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F2D6ADE5-FE86-4C1A-A222-B1F1BFFAB812}" xr6:coauthVersionLast="47" xr6:coauthVersionMax="47" xr10:uidLastSave="{00000000-0000-0000-0000-000000000000}"/>
  <bookViews>
    <workbookView xWindow="10680" yWindow="375" windowWidth="14175" windowHeight="14130" xr2:uid="{00000000-000D-0000-FFFF-FFFF00000000}"/>
  </bookViews>
  <sheets>
    <sheet name="2023" sheetId="1" r:id="rId1"/>
    <sheet name="Промышленность" sheetId="3" r:id="rId2"/>
    <sheet name="отгрузка" sheetId="2" state="hidden" r:id="rId3"/>
  </sheets>
  <definedNames>
    <definedName name="_xlnm.Print_Area" localSheetId="0">'2023'!$A$1:$I$183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3" l="1"/>
  <c r="E14" i="3"/>
  <c r="J18" i="3"/>
  <c r="I14" i="3"/>
  <c r="J22" i="3"/>
  <c r="J17" i="3"/>
  <c r="J16" i="3"/>
  <c r="J15" i="3"/>
  <c r="H14" i="3"/>
  <c r="G14" i="3"/>
  <c r="J10" i="3"/>
  <c r="J11" i="3"/>
  <c r="J9" i="3"/>
  <c r="J3" i="3"/>
  <c r="J4" i="3"/>
  <c r="J5" i="3"/>
  <c r="J2" i="3"/>
  <c r="G33" i="3"/>
  <c r="G36" i="3"/>
  <c r="F36" i="3"/>
  <c r="E36" i="3"/>
  <c r="G39" i="3"/>
  <c r="G42" i="3"/>
  <c r="G27" i="3"/>
  <c r="H138" i="1"/>
  <c r="H135" i="1"/>
  <c r="H162" i="1"/>
  <c r="H165" i="1"/>
  <c r="H164" i="1"/>
  <c r="H59" i="1"/>
  <c r="H58" i="1"/>
  <c r="H57" i="1"/>
  <c r="H55" i="1"/>
  <c r="H33" i="1" l="1"/>
  <c r="G33" i="1"/>
  <c r="H35" i="1"/>
  <c r="G23" i="1"/>
  <c r="G22" i="1"/>
  <c r="H22" i="1" s="1"/>
  <c r="G20" i="1"/>
  <c r="H20" i="1" s="1"/>
  <c r="G19" i="1"/>
  <c r="H19" i="1" s="1"/>
  <c r="H17" i="1"/>
  <c r="H116" i="1"/>
  <c r="H117" i="1"/>
  <c r="H15" i="1"/>
  <c r="H12" i="1"/>
  <c r="H11" i="1"/>
  <c r="H16" i="1"/>
  <c r="H14" i="1"/>
  <c r="H6" i="1"/>
  <c r="H7" i="1"/>
  <c r="H5" i="1"/>
  <c r="H146" i="1"/>
  <c r="H147" i="1"/>
  <c r="H148" i="1"/>
  <c r="H143" i="1"/>
  <c r="H144" i="1"/>
  <c r="H145" i="1"/>
  <c r="H142" i="1"/>
  <c r="H85" i="1"/>
  <c r="H86" i="1"/>
  <c r="H87" i="1"/>
  <c r="H88" i="1"/>
  <c r="H84" i="1"/>
  <c r="H79" i="1"/>
  <c r="H80" i="1"/>
  <c r="H81" i="1"/>
  <c r="H82" i="1"/>
  <c r="H78" i="1"/>
  <c r="G21" i="1" l="1"/>
  <c r="H21" i="1" s="1"/>
  <c r="H23" i="1"/>
  <c r="H122" i="1"/>
  <c r="H127" i="1" l="1"/>
  <c r="H128" i="1"/>
  <c r="H129" i="1"/>
  <c r="H130" i="1"/>
  <c r="H131" i="1"/>
  <c r="H132" i="1"/>
  <c r="H126" i="1"/>
  <c r="H98" i="1"/>
  <c r="H99" i="1"/>
  <c r="H100" i="1"/>
  <c r="H101" i="1"/>
  <c r="H97" i="1"/>
  <c r="H182" i="1" l="1"/>
  <c r="H181" i="1"/>
  <c r="H179" i="1"/>
  <c r="H178" i="1"/>
  <c r="H177" i="1"/>
  <c r="H161" i="1"/>
  <c r="H160" i="1"/>
  <c r="H44" i="1"/>
  <c r="H46" i="1"/>
  <c r="H47" i="1"/>
  <c r="H43" i="1"/>
  <c r="G45" i="1"/>
  <c r="H28" i="1"/>
  <c r="H29" i="1"/>
  <c r="G27" i="1"/>
  <c r="H25" i="1"/>
  <c r="H158" i="1" l="1"/>
  <c r="H157" i="1"/>
  <c r="H156" i="1"/>
  <c r="H155" i="1"/>
  <c r="H154" i="1"/>
  <c r="H153" i="1"/>
  <c r="H172" i="1" l="1"/>
  <c r="H68" i="1"/>
  <c r="H70" i="1"/>
  <c r="H71" i="1"/>
  <c r="H67" i="1"/>
  <c r="H64" i="1"/>
  <c r="H65" i="1"/>
  <c r="H61" i="1"/>
  <c r="H173" i="1" l="1"/>
  <c r="H174" i="1"/>
  <c r="H171" i="1"/>
  <c r="H106" i="1" l="1"/>
  <c r="H107" i="1"/>
  <c r="H108" i="1"/>
  <c r="H109" i="1"/>
  <c r="H110" i="1"/>
  <c r="H105" i="1"/>
  <c r="H74" i="1" l="1"/>
  <c r="H75" i="1"/>
  <c r="H76" i="1"/>
  <c r="H73" i="1"/>
  <c r="H94" i="1" l="1"/>
  <c r="H91" i="1"/>
  <c r="H90" i="1"/>
  <c r="H41" i="1"/>
  <c r="H40" i="1"/>
  <c r="H37" i="1"/>
  <c r="G39" i="1"/>
  <c r="H39" i="1" s="1"/>
  <c r="H31" i="1"/>
  <c r="H34" i="1"/>
  <c r="H150" i="1"/>
  <c r="H124" i="1"/>
  <c r="H123" i="1"/>
  <c r="H118" i="1"/>
  <c r="H115" i="1"/>
  <c r="H114" i="1"/>
  <c r="H113" i="1"/>
  <c r="H103" i="1"/>
  <c r="H102" i="1"/>
  <c r="H13" i="1"/>
  <c r="H9" i="1"/>
  <c r="H8" i="1"/>
  <c r="F69" i="1"/>
  <c r="H69" i="1" s="1"/>
  <c r="F63" i="1"/>
  <c r="H63" i="1" s="1"/>
  <c r="F57" i="1"/>
  <c r="F45" i="1"/>
  <c r="H45" i="1" s="1"/>
  <c r="F39" i="1"/>
  <c r="F27" i="1"/>
  <c r="H27" i="1" s="1"/>
  <c r="F23" i="1"/>
  <c r="F22" i="1"/>
  <c r="F20" i="1"/>
  <c r="F12" i="1" s="1"/>
  <c r="F19" i="1"/>
  <c r="F21" i="1" l="1"/>
  <c r="D23" i="1"/>
  <c r="D22" i="1"/>
  <c r="D20" i="1"/>
  <c r="D19" i="1"/>
  <c r="E23" i="1" l="1"/>
  <c r="E22" i="1"/>
  <c r="E20" i="1"/>
  <c r="E12" i="1" s="1"/>
  <c r="E19" i="1"/>
  <c r="E21" i="1" l="1"/>
  <c r="A167" i="1"/>
  <c r="A168" i="1" s="1"/>
  <c r="A169" i="1" s="1"/>
  <c r="A170" i="1" s="1"/>
  <c r="A171" i="1" s="1"/>
  <c r="A172" i="1" s="1"/>
  <c r="A173" i="1" s="1"/>
  <c r="A174" i="1" s="1"/>
  <c r="A176" i="1" s="1"/>
  <c r="A177" i="1" s="1"/>
  <c r="A178" i="1" s="1"/>
  <c r="A179" i="1" s="1"/>
  <c r="A160" i="1"/>
  <c r="A154" i="1"/>
  <c r="A155" i="1" s="1"/>
  <c r="A136" i="1"/>
  <c r="A137" i="1" s="1"/>
  <c r="A138" i="1" s="1"/>
  <c r="A139" i="1" s="1"/>
  <c r="A109" i="1"/>
  <c r="A110" i="1" s="1"/>
  <c r="A6" i="1"/>
  <c r="A7" i="1" s="1"/>
  <c r="A8" i="1" s="1"/>
  <c r="A9" i="1" s="1"/>
  <c r="A11" i="1" s="1"/>
  <c r="A12" i="1" s="1"/>
  <c r="A13" i="1" s="1"/>
  <c r="A14" i="1" s="1"/>
  <c r="A15" i="1" s="1"/>
  <c r="A16" i="1" s="1"/>
  <c r="A17" i="1" s="1"/>
  <c r="A19" i="1" s="1"/>
  <c r="A20" i="1" s="1"/>
  <c r="A21" i="1" s="1"/>
  <c r="A22" i="1" s="1"/>
  <c r="A32" i="1"/>
  <c r="A33" i="1" s="1"/>
  <c r="A34" i="1" s="1"/>
  <c r="A35" i="1" s="1"/>
  <c r="A38" i="1"/>
  <c r="A39" i="1" s="1"/>
  <c r="A40" i="1" s="1"/>
  <c r="A41" i="1" s="1"/>
  <c r="A44" i="1"/>
  <c r="A45" i="1" s="1"/>
  <c r="A46" i="1" s="1"/>
  <c r="A47" i="1" s="1"/>
  <c r="A50" i="1"/>
  <c r="A51" i="1" s="1"/>
  <c r="A52" i="1" s="1"/>
  <c r="A53" i="1" s="1"/>
  <c r="A56" i="1"/>
  <c r="A57" i="1" s="1"/>
  <c r="A58" i="1" s="1"/>
  <c r="A59" i="1" s="1"/>
  <c r="A62" i="1"/>
  <c r="A63" i="1" s="1"/>
  <c r="A64" i="1" s="1"/>
  <c r="A65" i="1" s="1"/>
  <c r="A68" i="1"/>
  <c r="A69" i="1" s="1"/>
  <c r="A71" i="1" s="1"/>
  <c r="A73" i="1" s="1"/>
  <c r="A74" i="1" s="1"/>
  <c r="A75" i="1" s="1"/>
  <c r="A76" i="1" s="1"/>
  <c r="A78" i="1" s="1"/>
  <c r="A79" i="1" s="1"/>
  <c r="A80" i="1" s="1"/>
  <c r="A81" i="1" s="1"/>
  <c r="A82" i="1" s="1"/>
  <c r="A84" i="1" s="1"/>
  <c r="A85" i="1" s="1"/>
  <c r="A86" i="1" s="1"/>
  <c r="A87" i="1" s="1"/>
  <c r="A88" i="1" s="1"/>
  <c r="A90" i="1" s="1"/>
  <c r="A91" i="1" s="1"/>
  <c r="A92" i="1" s="1"/>
  <c r="A93" i="1" s="1"/>
  <c r="A94" i="1" s="1"/>
  <c r="A97" i="1" s="1"/>
  <c r="A98" i="1" s="1"/>
  <c r="A100" i="1"/>
  <c r="A101" i="1" s="1"/>
  <c r="A102" i="1" s="1"/>
  <c r="A23" i="1" l="1"/>
  <c r="A25" i="1"/>
  <c r="A26" i="1" s="1"/>
  <c r="A27" i="1" s="1"/>
  <c r="A28" i="1" s="1"/>
</calcChain>
</file>

<file path=xl/sharedStrings.xml><?xml version="1.0" encoding="utf-8"?>
<sst xmlns="http://schemas.openxmlformats.org/spreadsheetml/2006/main" count="435" uniqueCount="194">
  <si>
    <t>№ п.п.</t>
  </si>
  <si>
    <t xml:space="preserve">Наименование показателя </t>
  </si>
  <si>
    <t>РАЗДЕЛ I РАЗВИТИЕ ЭКОНОМИЧЕСКОГО ПОТЕНЦИАЛА</t>
  </si>
  <si>
    <t>Промышленность</t>
  </si>
  <si>
    <t>Агропромышленный комплекс</t>
  </si>
  <si>
    <t>Туризм</t>
  </si>
  <si>
    <t>Торговля и потребительский рынок</t>
  </si>
  <si>
    <t xml:space="preserve">Малое предпринимательство </t>
  </si>
  <si>
    <t>Имущественные и земельные отношения</t>
  </si>
  <si>
    <t>Количество земельных участков, ед.</t>
  </si>
  <si>
    <t>РАЗДЕЛ II РАЗВИТИЕ СОЦИАЛЬНОЙ СФЕРЫ</t>
  </si>
  <si>
    <t>Молодежная политика</t>
  </si>
  <si>
    <t>Доля молодых людей, участвующих в мероприятиях (конкурсах, фестивалях, олимпиадах) научно-технической и социально-значимой направленности, в общем количестве молодежи, %</t>
  </si>
  <si>
    <t>Культура</t>
  </si>
  <si>
    <t>Обеспеченность библиотеками, % от нормативной потребности</t>
  </si>
  <si>
    <t>Образование</t>
  </si>
  <si>
    <t>Здравоохранение</t>
  </si>
  <si>
    <t>Младенческая смертность, на 1 тыс. родившихся живыми</t>
  </si>
  <si>
    <t>Материнская смертность, на 100 тыс. родившихся живыми</t>
  </si>
  <si>
    <t xml:space="preserve">Смертность населения (без показателя смертности от внешних причин), количество умерших на 100 тыс. чел. </t>
  </si>
  <si>
    <t>Средняя продолжительность жизни, лет</t>
  </si>
  <si>
    <t>Среднемесячная  заработная плата, руб.</t>
  </si>
  <si>
    <t>Физическая культура</t>
  </si>
  <si>
    <t>Социальная защита населения</t>
  </si>
  <si>
    <t>Социальная поддержка семьи и детей</t>
  </si>
  <si>
    <t>Доля детей оставшихся без попечения родителей, переданных:</t>
  </si>
  <si>
    <t>Безопасность жизнедеятельности</t>
  </si>
  <si>
    <t>РАЗДЕЛ III РАЗВИТИЕ ИНФРАСТРУКТУРЫ</t>
  </si>
  <si>
    <t>Строительство</t>
  </si>
  <si>
    <t>Жилищно-коммунальное хозяйство</t>
  </si>
  <si>
    <t>Транспорт и транспортная инфраструктура</t>
  </si>
  <si>
    <t xml:space="preserve">Связь, инфраструктура связи и информатизация </t>
  </si>
  <si>
    <t>Электросетевая инфраструктура</t>
  </si>
  <si>
    <t>Численность трудоспособного населения</t>
  </si>
  <si>
    <t xml:space="preserve"> тыс. чел</t>
  </si>
  <si>
    <t>Численность занятых в экономике</t>
  </si>
  <si>
    <t>Уровень общей безработицы</t>
  </si>
  <si>
    <t>Уровень регистрируемой безработицы,</t>
  </si>
  <si>
    <t>%</t>
  </si>
  <si>
    <t>Объем инвестиций в основной капитал</t>
  </si>
  <si>
    <t xml:space="preserve"> млн. руб.</t>
  </si>
  <si>
    <t>Объем инвестиций в основной капитал (за исключением бюджетных)</t>
  </si>
  <si>
    <t>Налоговые и неналоговые  доходы консолидированного бюджета МО</t>
  </si>
  <si>
    <t>руб.</t>
  </si>
  <si>
    <t>Расходы консолидированного бюджета на содержание работников органов местного самоуправления в расчете на одного жителя</t>
  </si>
  <si>
    <t>чел.</t>
  </si>
  <si>
    <t>Численность населения, имеющего доходы ниже прожиточного минимума</t>
  </si>
  <si>
    <t>Доля населения с денежными доходами ниже величины прожиточного минимума</t>
  </si>
  <si>
    <t>Среднемесячная номинальная начисленная заработная плата одного работника</t>
  </si>
  <si>
    <t xml:space="preserve">руб. </t>
  </si>
  <si>
    <t>Объем  отгрузки</t>
  </si>
  <si>
    <t>Производительность труда  на  одного занятого</t>
  </si>
  <si>
    <t>Среднемесячная заработная  плата</t>
  </si>
  <si>
    <t>тыс. руб.</t>
  </si>
  <si>
    <t>Промышленность строительных материалов</t>
  </si>
  <si>
    <t>Производство и распределение электроэнергии, газа и воды</t>
  </si>
  <si>
    <t>Производство  транспортных средств и оборудования</t>
  </si>
  <si>
    <t>Металлургическое производство и производство готовых металлических изделий</t>
  </si>
  <si>
    <t>Пищевая и перерабатывающая промышленность</t>
  </si>
  <si>
    <t>Валовая продукция сельского хозяйства</t>
  </si>
  <si>
    <t>Производительность труда на одного занятого</t>
  </si>
  <si>
    <t>Количество туристских прибытий</t>
  </si>
  <si>
    <t>Объем платных услуг, оказанных туристам</t>
  </si>
  <si>
    <t>Среднемесячная заработная плата</t>
  </si>
  <si>
    <t>Оборот розничной торговли</t>
  </si>
  <si>
    <t>Объем платных услуг</t>
  </si>
  <si>
    <t>Оборот общественного питания</t>
  </si>
  <si>
    <t>Численность занятых</t>
  </si>
  <si>
    <t>млн. руб.</t>
  </si>
  <si>
    <t xml:space="preserve">чел. </t>
  </si>
  <si>
    <t>Объем отгруженных товаров, выполненных работ, услугам силами  субъектов малого и среднего предпринимательства</t>
  </si>
  <si>
    <t xml:space="preserve">млн. руб. </t>
  </si>
  <si>
    <t xml:space="preserve">ед. </t>
  </si>
  <si>
    <t>Количество малых предприятий</t>
  </si>
  <si>
    <t>Доля среднесписочной  численности работников (без внешних совместителей) малых предприятий в  среднесписочной численности работников (без внешних совместителей) всех предприятий и организаций</t>
  </si>
  <si>
    <t>Доходы от  использования муниципального имущества  (аренда, продажа)</t>
  </si>
  <si>
    <t>Рост числа земельных участков, поставленных на кадастровый учет</t>
  </si>
  <si>
    <t>в % по отношению к предыдущему году</t>
  </si>
  <si>
    <t>Доля оформленных прав  муниципальной собственности на объекты недвижимости от общего количества объектов, учтенных в реестре муниципальной собственности</t>
  </si>
  <si>
    <t xml:space="preserve">Доля выделенных земельных участков в счет долей в праве собственности на земельные участки из земель с/х назначения (оформление паев на землю) </t>
  </si>
  <si>
    <t xml:space="preserve"> чел. </t>
  </si>
  <si>
    <t>Доля учащихся, студентов и выпускников образовательных учреждений, участвующих в программах по трудоустройству, профессиональной ориентации и временной занятости в общем количестве молодежи</t>
  </si>
  <si>
    <t>Доля молодых людей, принимающих участие в добровольческой деятельности, в общем количестве молодежи</t>
  </si>
  <si>
    <t>Количество молодых людей, находящихся в трудной жизненной ситуации, вовлеченных в проекты и программы в сфере реабилитации, социальной адаптации и профилактики асоциального поведения</t>
  </si>
  <si>
    <t>Доля населения возрастной категории от 7 до 15 лет включительно, получивших услугу по отдыху и оздоровлению на базе стационарных учреждений (санаторные лагеря, загородные лагеря)</t>
  </si>
  <si>
    <t>Удельный вес детей в возрасте от 7 до 15 лет, охваченных всеми формами отдыха и оздоровления, к общему числу детей от 7 до 15 лет включительно</t>
  </si>
  <si>
    <t>Соотношение посещаемости населения платных культурно-досуговых мероприятий, проводимых государственными (муниципальными) учреждениями культуры к общему населению</t>
  </si>
  <si>
    <t>Обеспеченность культурно-досуговыми учреждениями</t>
  </si>
  <si>
    <t xml:space="preserve"> % от нормативной потребности </t>
  </si>
  <si>
    <t>Удельный вес лиц, сдавших единый государственный экзамен, от числа выпускников, участвовавших в едином государственном экзамене</t>
  </si>
  <si>
    <t>Охват детей разными формами предоставления услуг дошкольного образования (от 3 до 7 лет)</t>
  </si>
  <si>
    <t>Доля детей в возрасте от 5 до 18 лет, обучающихся по дополнительным образовательным программам, в общей численности детей этого возраста</t>
  </si>
  <si>
    <t>лет</t>
  </si>
  <si>
    <t>Удельный вес населения, занимающегося физической культурой и спортом</t>
  </si>
  <si>
    <t>Обеспеченность плоскостными сооружениями</t>
  </si>
  <si>
    <t>Обеспеченность спортивными залами</t>
  </si>
  <si>
    <t>Доля семей, получающих жилищные субсидии на оплату жилого помещения и коммунальных услуг, в общем количестве семей</t>
  </si>
  <si>
    <t>Объем платных социальных услуг</t>
  </si>
  <si>
    <t>Удельный вес пожилых граждан и инвалидов, охваченных социальными услугами в учреждениях социальной защиты населения, в общей численности населения</t>
  </si>
  <si>
    <t xml:space="preserve"> % от числа детей, оставшихся без попечения родителей</t>
  </si>
  <si>
    <t>неродственникам в приемные семьи</t>
  </si>
  <si>
    <t>на усыновление (удочерение) в течение года</t>
  </si>
  <si>
    <t>под опеку (попечительство)</t>
  </si>
  <si>
    <t>находящихся в подведомственных государственных учреждениях</t>
  </si>
  <si>
    <t>Доля детей-сирот и детей, оставшихся без попечения родителей, обеспеченных жилыми помещениями, в общей численности детей-сирот и детей, оставшихся без попечения родителей, а также лиц из их числа, право на получение жилого помещения которых должно быть реализовано в отчетном периоде</t>
  </si>
  <si>
    <t>Уровень преступности на 100 тыс.человек населения</t>
  </si>
  <si>
    <t>Объем выполненных работ</t>
  </si>
  <si>
    <t>тыс.кв.м.</t>
  </si>
  <si>
    <t xml:space="preserve">Ввод жилья в эксплуатацию </t>
  </si>
  <si>
    <t xml:space="preserve">кв.м. </t>
  </si>
  <si>
    <t>Общая площадь жилых помещений, приходящаяся в среднем на одного жителя</t>
  </si>
  <si>
    <t xml:space="preserve"> в том числе, введенная в действие за отчетный период</t>
  </si>
  <si>
    <t>Доля населения, обеспеченного питьевой водой отвечающей требованиям безопасности, в общей численности населения муниципального образования</t>
  </si>
  <si>
    <t>Уровень износа коммунальной инфраструктуры</t>
  </si>
  <si>
    <t>Удельный вес ветхого и аварийного жилищного фонда от общего объема жилищного фонда</t>
  </si>
  <si>
    <t>Доля убыточных организаций жилищно-коммунального хозяйства</t>
  </si>
  <si>
    <t xml:space="preserve">км. </t>
  </si>
  <si>
    <t>Строительство автодорог</t>
  </si>
  <si>
    <t>Реконструкция автодорог</t>
  </si>
  <si>
    <t>пог. м.</t>
  </si>
  <si>
    <t>Строительство мостов</t>
  </si>
  <si>
    <t>Грузооборот (без объема перевозок по железной дороге)</t>
  </si>
  <si>
    <t>млн. тонно-км</t>
  </si>
  <si>
    <t>Пассажирооборот (без пассажирооборота по железной дороге)</t>
  </si>
  <si>
    <t>млн. пасс-км</t>
  </si>
  <si>
    <t xml:space="preserve"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                 </t>
  </si>
  <si>
    <t>Оказано услуг связи</t>
  </si>
  <si>
    <t xml:space="preserve">Количество Интернет - пользователей на 1 000 чел. </t>
  </si>
  <si>
    <t>МВт</t>
  </si>
  <si>
    <t>Строительство подстанций</t>
  </si>
  <si>
    <t>Строительство линий электропередачи</t>
  </si>
  <si>
    <t>Ед. изм</t>
  </si>
  <si>
    <t>Выполнение программы, %</t>
  </si>
  <si>
    <t xml:space="preserve">Демография и занятость </t>
  </si>
  <si>
    <t xml:space="preserve">Численность постоянного населения  </t>
  </si>
  <si>
    <t>Обеспеченность плавательными бассейнами</t>
  </si>
  <si>
    <t>Добыча полезных ископаемых</t>
  </si>
  <si>
    <t>Обработка древесины и производство изделий из дерева</t>
  </si>
  <si>
    <t>Количество молодых семей, получивших социальную выплату на приобретение жилья</t>
  </si>
  <si>
    <t>пищевики</t>
  </si>
  <si>
    <t xml:space="preserve">Цыренов </t>
  </si>
  <si>
    <t>сырный дворик</t>
  </si>
  <si>
    <t>Халудорова</t>
  </si>
  <si>
    <t>берилл</t>
  </si>
  <si>
    <t>объем отгрузки</t>
  </si>
  <si>
    <t>объем инвестиций</t>
  </si>
  <si>
    <t>байкал вита</t>
  </si>
  <si>
    <t>ТГП 1</t>
  </si>
  <si>
    <t>ТГП 2</t>
  </si>
  <si>
    <t xml:space="preserve">водоканал </t>
  </si>
  <si>
    <t>ГРЭС</t>
  </si>
  <si>
    <t>54.1.</t>
  </si>
  <si>
    <t>Факт 2022 года</t>
  </si>
  <si>
    <t>не ведется бухгалтерский, налоговый и статистический отчеты в разрезе МО РБ</t>
  </si>
  <si>
    <t>2007 год</t>
  </si>
  <si>
    <t>101/19651</t>
  </si>
  <si>
    <t>План 2023 года</t>
  </si>
  <si>
    <t>Факт 2023 года</t>
  </si>
  <si>
    <t>Итоги реализации  Стратегии социально-экономического развития МО "Селенгинский район" за  2023 год</t>
  </si>
  <si>
    <t>Доля детей в возрасте от 5 до 18 лет, обучающихся по дополнительным образовательным программам в сфере культуры, в общей численности детей этого возраста</t>
  </si>
  <si>
    <t>87.1</t>
  </si>
  <si>
    <t>Доля детей в возрасте от 5 до 18 лет, обучающихся по дополнительным образовательным программам в сфере спорта, в общей численности детей этого возраста</t>
  </si>
  <si>
    <t>87.2</t>
  </si>
  <si>
    <t>Среднемесячная заработная плата по статистике (форма П-4)</t>
  </si>
  <si>
    <t>Среднемесячная заработная плата (форма ЗП)</t>
  </si>
  <si>
    <t>84.1.</t>
  </si>
  <si>
    <t>100.1.</t>
  </si>
  <si>
    <t xml:space="preserve">Среднемесячная заработная плата </t>
  </si>
  <si>
    <t>3/8,9</t>
  </si>
  <si>
    <t>1/296,73</t>
  </si>
  <si>
    <t>449/1091,1</t>
  </si>
  <si>
    <t>104/19351</t>
  </si>
  <si>
    <t>5/22005</t>
  </si>
  <si>
    <t>104/19350</t>
  </si>
  <si>
    <t>Ед.изм.</t>
  </si>
  <si>
    <t>Годы</t>
  </si>
  <si>
    <t>Горводоканал</t>
  </si>
  <si>
    <t>Россети</t>
  </si>
  <si>
    <t>Кварц</t>
  </si>
  <si>
    <t>СВОД</t>
  </si>
  <si>
    <t>1 кв. 2023</t>
  </si>
  <si>
    <t>2 кв. 2023</t>
  </si>
  <si>
    <t>3 кв. 2023</t>
  </si>
  <si>
    <t>Объем  производства</t>
  </si>
  <si>
    <t>1343 млн. кВтч и 104 тыс. Гкал</t>
  </si>
  <si>
    <t>2701 млн. кВтч и 142 тыс. Гкал</t>
  </si>
  <si>
    <t>БГРК</t>
  </si>
  <si>
    <t>Загустайский</t>
  </si>
  <si>
    <t>Объем отгрузки</t>
  </si>
  <si>
    <t>тыс.тонн</t>
  </si>
  <si>
    <t xml:space="preserve">1 кв. 2023 </t>
  </si>
  <si>
    <t>4 кв. 2023</t>
  </si>
  <si>
    <t>5227 млн. кВтч и 242 тыс. Гкал</t>
  </si>
  <si>
    <t>Импульс Плюс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</si>
</sst>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top"/>
    </xf>
    <xf numFmtId="0" fontId="11" fillId="0" borderId="0" xfId="0" applyFont="1"/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2" fontId="11" fillId="3" borderId="1" xfId="0" applyNumberFormat="1" applyFont="1" applyFill="1" applyBorder="1" applyAlignment="1">
      <alignment horizont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0" fillId="0" borderId="1" xfId="0" applyBorder="1"/>
    <xf numFmtId="0" fontId="0" fillId="0" borderId="1" xfId="0" applyFill="1" applyBorder="1"/>
    <xf numFmtId="0" fontId="12" fillId="0" borderId="1" xfId="0" applyFont="1" applyBorder="1"/>
    <xf numFmtId="0" fontId="11" fillId="3" borderId="1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2" fontId="13" fillId="3" borderId="1" xfId="0" applyNumberFormat="1" applyFont="1" applyFill="1" applyBorder="1" applyAlignment="1">
      <alignment horizontal="center" vertical="top" wrapText="1"/>
    </xf>
    <xf numFmtId="2" fontId="13" fillId="3" borderId="2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top"/>
    </xf>
    <xf numFmtId="0" fontId="1" fillId="3" borderId="4" xfId="0" applyFont="1" applyFill="1" applyBorder="1" applyAlignment="1">
      <alignment horizontal="left" vertical="center"/>
    </xf>
    <xf numFmtId="2" fontId="13" fillId="0" borderId="1" xfId="0" applyNumberFormat="1" applyFont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wrapText="1"/>
    </xf>
    <xf numFmtId="2" fontId="15" fillId="3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15" fillId="3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2" fontId="16" fillId="0" borderId="1" xfId="0" applyNumberFormat="1" applyFont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top" wrapText="1"/>
    </xf>
    <xf numFmtId="0" fontId="11" fillId="3" borderId="1" xfId="0" applyFont="1" applyFill="1" applyBorder="1"/>
    <xf numFmtId="0" fontId="13" fillId="3" borderId="1" xfId="0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top" wrapText="1"/>
    </xf>
    <xf numFmtId="0" fontId="0" fillId="0" borderId="0" xfId="0"/>
    <xf numFmtId="2" fontId="13" fillId="3" borderId="1" xfId="0" applyNumberFormat="1" applyFont="1" applyFill="1" applyBorder="1" applyAlignment="1">
      <alignment horizontal="center" vertical="top" wrapText="1"/>
    </xf>
    <xf numFmtId="2" fontId="15" fillId="3" borderId="1" xfId="0" applyNumberFormat="1" applyFont="1" applyFill="1" applyBorder="1" applyAlignment="1">
      <alignment horizontal="center" vertical="top" wrapText="1"/>
    </xf>
    <xf numFmtId="2" fontId="15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2" fontId="15" fillId="0" borderId="12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165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7" fillId="0" borderId="6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2" fontId="15" fillId="0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3"/>
  <sheetViews>
    <sheetView tabSelected="1" view="pageBreakPreview" zoomScale="80" zoomScaleSheetLayoutView="80" workbookViewId="0">
      <pane ySplit="3" topLeftCell="A4" activePane="bottomLeft" state="frozen"/>
      <selection pane="bottomLeft" activeCell="H14" sqref="H14"/>
    </sheetView>
  </sheetViews>
  <sheetFormatPr defaultColWidth="9.140625" defaultRowHeight="15" x14ac:dyDescent="0.25"/>
  <cols>
    <col min="1" max="1" width="6.85546875" style="26" customWidth="1"/>
    <col min="2" max="2" width="52.140625" style="16" customWidth="1"/>
    <col min="3" max="3" width="13.85546875" style="27" customWidth="1"/>
    <col min="4" max="4" width="12.5703125" style="27" customWidth="1"/>
    <col min="5" max="7" width="17.85546875" style="16" customWidth="1"/>
    <col min="8" max="8" width="20" style="16" customWidth="1"/>
    <col min="9" max="9" width="12.140625" style="16" customWidth="1"/>
    <col min="10" max="16384" width="9.140625" style="16"/>
  </cols>
  <sheetData>
    <row r="1" spans="1:9" ht="18.75" x14ac:dyDescent="0.25">
      <c r="A1" s="120"/>
      <c r="B1" s="120"/>
      <c r="C1" s="120"/>
      <c r="D1" s="120"/>
      <c r="E1" s="120"/>
      <c r="F1" s="120"/>
      <c r="G1" s="120"/>
      <c r="H1" s="120"/>
    </row>
    <row r="2" spans="1:9" ht="56.25" customHeight="1" x14ac:dyDescent="0.25">
      <c r="A2" s="121" t="s">
        <v>158</v>
      </c>
      <c r="B2" s="121"/>
      <c r="C2" s="121"/>
      <c r="D2" s="121"/>
      <c r="E2" s="121"/>
      <c r="F2" s="121"/>
      <c r="G2" s="121"/>
      <c r="H2" s="121"/>
    </row>
    <row r="3" spans="1:9" ht="33" x14ac:dyDescent="0.25">
      <c r="A3" s="1" t="s">
        <v>0</v>
      </c>
      <c r="B3" s="1" t="s">
        <v>1</v>
      </c>
      <c r="C3" s="2" t="s">
        <v>131</v>
      </c>
      <c r="D3" s="2" t="s">
        <v>154</v>
      </c>
      <c r="E3" s="54" t="s">
        <v>152</v>
      </c>
      <c r="F3" s="54" t="s">
        <v>156</v>
      </c>
      <c r="G3" s="54" t="s">
        <v>157</v>
      </c>
      <c r="H3" s="2" t="s">
        <v>132</v>
      </c>
    </row>
    <row r="4" spans="1:9" ht="15.75" x14ac:dyDescent="0.25">
      <c r="A4" s="17"/>
      <c r="B4" s="3" t="s">
        <v>133</v>
      </c>
      <c r="C4" s="9"/>
      <c r="D4" s="28"/>
      <c r="E4" s="29"/>
      <c r="F4" s="29"/>
      <c r="G4" s="29"/>
      <c r="H4" s="28"/>
    </row>
    <row r="5" spans="1:9" ht="15.75" x14ac:dyDescent="0.25">
      <c r="A5" s="17">
        <v>1</v>
      </c>
      <c r="B5" s="8" t="s">
        <v>134</v>
      </c>
      <c r="C5" s="9" t="s">
        <v>34</v>
      </c>
      <c r="D5" s="47">
        <v>46.9</v>
      </c>
      <c r="E5" s="81">
        <v>40.814999999999998</v>
      </c>
      <c r="F5" s="45">
        <v>40.78</v>
      </c>
      <c r="G5" s="55">
        <v>40.78</v>
      </c>
      <c r="H5" s="80">
        <f>G5/F5*100</f>
        <v>100</v>
      </c>
    </row>
    <row r="6" spans="1:9" ht="15.75" x14ac:dyDescent="0.25">
      <c r="A6" s="17">
        <f>A5+1</f>
        <v>2</v>
      </c>
      <c r="B6" s="8" t="s">
        <v>33</v>
      </c>
      <c r="C6" s="9" t="s">
        <v>34</v>
      </c>
      <c r="D6" s="47">
        <v>29.9</v>
      </c>
      <c r="E6" s="81">
        <v>21.8</v>
      </c>
      <c r="F6" s="45">
        <v>21.8</v>
      </c>
      <c r="G6" s="55">
        <v>21.8</v>
      </c>
      <c r="H6" s="80">
        <f t="shared" ref="H6:H7" si="0">G6/F6*100</f>
        <v>100</v>
      </c>
    </row>
    <row r="7" spans="1:9" ht="15.75" x14ac:dyDescent="0.25">
      <c r="A7" s="17">
        <f>A6+1</f>
        <v>3</v>
      </c>
      <c r="B7" s="8" t="s">
        <v>35</v>
      </c>
      <c r="C7" s="9" t="s">
        <v>34</v>
      </c>
      <c r="D7" s="47">
        <v>29.6</v>
      </c>
      <c r="E7" s="81">
        <v>19.3</v>
      </c>
      <c r="F7" s="45">
        <v>19.3</v>
      </c>
      <c r="G7" s="55">
        <v>19.3</v>
      </c>
      <c r="H7" s="80">
        <f t="shared" si="0"/>
        <v>100</v>
      </c>
    </row>
    <row r="8" spans="1:9" ht="15.75" x14ac:dyDescent="0.25">
      <c r="A8" s="17">
        <f>A7+1</f>
        <v>4</v>
      </c>
      <c r="B8" s="8" t="s">
        <v>36</v>
      </c>
      <c r="C8" s="9" t="s">
        <v>38</v>
      </c>
      <c r="D8" s="47">
        <v>12.9</v>
      </c>
      <c r="E8" s="81">
        <v>8.4</v>
      </c>
      <c r="F8" s="45">
        <v>8.4</v>
      </c>
      <c r="G8" s="55">
        <v>8.4</v>
      </c>
      <c r="H8" s="80">
        <f>G8/F8*100</f>
        <v>100</v>
      </c>
    </row>
    <row r="9" spans="1:9" ht="15.75" x14ac:dyDescent="0.25">
      <c r="A9" s="17">
        <f>A8+1</f>
        <v>5</v>
      </c>
      <c r="B9" s="8" t="s">
        <v>37</v>
      </c>
      <c r="C9" s="9" t="s">
        <v>38</v>
      </c>
      <c r="D9" s="47">
        <v>2.9</v>
      </c>
      <c r="E9" s="81">
        <v>0.8</v>
      </c>
      <c r="F9" s="45">
        <v>1</v>
      </c>
      <c r="G9" s="55">
        <v>0.5</v>
      </c>
      <c r="H9" s="80">
        <f>F9/G9*100</f>
        <v>200</v>
      </c>
    </row>
    <row r="10" spans="1:9" ht="22.5" customHeight="1" x14ac:dyDescent="0.25">
      <c r="A10" s="4" t="s">
        <v>2</v>
      </c>
      <c r="B10" s="5"/>
      <c r="C10" s="6"/>
      <c r="D10" s="5"/>
      <c r="E10" s="50"/>
      <c r="F10" s="50"/>
      <c r="G10" s="50"/>
      <c r="H10" s="30"/>
    </row>
    <row r="11" spans="1:9" ht="24.75" customHeight="1" x14ac:dyDescent="0.25">
      <c r="A11" s="17">
        <f>A9+1</f>
        <v>6</v>
      </c>
      <c r="B11" s="8" t="s">
        <v>39</v>
      </c>
      <c r="C11" s="9" t="s">
        <v>40</v>
      </c>
      <c r="D11" s="47">
        <v>33.799999999999997</v>
      </c>
      <c r="E11" s="85">
        <v>3253.06</v>
      </c>
      <c r="F11" s="48">
        <v>2500</v>
      </c>
      <c r="G11" s="56">
        <v>4466.3873400000002</v>
      </c>
      <c r="H11" s="80">
        <f>G11/F11*100</f>
        <v>178.65549360000003</v>
      </c>
    </row>
    <row r="12" spans="1:9" ht="31.5" x14ac:dyDescent="0.25">
      <c r="A12" s="17">
        <f t="shared" ref="A12:A17" si="1">A11+1</f>
        <v>7</v>
      </c>
      <c r="B12" s="8" t="s">
        <v>41</v>
      </c>
      <c r="C12" s="9" t="s">
        <v>40</v>
      </c>
      <c r="D12" s="46">
        <v>30.4</v>
      </c>
      <c r="E12" s="85">
        <f>SUM(E20+E68+E74)</f>
        <v>1683.8997775</v>
      </c>
      <c r="F12" s="48">
        <f>F20+F68+F74</f>
        <v>1703</v>
      </c>
      <c r="G12" s="56">
        <v>2046.8483900000001</v>
      </c>
      <c r="H12" s="80">
        <f>G12/F12*100</f>
        <v>120.19074515560774</v>
      </c>
    </row>
    <row r="13" spans="1:9" ht="31.5" x14ac:dyDescent="0.25">
      <c r="A13" s="32">
        <f t="shared" si="1"/>
        <v>8</v>
      </c>
      <c r="B13" s="33" t="s">
        <v>42</v>
      </c>
      <c r="C13" s="34" t="s">
        <v>40</v>
      </c>
      <c r="D13" s="69">
        <v>31.2</v>
      </c>
      <c r="E13" s="105">
        <v>311.8</v>
      </c>
      <c r="F13" s="48">
        <v>315</v>
      </c>
      <c r="G13" s="57">
        <v>336.7</v>
      </c>
      <c r="H13" s="80">
        <f>G13/F13*100</f>
        <v>106.88888888888887</v>
      </c>
    </row>
    <row r="14" spans="1:9" ht="51.75" customHeight="1" x14ac:dyDescent="0.25">
      <c r="A14" s="32">
        <f t="shared" si="1"/>
        <v>9</v>
      </c>
      <c r="B14" s="33" t="s">
        <v>44</v>
      </c>
      <c r="C14" s="34" t="s">
        <v>43</v>
      </c>
      <c r="D14" s="47">
        <v>187.8</v>
      </c>
      <c r="E14" s="105">
        <v>2092.5300000000002</v>
      </c>
      <c r="F14" s="47">
        <v>2100</v>
      </c>
      <c r="G14" s="57">
        <v>2223.1570000000002</v>
      </c>
      <c r="H14" s="80">
        <f>G14/F14*100</f>
        <v>105.86461904761906</v>
      </c>
      <c r="I14" s="76"/>
    </row>
    <row r="15" spans="1:9" ht="31.5" x14ac:dyDescent="0.25">
      <c r="A15" s="17">
        <f t="shared" si="1"/>
        <v>10</v>
      </c>
      <c r="B15" s="8" t="s">
        <v>46</v>
      </c>
      <c r="C15" s="9" t="s">
        <v>45</v>
      </c>
      <c r="D15" s="47">
        <v>8400</v>
      </c>
      <c r="E15" s="105">
        <v>3214</v>
      </c>
      <c r="F15" s="47">
        <v>3214</v>
      </c>
      <c r="G15" s="57">
        <v>3208.5059999999999</v>
      </c>
      <c r="H15" s="80">
        <f>F15/G15*100</f>
        <v>100.17123234302818</v>
      </c>
    </row>
    <row r="16" spans="1:9" ht="31.5" x14ac:dyDescent="0.25">
      <c r="A16" s="17">
        <f t="shared" si="1"/>
        <v>11</v>
      </c>
      <c r="B16" s="8" t="s">
        <v>47</v>
      </c>
      <c r="C16" s="9" t="s">
        <v>38</v>
      </c>
      <c r="D16" s="47">
        <v>17.899999999999999</v>
      </c>
      <c r="E16" s="105">
        <v>7.9</v>
      </c>
      <c r="F16" s="47">
        <v>7.9</v>
      </c>
      <c r="G16" s="57">
        <v>7.9</v>
      </c>
      <c r="H16" s="80">
        <f>G16/F16*100</f>
        <v>100</v>
      </c>
    </row>
    <row r="17" spans="1:8" ht="31.5" x14ac:dyDescent="0.25">
      <c r="A17" s="17">
        <f t="shared" si="1"/>
        <v>12</v>
      </c>
      <c r="B17" s="8" t="s">
        <v>48</v>
      </c>
      <c r="C17" s="9" t="s">
        <v>49</v>
      </c>
      <c r="D17" s="47">
        <v>10454.799999999999</v>
      </c>
      <c r="E17" s="105">
        <v>51895.5</v>
      </c>
      <c r="F17" s="47">
        <v>52300</v>
      </c>
      <c r="G17" s="57">
        <v>57568.7</v>
      </c>
      <c r="H17" s="80">
        <f>G17/F17*100</f>
        <v>110.07399617590821</v>
      </c>
    </row>
    <row r="18" spans="1:8" ht="15.75" x14ac:dyDescent="0.25">
      <c r="A18" s="18"/>
      <c r="B18" s="7" t="s">
        <v>3</v>
      </c>
      <c r="C18" s="9"/>
      <c r="D18" s="47"/>
      <c r="E18" s="81"/>
      <c r="F18" s="47"/>
      <c r="G18" s="55"/>
      <c r="H18" s="80"/>
    </row>
    <row r="19" spans="1:8" ht="15.75" x14ac:dyDescent="0.25">
      <c r="A19" s="17">
        <f>A17+1</f>
        <v>13</v>
      </c>
      <c r="B19" s="8" t="s">
        <v>50</v>
      </c>
      <c r="C19" s="9" t="s">
        <v>40</v>
      </c>
      <c r="D19" s="47">
        <f>D25+D31+D37+D43+D55+D61</f>
        <v>976.5</v>
      </c>
      <c r="E19" s="81">
        <f>E25+E31+E37+E43+E49+E55+E61</f>
        <v>13755.599999999999</v>
      </c>
      <c r="F19" s="47">
        <f>F25+F31+F37+F43+F55+F61</f>
        <v>13769.7</v>
      </c>
      <c r="G19" s="55">
        <f>G25+G31+G37+G43+G55+G61</f>
        <v>15008.21</v>
      </c>
      <c r="H19" s="80">
        <f>G19/F19*100</f>
        <v>108.99445884805041</v>
      </c>
    </row>
    <row r="20" spans="1:8" ht="15.75" x14ac:dyDescent="0.25">
      <c r="A20" s="17">
        <f>A19+1</f>
        <v>14</v>
      </c>
      <c r="B20" s="8" t="s">
        <v>39</v>
      </c>
      <c r="C20" s="9" t="s">
        <v>40</v>
      </c>
      <c r="D20" s="47">
        <f>D26+D32+D38+D44+D56+D62</f>
        <v>0</v>
      </c>
      <c r="E20" s="81">
        <f>SUM(E26+E32+E38+E44+E50+E56+E62)</f>
        <v>1583.2840000000001</v>
      </c>
      <c r="F20" s="47">
        <f>F26+F32+F38+F44+F56+F62</f>
        <v>1600</v>
      </c>
      <c r="G20" s="55">
        <f>G26+G32+G38+G44+G56+G62</f>
        <v>2025.27</v>
      </c>
      <c r="H20" s="80">
        <f t="shared" ref="H20:H23" si="2">G20/F20*100</f>
        <v>126.579375</v>
      </c>
    </row>
    <row r="21" spans="1:8" ht="15.75" x14ac:dyDescent="0.25">
      <c r="A21" s="17">
        <f>A20+1</f>
        <v>15</v>
      </c>
      <c r="B21" s="8" t="s">
        <v>51</v>
      </c>
      <c r="C21" s="9" t="s">
        <v>53</v>
      </c>
      <c r="D21" s="47">
        <v>455.7</v>
      </c>
      <c r="E21" s="106">
        <f>(E19/E23)*1000</f>
        <v>7583.0209481808151</v>
      </c>
      <c r="F21" s="48">
        <f>(F19/F23)*1000</f>
        <v>7590.7938257993392</v>
      </c>
      <c r="G21" s="56">
        <f>(G19/G23)*1000</f>
        <v>8854.4011799410018</v>
      </c>
      <c r="H21" s="80">
        <f t="shared" si="2"/>
        <v>116.64657719785454</v>
      </c>
    </row>
    <row r="22" spans="1:8" ht="15.75" x14ac:dyDescent="0.25">
      <c r="A22" s="17">
        <f>A21+1</f>
        <v>16</v>
      </c>
      <c r="B22" s="8" t="s">
        <v>52</v>
      </c>
      <c r="C22" s="9" t="s">
        <v>43</v>
      </c>
      <c r="D22" s="47">
        <f>(D28+D34+D40+D46+D58+D64)/6</f>
        <v>9793.3333333333339</v>
      </c>
      <c r="E22" s="81">
        <f>(E28+E34+E40+E46+E52+E58+E64)/7</f>
        <v>35111.924285714289</v>
      </c>
      <c r="F22" s="47">
        <f>(F28+F34+F40+F46+F58+F64)/6</f>
        <v>41083.333333333336</v>
      </c>
      <c r="G22" s="55">
        <f>(G28+G34+G40+G46+G58+G64)/6</f>
        <v>36171.466666666667</v>
      </c>
      <c r="H22" s="80">
        <f t="shared" si="2"/>
        <v>88.044137931034484</v>
      </c>
    </row>
    <row r="23" spans="1:8" ht="15.75" x14ac:dyDescent="0.25">
      <c r="A23" s="17">
        <f>A22+1</f>
        <v>17</v>
      </c>
      <c r="B23" s="8" t="s">
        <v>67</v>
      </c>
      <c r="C23" s="9" t="s">
        <v>45</v>
      </c>
      <c r="D23" s="47">
        <f>D29+D35+D41+D47+D59+D65</f>
        <v>2143</v>
      </c>
      <c r="E23" s="81">
        <f>E29+E35+E41+E47+E53+E59+E65</f>
        <v>1814</v>
      </c>
      <c r="F23" s="47">
        <f>F29+F35+F41+F47+F59+F65</f>
        <v>1814</v>
      </c>
      <c r="G23" s="55">
        <f>G29+G35+G41+G47+G59+G65</f>
        <v>1695</v>
      </c>
      <c r="H23" s="80">
        <f t="shared" si="2"/>
        <v>93.439911797133405</v>
      </c>
    </row>
    <row r="24" spans="1:8" ht="15.75" x14ac:dyDescent="0.25">
      <c r="A24" s="17"/>
      <c r="B24" s="10" t="s">
        <v>136</v>
      </c>
      <c r="C24" s="9"/>
      <c r="D24" s="47"/>
      <c r="E24" s="81"/>
      <c r="F24" s="47"/>
      <c r="G24" s="55"/>
      <c r="H24" s="80"/>
    </row>
    <row r="25" spans="1:8" ht="15.75" x14ac:dyDescent="0.25">
      <c r="A25" s="17">
        <f>A22+1</f>
        <v>17</v>
      </c>
      <c r="B25" s="8" t="s">
        <v>50</v>
      </c>
      <c r="C25" s="9" t="s">
        <v>40</v>
      </c>
      <c r="D25" s="47">
        <v>79.5</v>
      </c>
      <c r="E25" s="81">
        <v>619.79999999999995</v>
      </c>
      <c r="F25" s="47">
        <v>620</v>
      </c>
      <c r="G25" s="55">
        <v>48.7</v>
      </c>
      <c r="H25" s="80">
        <f>G25/F25*100</f>
        <v>7.8548387096774199</v>
      </c>
    </row>
    <row r="26" spans="1:8" ht="15.75" x14ac:dyDescent="0.25">
      <c r="A26" s="17">
        <f>A25+1</f>
        <v>18</v>
      </c>
      <c r="B26" s="8" t="s">
        <v>39</v>
      </c>
      <c r="C26" s="9" t="s">
        <v>40</v>
      </c>
      <c r="D26" s="47"/>
      <c r="E26" s="52">
        <v>4.3999999999999997E-2</v>
      </c>
      <c r="F26" s="47"/>
      <c r="G26" s="59"/>
      <c r="H26" s="80"/>
    </row>
    <row r="27" spans="1:8" ht="15.75" x14ac:dyDescent="0.25">
      <c r="A27" s="17">
        <f>A26+1</f>
        <v>19</v>
      </c>
      <c r="B27" s="8" t="s">
        <v>51</v>
      </c>
      <c r="C27" s="9" t="s">
        <v>53</v>
      </c>
      <c r="D27" s="47">
        <v>134.69999999999999</v>
      </c>
      <c r="E27" s="106">
        <v>1908.2</v>
      </c>
      <c r="F27" s="48">
        <f>(F25/F29)*1000</f>
        <v>2818.1818181818185</v>
      </c>
      <c r="G27" s="58">
        <f>G25/G29*1000</f>
        <v>593.90243902439033</v>
      </c>
      <c r="H27" s="80">
        <f>G27/F27*100</f>
        <v>21.073957513768686</v>
      </c>
    </row>
    <row r="28" spans="1:8" ht="15.75" x14ac:dyDescent="0.25">
      <c r="A28" s="17">
        <f>A27+1</f>
        <v>20</v>
      </c>
      <c r="B28" s="8" t="s">
        <v>52</v>
      </c>
      <c r="C28" s="9" t="s">
        <v>43</v>
      </c>
      <c r="D28" s="47">
        <v>9500</v>
      </c>
      <c r="E28" s="81">
        <v>31516.95</v>
      </c>
      <c r="F28" s="47">
        <v>31700</v>
      </c>
      <c r="G28" s="55">
        <v>28875</v>
      </c>
      <c r="H28" s="80">
        <f t="shared" ref="H28:H29" si="3">G28/F28*100</f>
        <v>91.088328075709782</v>
      </c>
    </row>
    <row r="29" spans="1:8" ht="15.75" x14ac:dyDescent="0.25">
      <c r="A29" s="17">
        <v>21</v>
      </c>
      <c r="B29" s="8" t="s">
        <v>67</v>
      </c>
      <c r="C29" s="9" t="s">
        <v>45</v>
      </c>
      <c r="D29" s="47">
        <v>590</v>
      </c>
      <c r="E29" s="52">
        <v>220</v>
      </c>
      <c r="F29" s="47">
        <v>220</v>
      </c>
      <c r="G29" s="59">
        <v>82</v>
      </c>
      <c r="H29" s="80">
        <f t="shared" si="3"/>
        <v>37.272727272727273</v>
      </c>
    </row>
    <row r="30" spans="1:8" ht="15.75" x14ac:dyDescent="0.25">
      <c r="A30" s="17"/>
      <c r="B30" s="11" t="s">
        <v>54</v>
      </c>
      <c r="C30" s="9"/>
      <c r="D30" s="47"/>
      <c r="E30" s="81"/>
      <c r="F30" s="47"/>
      <c r="G30" s="55"/>
      <c r="H30" s="80"/>
    </row>
    <row r="31" spans="1:8" ht="15.75" x14ac:dyDescent="0.25">
      <c r="A31" s="17">
        <v>22</v>
      </c>
      <c r="B31" s="8" t="s">
        <v>50</v>
      </c>
      <c r="C31" s="9" t="s">
        <v>40</v>
      </c>
      <c r="D31" s="53">
        <v>6.2</v>
      </c>
      <c r="E31" s="107">
        <v>102.7</v>
      </c>
      <c r="F31" s="47">
        <v>102.7</v>
      </c>
      <c r="G31" s="60">
        <v>3.5</v>
      </c>
      <c r="H31" s="61">
        <f>G31/F31*100</f>
        <v>3.4079844206426486</v>
      </c>
    </row>
    <row r="32" spans="1:8" ht="15.75" x14ac:dyDescent="0.25">
      <c r="A32" s="17">
        <f>A31+1</f>
        <v>23</v>
      </c>
      <c r="B32" s="8" t="s">
        <v>39</v>
      </c>
      <c r="C32" s="9" t="s">
        <v>40</v>
      </c>
      <c r="D32" s="53"/>
      <c r="E32" s="82"/>
      <c r="F32" s="47"/>
      <c r="G32" s="61"/>
      <c r="H32" s="61"/>
    </row>
    <row r="33" spans="1:8" ht="15.75" x14ac:dyDescent="0.25">
      <c r="A33" s="17">
        <f>A32+1</f>
        <v>24</v>
      </c>
      <c r="B33" s="8" t="s">
        <v>51</v>
      </c>
      <c r="C33" s="9" t="s">
        <v>53</v>
      </c>
      <c r="D33" s="53">
        <v>66.7</v>
      </c>
      <c r="E33" s="108">
        <v>760.7</v>
      </c>
      <c r="F33" s="48">
        <v>612.5</v>
      </c>
      <c r="G33" s="56">
        <f>G31/G35*1000</f>
        <v>35.714285714285715</v>
      </c>
      <c r="H33" s="61">
        <f>H31/H35*1000</f>
        <v>46.946724161914034</v>
      </c>
    </row>
    <row r="34" spans="1:8" ht="15.75" x14ac:dyDescent="0.25">
      <c r="A34" s="17">
        <f>A33+1</f>
        <v>25</v>
      </c>
      <c r="B34" s="8" t="s">
        <v>52</v>
      </c>
      <c r="C34" s="9" t="s">
        <v>43</v>
      </c>
      <c r="D34" s="53">
        <v>12000</v>
      </c>
      <c r="E34" s="82">
        <v>37550</v>
      </c>
      <c r="F34" s="47">
        <v>37600</v>
      </c>
      <c r="G34" s="61">
        <v>24000</v>
      </c>
      <c r="H34" s="61">
        <f>G34/F34*100</f>
        <v>63.829787234042556</v>
      </c>
    </row>
    <row r="35" spans="1:8" ht="15.75" x14ac:dyDescent="0.25">
      <c r="A35" s="17">
        <f>A34+1</f>
        <v>26</v>
      </c>
      <c r="B35" s="8" t="s">
        <v>67</v>
      </c>
      <c r="C35" s="9" t="s">
        <v>45</v>
      </c>
      <c r="D35" s="53">
        <v>93</v>
      </c>
      <c r="E35" s="107">
        <v>135</v>
      </c>
      <c r="F35" s="47">
        <v>135</v>
      </c>
      <c r="G35" s="60">
        <v>98</v>
      </c>
      <c r="H35" s="61">
        <f>G35/F35*100</f>
        <v>72.592592592592595</v>
      </c>
    </row>
    <row r="36" spans="1:8" ht="31.5" x14ac:dyDescent="0.25">
      <c r="A36" s="17"/>
      <c r="B36" s="11" t="s">
        <v>137</v>
      </c>
      <c r="C36" s="9"/>
      <c r="D36" s="53"/>
      <c r="E36" s="82"/>
      <c r="F36" s="47"/>
      <c r="G36" s="61"/>
      <c r="H36" s="61"/>
    </row>
    <row r="37" spans="1:8" ht="15.75" x14ac:dyDescent="0.25">
      <c r="A37" s="17">
        <v>27</v>
      </c>
      <c r="B37" s="8" t="s">
        <v>50</v>
      </c>
      <c r="C37" s="9" t="s">
        <v>40</v>
      </c>
      <c r="D37" s="53">
        <v>4.9000000000000004</v>
      </c>
      <c r="E37" s="82">
        <v>40</v>
      </c>
      <c r="F37" s="47">
        <v>41</v>
      </c>
      <c r="G37" s="61">
        <v>41.2</v>
      </c>
      <c r="H37" s="61">
        <f>G37/F37*100</f>
        <v>100.48780487804878</v>
      </c>
    </row>
    <row r="38" spans="1:8" ht="15.75" x14ac:dyDescent="0.25">
      <c r="A38" s="17">
        <f>A37+1</f>
        <v>28</v>
      </c>
      <c r="B38" s="8" t="s">
        <v>39</v>
      </c>
      <c r="C38" s="9" t="s">
        <v>40</v>
      </c>
      <c r="D38" s="53"/>
      <c r="E38" s="82"/>
      <c r="F38" s="47"/>
      <c r="G38" s="61"/>
      <c r="H38" s="61"/>
    </row>
    <row r="39" spans="1:8" ht="15.75" x14ac:dyDescent="0.25">
      <c r="A39" s="17">
        <f>A38+1</f>
        <v>29</v>
      </c>
      <c r="B39" s="8" t="s">
        <v>51</v>
      </c>
      <c r="C39" s="9" t="s">
        <v>53</v>
      </c>
      <c r="D39" s="53">
        <v>94.2</v>
      </c>
      <c r="E39" s="108">
        <v>800</v>
      </c>
      <c r="F39" s="48">
        <f>(F37/F41)*1000</f>
        <v>820</v>
      </c>
      <c r="G39" s="62">
        <f>(G37/G41)*1000</f>
        <v>777.35849056603774</v>
      </c>
      <c r="H39" s="61">
        <f>G39/F39*100</f>
        <v>94.799815922687529</v>
      </c>
    </row>
    <row r="40" spans="1:8" ht="15.75" x14ac:dyDescent="0.25">
      <c r="A40" s="17">
        <f>A39+1</f>
        <v>30</v>
      </c>
      <c r="B40" s="8" t="s">
        <v>52</v>
      </c>
      <c r="C40" s="9" t="s">
        <v>43</v>
      </c>
      <c r="D40" s="53">
        <v>5500</v>
      </c>
      <c r="E40" s="82">
        <v>26700</v>
      </c>
      <c r="F40" s="47">
        <v>26900</v>
      </c>
      <c r="G40" s="61">
        <v>27100</v>
      </c>
      <c r="H40" s="61">
        <f>G40/F40*100</f>
        <v>100.74349442379183</v>
      </c>
    </row>
    <row r="41" spans="1:8" ht="15.75" x14ac:dyDescent="0.25">
      <c r="A41" s="17">
        <f>A40+1</f>
        <v>31</v>
      </c>
      <c r="B41" s="8" t="s">
        <v>67</v>
      </c>
      <c r="C41" s="9" t="s">
        <v>45</v>
      </c>
      <c r="D41" s="53">
        <v>52</v>
      </c>
      <c r="E41" s="82">
        <v>50</v>
      </c>
      <c r="F41" s="47">
        <v>50</v>
      </c>
      <c r="G41" s="61">
        <v>53</v>
      </c>
      <c r="H41" s="61">
        <f>G41/F41*100</f>
        <v>106</v>
      </c>
    </row>
    <row r="42" spans="1:8" ht="31.5" x14ac:dyDescent="0.25">
      <c r="A42" s="19"/>
      <c r="B42" s="11" t="s">
        <v>55</v>
      </c>
      <c r="C42" s="9"/>
      <c r="D42" s="31"/>
      <c r="E42" s="78"/>
      <c r="F42" s="47"/>
      <c r="G42" s="63"/>
      <c r="H42" s="115"/>
    </row>
    <row r="43" spans="1:8" ht="15.75" x14ac:dyDescent="0.25">
      <c r="A43" s="17">
        <v>32</v>
      </c>
      <c r="B43" s="8" t="s">
        <v>50</v>
      </c>
      <c r="C43" s="9" t="s">
        <v>40</v>
      </c>
      <c r="D43" s="53">
        <v>875.5</v>
      </c>
      <c r="E43" s="82">
        <v>12797.72</v>
      </c>
      <c r="F43" s="47">
        <v>12805</v>
      </c>
      <c r="G43" s="61">
        <v>14713.14</v>
      </c>
      <c r="H43" s="61">
        <f>G43/F43*100</f>
        <v>114.90152284263959</v>
      </c>
    </row>
    <row r="44" spans="1:8" ht="15.75" x14ac:dyDescent="0.25">
      <c r="A44" s="17">
        <f>A43+1</f>
        <v>33</v>
      </c>
      <c r="B44" s="8" t="s">
        <v>39</v>
      </c>
      <c r="C44" s="9" t="s">
        <v>40</v>
      </c>
      <c r="D44" s="53">
        <v>0</v>
      </c>
      <c r="E44" s="107">
        <v>1582.91</v>
      </c>
      <c r="F44" s="47">
        <v>1600</v>
      </c>
      <c r="G44" s="60">
        <v>2025.27</v>
      </c>
      <c r="H44" s="61">
        <f t="shared" ref="H44:H47" si="4">G44/F44*100</f>
        <v>126.579375</v>
      </c>
    </row>
    <row r="45" spans="1:8" ht="15.75" x14ac:dyDescent="0.25">
      <c r="A45" s="17">
        <f>A44+1</f>
        <v>34</v>
      </c>
      <c r="B45" s="8" t="s">
        <v>51</v>
      </c>
      <c r="C45" s="9" t="s">
        <v>53</v>
      </c>
      <c r="D45" s="53">
        <v>684</v>
      </c>
      <c r="E45" s="108">
        <v>8639.1</v>
      </c>
      <c r="F45" s="48">
        <f>(F43/F47)*1000</f>
        <v>9880.4012345679021</v>
      </c>
      <c r="G45" s="62">
        <f>G43/G47*1000</f>
        <v>10914.792284866469</v>
      </c>
      <c r="H45" s="61">
        <f t="shared" si="4"/>
        <v>110.46911988431818</v>
      </c>
    </row>
    <row r="46" spans="1:8" ht="15.75" x14ac:dyDescent="0.25">
      <c r="A46" s="17">
        <f>A45+1</f>
        <v>35</v>
      </c>
      <c r="B46" s="8" t="s">
        <v>52</v>
      </c>
      <c r="C46" s="9" t="s">
        <v>43</v>
      </c>
      <c r="D46" s="53">
        <v>22000</v>
      </c>
      <c r="E46" s="82">
        <v>90975</v>
      </c>
      <c r="F46" s="47">
        <v>90980</v>
      </c>
      <c r="G46" s="61">
        <v>73349.7</v>
      </c>
      <c r="H46" s="61">
        <f t="shared" si="4"/>
        <v>80.621785007693987</v>
      </c>
    </row>
    <row r="47" spans="1:8" ht="15.75" x14ac:dyDescent="0.25">
      <c r="A47" s="17">
        <f>A46+1</f>
        <v>36</v>
      </c>
      <c r="B47" s="8" t="s">
        <v>67</v>
      </c>
      <c r="C47" s="9" t="s">
        <v>45</v>
      </c>
      <c r="D47" s="53">
        <v>1280</v>
      </c>
      <c r="E47" s="82">
        <v>1296</v>
      </c>
      <c r="F47" s="47">
        <v>1296</v>
      </c>
      <c r="G47" s="61">
        <v>1348</v>
      </c>
      <c r="H47" s="61">
        <f t="shared" si="4"/>
        <v>104.01234567901234</v>
      </c>
    </row>
    <row r="48" spans="1:8" ht="31.5" x14ac:dyDescent="0.25">
      <c r="A48" s="19"/>
      <c r="B48" s="11" t="s">
        <v>56</v>
      </c>
      <c r="C48" s="9"/>
      <c r="D48" s="31"/>
      <c r="E48" s="78"/>
      <c r="F48" s="47"/>
      <c r="G48" s="63"/>
      <c r="H48" s="115"/>
    </row>
    <row r="49" spans="1:8" ht="15.75" x14ac:dyDescent="0.25">
      <c r="A49" s="17">
        <v>37</v>
      </c>
      <c r="B49" s="8" t="s">
        <v>50</v>
      </c>
      <c r="C49" s="9" t="s">
        <v>40</v>
      </c>
      <c r="D49" s="31"/>
      <c r="E49" s="78"/>
      <c r="F49" s="47"/>
      <c r="G49" s="63"/>
      <c r="H49" s="115"/>
    </row>
    <row r="50" spans="1:8" ht="15.75" x14ac:dyDescent="0.25">
      <c r="A50" s="17">
        <f>A49+1</f>
        <v>38</v>
      </c>
      <c r="B50" s="8" t="s">
        <v>39</v>
      </c>
      <c r="C50" s="9" t="s">
        <v>40</v>
      </c>
      <c r="D50" s="31"/>
      <c r="E50" s="78"/>
      <c r="F50" s="47"/>
      <c r="G50" s="63"/>
      <c r="H50" s="115"/>
    </row>
    <row r="51" spans="1:8" ht="15.75" x14ac:dyDescent="0.25">
      <c r="A51" s="17">
        <f>A50+1</f>
        <v>39</v>
      </c>
      <c r="B51" s="8" t="s">
        <v>51</v>
      </c>
      <c r="C51" s="9" t="s">
        <v>53</v>
      </c>
      <c r="D51" s="31"/>
      <c r="E51" s="78"/>
      <c r="F51" s="47"/>
      <c r="G51" s="63"/>
      <c r="H51" s="115"/>
    </row>
    <row r="52" spans="1:8" ht="15.75" x14ac:dyDescent="0.25">
      <c r="A52" s="17">
        <f>A51+1</f>
        <v>40</v>
      </c>
      <c r="B52" s="8" t="s">
        <v>52</v>
      </c>
      <c r="C52" s="9" t="s">
        <v>43</v>
      </c>
      <c r="D52" s="31"/>
      <c r="E52" s="78"/>
      <c r="F52" s="47"/>
      <c r="G52" s="63"/>
      <c r="H52" s="115"/>
    </row>
    <row r="53" spans="1:8" ht="15.75" x14ac:dyDescent="0.25">
      <c r="A53" s="17">
        <f>A52+1</f>
        <v>41</v>
      </c>
      <c r="B53" s="8" t="s">
        <v>67</v>
      </c>
      <c r="C53" s="9" t="s">
        <v>45</v>
      </c>
      <c r="D53" s="31"/>
      <c r="E53" s="78"/>
      <c r="F53" s="47"/>
      <c r="G53" s="63"/>
      <c r="H53" s="115"/>
    </row>
    <row r="54" spans="1:8" ht="31.5" x14ac:dyDescent="0.25">
      <c r="A54" s="17"/>
      <c r="B54" s="11" t="s">
        <v>57</v>
      </c>
      <c r="C54" s="9"/>
      <c r="D54" s="31"/>
      <c r="E54" s="78"/>
      <c r="F54" s="47"/>
      <c r="G54" s="63"/>
      <c r="H54" s="115"/>
    </row>
    <row r="55" spans="1:8" ht="15.75" x14ac:dyDescent="0.25">
      <c r="A55" s="17">
        <v>42</v>
      </c>
      <c r="B55" s="8" t="s">
        <v>50</v>
      </c>
      <c r="C55" s="9" t="s">
        <v>40</v>
      </c>
      <c r="D55" s="47">
        <v>2.9</v>
      </c>
      <c r="E55" s="78">
        <v>65.38</v>
      </c>
      <c r="F55" s="47">
        <v>66</v>
      </c>
      <c r="G55" s="79">
        <v>66.67</v>
      </c>
      <c r="H55" s="80">
        <f>G55/F55*100</f>
        <v>101.01515151515153</v>
      </c>
    </row>
    <row r="56" spans="1:8" ht="15.75" x14ac:dyDescent="0.25">
      <c r="A56" s="17">
        <f>A55+1</f>
        <v>43</v>
      </c>
      <c r="B56" s="8" t="s">
        <v>39</v>
      </c>
      <c r="C56" s="9" t="s">
        <v>40</v>
      </c>
      <c r="D56" s="47"/>
      <c r="E56" s="78">
        <v>0</v>
      </c>
      <c r="F56" s="47"/>
      <c r="G56" s="79"/>
      <c r="H56" s="80"/>
    </row>
    <row r="57" spans="1:8" ht="15.75" x14ac:dyDescent="0.25">
      <c r="A57" s="17">
        <f>A56+1</f>
        <v>44</v>
      </c>
      <c r="B57" s="8" t="s">
        <v>51</v>
      </c>
      <c r="C57" s="9" t="s">
        <v>53</v>
      </c>
      <c r="D57" s="47">
        <v>41.4</v>
      </c>
      <c r="E57" s="109">
        <v>1816.3</v>
      </c>
      <c r="F57" s="48">
        <f>(F55/F59)*1000</f>
        <v>1833.3333333333333</v>
      </c>
      <c r="G57" s="64">
        <v>1801.9</v>
      </c>
      <c r="H57" s="80">
        <f>G57/F57*100</f>
        <v>98.285454545454556</v>
      </c>
    </row>
    <row r="58" spans="1:8" ht="15.75" x14ac:dyDescent="0.25">
      <c r="A58" s="17">
        <f>A57+1</f>
        <v>45</v>
      </c>
      <c r="B58" s="8" t="s">
        <v>52</v>
      </c>
      <c r="C58" s="9" t="s">
        <v>43</v>
      </c>
      <c r="D58" s="47">
        <v>4560</v>
      </c>
      <c r="E58" s="78">
        <v>36323.1</v>
      </c>
      <c r="F58" s="47">
        <v>36370</v>
      </c>
      <c r="G58" s="79">
        <v>40754.1</v>
      </c>
      <c r="H58" s="80">
        <f>G58/F58*100</f>
        <v>112.05416552103382</v>
      </c>
    </row>
    <row r="59" spans="1:8" ht="15.75" x14ac:dyDescent="0.25">
      <c r="A59" s="17">
        <f>A58+1</f>
        <v>46</v>
      </c>
      <c r="B59" s="8" t="s">
        <v>67</v>
      </c>
      <c r="C59" s="9" t="s">
        <v>45</v>
      </c>
      <c r="D59" s="47">
        <v>70</v>
      </c>
      <c r="E59" s="78">
        <v>36</v>
      </c>
      <c r="F59" s="47">
        <v>36</v>
      </c>
      <c r="G59" s="79">
        <v>37</v>
      </c>
      <c r="H59" s="80">
        <f>G59/F59*100</f>
        <v>102.77777777777777</v>
      </c>
    </row>
    <row r="60" spans="1:8" ht="21.75" customHeight="1" x14ac:dyDescent="0.25">
      <c r="A60" s="17"/>
      <c r="B60" s="11" t="s">
        <v>58</v>
      </c>
      <c r="C60" s="9"/>
      <c r="D60" s="47"/>
      <c r="E60" s="78"/>
      <c r="F60" s="47"/>
      <c r="G60" s="63"/>
      <c r="H60" s="80"/>
    </row>
    <row r="61" spans="1:8" ht="15.75" x14ac:dyDescent="0.25">
      <c r="A61" s="17">
        <v>47</v>
      </c>
      <c r="B61" s="8" t="s">
        <v>50</v>
      </c>
      <c r="C61" s="9" t="s">
        <v>40</v>
      </c>
      <c r="D61" s="47">
        <v>7.5</v>
      </c>
      <c r="E61" s="110">
        <v>130</v>
      </c>
      <c r="F61" s="47">
        <v>135</v>
      </c>
      <c r="G61" s="65">
        <v>135</v>
      </c>
      <c r="H61" s="80">
        <f>G61/F61*100</f>
        <v>100</v>
      </c>
    </row>
    <row r="62" spans="1:8" ht="15.75" x14ac:dyDescent="0.25">
      <c r="A62" s="17">
        <f>A61+1</f>
        <v>48</v>
      </c>
      <c r="B62" s="8" t="s">
        <v>39</v>
      </c>
      <c r="C62" s="9" t="s">
        <v>40</v>
      </c>
      <c r="D62" s="47"/>
      <c r="E62" s="78">
        <v>0.33</v>
      </c>
      <c r="F62" s="47"/>
      <c r="G62" s="63"/>
      <c r="H62" s="80"/>
    </row>
    <row r="63" spans="1:8" ht="15.75" x14ac:dyDescent="0.25">
      <c r="A63" s="17">
        <f>A62+1</f>
        <v>49</v>
      </c>
      <c r="B63" s="8" t="s">
        <v>51</v>
      </c>
      <c r="C63" s="9" t="s">
        <v>53</v>
      </c>
      <c r="D63" s="42">
        <v>129.30000000000001</v>
      </c>
      <c r="E63" s="109">
        <v>1688.31</v>
      </c>
      <c r="F63" s="48">
        <f>(F61/F65)*1000</f>
        <v>1753.2467532467533</v>
      </c>
      <c r="G63" s="64">
        <v>1754.3</v>
      </c>
      <c r="H63" s="80">
        <f>G63/F63*100</f>
        <v>100.06007407407407</v>
      </c>
    </row>
    <row r="64" spans="1:8" ht="15.75" x14ac:dyDescent="0.25">
      <c r="A64" s="17">
        <f>A63+1</f>
        <v>50</v>
      </c>
      <c r="B64" s="8" t="s">
        <v>52</v>
      </c>
      <c r="C64" s="9" t="s">
        <v>43</v>
      </c>
      <c r="D64" s="42">
        <v>5200</v>
      </c>
      <c r="E64" s="110">
        <v>22718.42</v>
      </c>
      <c r="F64" s="47">
        <v>22950</v>
      </c>
      <c r="G64" s="65">
        <v>22950</v>
      </c>
      <c r="H64" s="80">
        <f t="shared" ref="H64:H65" si="5">G64/F64*100</f>
        <v>100</v>
      </c>
    </row>
    <row r="65" spans="1:8" ht="15.75" x14ac:dyDescent="0.25">
      <c r="A65" s="17">
        <f>A64+1</f>
        <v>51</v>
      </c>
      <c r="B65" s="8" t="s">
        <v>67</v>
      </c>
      <c r="C65" s="9" t="s">
        <v>45</v>
      </c>
      <c r="D65" s="42">
        <v>58</v>
      </c>
      <c r="E65" s="110">
        <v>77</v>
      </c>
      <c r="F65" s="47">
        <v>77</v>
      </c>
      <c r="G65" s="65">
        <v>77</v>
      </c>
      <c r="H65" s="80">
        <f t="shared" si="5"/>
        <v>100</v>
      </c>
    </row>
    <row r="66" spans="1:8" ht="15.75" x14ac:dyDescent="0.25">
      <c r="A66" s="17"/>
      <c r="B66" s="3" t="s">
        <v>4</v>
      </c>
      <c r="C66" s="9"/>
      <c r="D66" s="47"/>
      <c r="E66" s="78"/>
      <c r="F66" s="47"/>
      <c r="G66" s="63"/>
      <c r="H66" s="80"/>
    </row>
    <row r="67" spans="1:8" ht="15.75" x14ac:dyDescent="0.25">
      <c r="A67" s="17">
        <v>52</v>
      </c>
      <c r="B67" s="8" t="s">
        <v>59</v>
      </c>
      <c r="C67" s="9" t="s">
        <v>40</v>
      </c>
      <c r="D67" s="49">
        <v>385.6</v>
      </c>
      <c r="E67" s="110">
        <v>915.4</v>
      </c>
      <c r="F67" s="47">
        <v>917</v>
      </c>
      <c r="G67" s="65">
        <v>920</v>
      </c>
      <c r="H67" s="80">
        <f>G67/F67*100</f>
        <v>100.32715376226827</v>
      </c>
    </row>
    <row r="68" spans="1:8" ht="15.75" x14ac:dyDescent="0.25">
      <c r="A68" s="17">
        <f>A67+1</f>
        <v>53</v>
      </c>
      <c r="B68" s="8" t="s">
        <v>39</v>
      </c>
      <c r="C68" s="9" t="s">
        <v>40</v>
      </c>
      <c r="D68" s="70">
        <v>0.2</v>
      </c>
      <c r="E68" s="110">
        <v>53.28</v>
      </c>
      <c r="F68" s="47">
        <v>54</v>
      </c>
      <c r="G68" s="65">
        <v>59</v>
      </c>
      <c r="H68" s="80">
        <f t="shared" ref="H68:H71" si="6">G68/F68*100</f>
        <v>109.25925925925925</v>
      </c>
    </row>
    <row r="69" spans="1:8" ht="15.75" x14ac:dyDescent="0.25">
      <c r="A69" s="17">
        <f>A68+1</f>
        <v>54</v>
      </c>
      <c r="B69" s="8" t="s">
        <v>60</v>
      </c>
      <c r="C69" s="9" t="s">
        <v>53</v>
      </c>
      <c r="D69" s="48">
        <v>219.2</v>
      </c>
      <c r="E69" s="110">
        <v>372.04</v>
      </c>
      <c r="F69" s="47">
        <f>(F67/F70)*1000</f>
        <v>413.99548532731376</v>
      </c>
      <c r="G69" s="65">
        <v>415</v>
      </c>
      <c r="H69" s="80">
        <f t="shared" si="6"/>
        <v>100.24263904034896</v>
      </c>
    </row>
    <row r="70" spans="1:8" ht="15.75" x14ac:dyDescent="0.25">
      <c r="A70" s="43" t="s">
        <v>151</v>
      </c>
      <c r="B70" s="44" t="s">
        <v>67</v>
      </c>
      <c r="C70" s="43" t="s">
        <v>45</v>
      </c>
      <c r="D70" s="71">
        <v>1827</v>
      </c>
      <c r="E70" s="111">
        <v>2215</v>
      </c>
      <c r="F70" s="73">
        <v>2215</v>
      </c>
      <c r="G70" s="66">
        <v>2227</v>
      </c>
      <c r="H70" s="80">
        <f t="shared" si="6"/>
        <v>100.54176072234765</v>
      </c>
    </row>
    <row r="71" spans="1:8" ht="15.75" x14ac:dyDescent="0.25">
      <c r="A71" s="17">
        <f>A69+1</f>
        <v>55</v>
      </c>
      <c r="B71" s="8" t="s">
        <v>63</v>
      </c>
      <c r="C71" s="9" t="s">
        <v>43</v>
      </c>
      <c r="D71" s="70">
        <v>1908</v>
      </c>
      <c r="E71" s="110">
        <v>21000</v>
      </c>
      <c r="F71" s="47">
        <v>21100</v>
      </c>
      <c r="G71" s="65">
        <v>21400</v>
      </c>
      <c r="H71" s="80">
        <f t="shared" si="6"/>
        <v>101.4218009478673</v>
      </c>
    </row>
    <row r="72" spans="1:8" ht="15.75" x14ac:dyDescent="0.25">
      <c r="A72" s="18"/>
      <c r="B72" s="7" t="s">
        <v>5</v>
      </c>
      <c r="C72" s="9"/>
      <c r="D72" s="47"/>
      <c r="E72" s="78"/>
      <c r="F72" s="47"/>
      <c r="G72" s="63"/>
      <c r="H72" s="80"/>
    </row>
    <row r="73" spans="1:8" ht="15.75" x14ac:dyDescent="0.25">
      <c r="A73" s="17">
        <f>A71+1</f>
        <v>56</v>
      </c>
      <c r="B73" s="8" t="s">
        <v>61</v>
      </c>
      <c r="C73" s="9" t="s">
        <v>45</v>
      </c>
      <c r="D73" s="47">
        <v>50</v>
      </c>
      <c r="E73" s="78">
        <v>74972</v>
      </c>
      <c r="F73" s="47">
        <v>75000</v>
      </c>
      <c r="G73" s="63">
        <v>95044</v>
      </c>
      <c r="H73" s="80">
        <f>G73/F73*100</f>
        <v>126.72533333333334</v>
      </c>
    </row>
    <row r="74" spans="1:8" ht="15.75" x14ac:dyDescent="0.25">
      <c r="A74" s="17">
        <f>A73+1</f>
        <v>57</v>
      </c>
      <c r="B74" s="8" t="s">
        <v>39</v>
      </c>
      <c r="C74" s="9" t="s">
        <v>68</v>
      </c>
      <c r="D74" s="47">
        <v>1</v>
      </c>
      <c r="E74" s="81">
        <v>47.335777499999999</v>
      </c>
      <c r="F74" s="47">
        <v>49</v>
      </c>
      <c r="G74" s="55">
        <v>96.076999999999998</v>
      </c>
      <c r="H74" s="80">
        <f t="shared" ref="H74:H76" si="7">G74/F74*100</f>
        <v>196.07551020408164</v>
      </c>
    </row>
    <row r="75" spans="1:8" ht="15.75" x14ac:dyDescent="0.25">
      <c r="A75" s="17">
        <f>A74+1</f>
        <v>58</v>
      </c>
      <c r="B75" s="8" t="s">
        <v>62</v>
      </c>
      <c r="C75" s="9" t="s">
        <v>68</v>
      </c>
      <c r="D75" s="47">
        <v>0.21</v>
      </c>
      <c r="E75" s="81">
        <v>78.2</v>
      </c>
      <c r="F75" s="47">
        <v>78.5</v>
      </c>
      <c r="G75" s="55">
        <v>219.5</v>
      </c>
      <c r="H75" s="80">
        <f t="shared" si="7"/>
        <v>279.61783439490443</v>
      </c>
    </row>
    <row r="76" spans="1:8" ht="15.75" x14ac:dyDescent="0.25">
      <c r="A76" s="17">
        <f>A75+1</f>
        <v>59</v>
      </c>
      <c r="B76" s="8" t="s">
        <v>63</v>
      </c>
      <c r="C76" s="9" t="s">
        <v>49</v>
      </c>
      <c r="D76" s="47">
        <v>6000</v>
      </c>
      <c r="E76" s="81">
        <v>25000</v>
      </c>
      <c r="F76" s="47">
        <v>25500</v>
      </c>
      <c r="G76" s="55">
        <v>28500</v>
      </c>
      <c r="H76" s="80">
        <f t="shared" si="7"/>
        <v>111.76470588235294</v>
      </c>
    </row>
    <row r="77" spans="1:8" ht="15.75" x14ac:dyDescent="0.25">
      <c r="A77" s="18"/>
      <c r="B77" s="7" t="s">
        <v>6</v>
      </c>
      <c r="C77" s="9"/>
      <c r="D77" s="47"/>
      <c r="E77" s="81"/>
      <c r="F77" s="47"/>
      <c r="G77" s="55"/>
      <c r="H77" s="80"/>
    </row>
    <row r="78" spans="1:8" ht="15.75" x14ac:dyDescent="0.25">
      <c r="A78" s="17">
        <f>A76+1</f>
        <v>60</v>
      </c>
      <c r="B78" s="8" t="s">
        <v>64</v>
      </c>
      <c r="C78" s="9" t="s">
        <v>68</v>
      </c>
      <c r="D78" s="47">
        <v>208.9</v>
      </c>
      <c r="E78" s="81">
        <v>4100</v>
      </c>
      <c r="F78" s="47">
        <v>4300</v>
      </c>
      <c r="G78" s="55">
        <v>4500</v>
      </c>
      <c r="H78" s="80">
        <f>G78/F78*100</f>
        <v>104.65116279069768</v>
      </c>
    </row>
    <row r="79" spans="1:8" ht="15.75" x14ac:dyDescent="0.25">
      <c r="A79" s="17">
        <f>A78+1</f>
        <v>61</v>
      </c>
      <c r="B79" s="8" t="s">
        <v>65</v>
      </c>
      <c r="C79" s="9" t="s">
        <v>68</v>
      </c>
      <c r="D79" s="47">
        <v>37.6</v>
      </c>
      <c r="E79" s="81">
        <v>392</v>
      </c>
      <c r="F79" s="47">
        <v>415</v>
      </c>
      <c r="G79" s="55">
        <v>430</v>
      </c>
      <c r="H79" s="80">
        <f t="shared" ref="H79:H82" si="8">G79/F79*100</f>
        <v>103.6144578313253</v>
      </c>
    </row>
    <row r="80" spans="1:8" ht="15.75" x14ac:dyDescent="0.25">
      <c r="A80" s="17">
        <f>A79+1</f>
        <v>62</v>
      </c>
      <c r="B80" s="8" t="s">
        <v>66</v>
      </c>
      <c r="C80" s="9" t="s">
        <v>68</v>
      </c>
      <c r="D80" s="47">
        <v>17.8</v>
      </c>
      <c r="E80" s="81">
        <v>220</v>
      </c>
      <c r="F80" s="47">
        <v>225</v>
      </c>
      <c r="G80" s="55">
        <v>230</v>
      </c>
      <c r="H80" s="80">
        <f t="shared" si="8"/>
        <v>102.22222222222221</v>
      </c>
    </row>
    <row r="81" spans="1:8" ht="15.75" x14ac:dyDescent="0.25">
      <c r="A81" s="17">
        <f>A80+1</f>
        <v>63</v>
      </c>
      <c r="B81" s="8" t="s">
        <v>67</v>
      </c>
      <c r="C81" s="9" t="s">
        <v>69</v>
      </c>
      <c r="D81" s="47">
        <v>2122</v>
      </c>
      <c r="E81" s="81">
        <v>1376</v>
      </c>
      <c r="F81" s="47">
        <v>1744</v>
      </c>
      <c r="G81" s="55">
        <v>1780</v>
      </c>
      <c r="H81" s="80">
        <f t="shared" si="8"/>
        <v>102.06422018348624</v>
      </c>
    </row>
    <row r="82" spans="1:8" ht="15.75" x14ac:dyDescent="0.25">
      <c r="A82" s="17">
        <f>A81+1</f>
        <v>64</v>
      </c>
      <c r="B82" s="8" t="s">
        <v>63</v>
      </c>
      <c r="C82" s="9" t="s">
        <v>49</v>
      </c>
      <c r="D82" s="47">
        <v>5000</v>
      </c>
      <c r="E82" s="81">
        <v>19500</v>
      </c>
      <c r="F82" s="47">
        <v>20000</v>
      </c>
      <c r="G82" s="55">
        <v>20000</v>
      </c>
      <c r="H82" s="80">
        <f t="shared" si="8"/>
        <v>100</v>
      </c>
    </row>
    <row r="83" spans="1:8" ht="15.75" x14ac:dyDescent="0.25">
      <c r="A83" s="18"/>
      <c r="B83" s="7" t="s">
        <v>7</v>
      </c>
      <c r="C83" s="9"/>
      <c r="D83" s="47"/>
      <c r="E83" s="81"/>
      <c r="F83" s="47"/>
      <c r="G83" s="55"/>
      <c r="H83" s="80"/>
    </row>
    <row r="84" spans="1:8" ht="47.25" x14ac:dyDescent="0.25">
      <c r="A84" s="17">
        <f>A82+1</f>
        <v>65</v>
      </c>
      <c r="B84" s="8" t="s">
        <v>70</v>
      </c>
      <c r="C84" s="9" t="s">
        <v>71</v>
      </c>
      <c r="D84" s="47">
        <v>93.8</v>
      </c>
      <c r="E84" s="81">
        <v>1920</v>
      </c>
      <c r="F84" s="47">
        <v>1970</v>
      </c>
      <c r="G84" s="55">
        <v>1990</v>
      </c>
      <c r="H84" s="80">
        <f>G84/F84*100</f>
        <v>101.01522842639594</v>
      </c>
    </row>
    <row r="85" spans="1:8" ht="15.75" x14ac:dyDescent="0.25">
      <c r="A85" s="17">
        <f>A84+1</f>
        <v>66</v>
      </c>
      <c r="B85" s="8" t="s">
        <v>73</v>
      </c>
      <c r="C85" s="9" t="s">
        <v>72</v>
      </c>
      <c r="D85" s="47">
        <v>59</v>
      </c>
      <c r="E85" s="52">
        <v>753</v>
      </c>
      <c r="F85" s="47">
        <v>753</v>
      </c>
      <c r="G85" s="59">
        <v>736</v>
      </c>
      <c r="H85" s="80">
        <f t="shared" ref="H85:H88" si="9">G85/F85*100</f>
        <v>97.742363877822044</v>
      </c>
    </row>
    <row r="86" spans="1:8" ht="79.5" customHeight="1" x14ac:dyDescent="0.25">
      <c r="A86" s="17">
        <f>A85+1</f>
        <v>67</v>
      </c>
      <c r="B86" s="8" t="s">
        <v>74</v>
      </c>
      <c r="C86" s="9" t="s">
        <v>38</v>
      </c>
      <c r="D86" s="47">
        <v>17.3</v>
      </c>
      <c r="E86" s="81">
        <v>13.4</v>
      </c>
      <c r="F86" s="47">
        <v>13.4</v>
      </c>
      <c r="G86" s="55">
        <v>13.4</v>
      </c>
      <c r="H86" s="80">
        <f t="shared" si="9"/>
        <v>100</v>
      </c>
    </row>
    <row r="87" spans="1:8" ht="15.75" x14ac:dyDescent="0.25">
      <c r="A87" s="17">
        <f>A86+1</f>
        <v>68</v>
      </c>
      <c r="B87" s="8" t="s">
        <v>67</v>
      </c>
      <c r="C87" s="9" t="s">
        <v>45</v>
      </c>
      <c r="D87" s="47">
        <v>1310</v>
      </c>
      <c r="E87" s="52">
        <v>966</v>
      </c>
      <c r="F87" s="47">
        <v>966</v>
      </c>
      <c r="G87" s="59">
        <v>1048</v>
      </c>
      <c r="H87" s="80">
        <f t="shared" si="9"/>
        <v>108.48861283643892</v>
      </c>
    </row>
    <row r="88" spans="1:8" ht="15.75" x14ac:dyDescent="0.25">
      <c r="A88" s="17">
        <f>A87+1</f>
        <v>69</v>
      </c>
      <c r="B88" s="8" t="s">
        <v>63</v>
      </c>
      <c r="C88" s="9" t="s">
        <v>49</v>
      </c>
      <c r="D88" s="47">
        <v>6500</v>
      </c>
      <c r="E88" s="81">
        <v>19500</v>
      </c>
      <c r="F88" s="47">
        <v>20000</v>
      </c>
      <c r="G88" s="55">
        <v>20000</v>
      </c>
      <c r="H88" s="80">
        <f t="shared" si="9"/>
        <v>100</v>
      </c>
    </row>
    <row r="89" spans="1:8" ht="22.5" customHeight="1" x14ac:dyDescent="0.25">
      <c r="A89" s="17"/>
      <c r="B89" s="7" t="s">
        <v>8</v>
      </c>
      <c r="C89" s="9"/>
      <c r="D89" s="47"/>
      <c r="E89" s="52"/>
      <c r="F89" s="52"/>
      <c r="G89" s="59"/>
      <c r="H89" s="80"/>
    </row>
    <row r="90" spans="1:8" ht="31.5" x14ac:dyDescent="0.25">
      <c r="A90" s="17">
        <f>A88+1</f>
        <v>70</v>
      </c>
      <c r="B90" s="8" t="s">
        <v>75</v>
      </c>
      <c r="C90" s="9" t="s">
        <v>71</v>
      </c>
      <c r="D90" s="47">
        <v>17.739999999999998</v>
      </c>
      <c r="E90" s="52">
        <v>21.22</v>
      </c>
      <c r="F90" s="47">
        <v>26.33</v>
      </c>
      <c r="G90" s="59">
        <v>27.2</v>
      </c>
      <c r="H90" s="80">
        <f>G90/F90*100</f>
        <v>103.30421572350932</v>
      </c>
    </row>
    <row r="91" spans="1:8" ht="20.25" customHeight="1" x14ac:dyDescent="0.25">
      <c r="A91" s="17">
        <f>A90+1</f>
        <v>71</v>
      </c>
      <c r="B91" s="8" t="s">
        <v>9</v>
      </c>
      <c r="C91" s="9" t="s">
        <v>72</v>
      </c>
      <c r="D91" s="47">
        <v>15</v>
      </c>
      <c r="E91" s="81">
        <v>5</v>
      </c>
      <c r="F91" s="47">
        <v>5</v>
      </c>
      <c r="G91" s="59">
        <v>2</v>
      </c>
      <c r="H91" s="80">
        <f>G91/F91*100</f>
        <v>40</v>
      </c>
    </row>
    <row r="92" spans="1:8" ht="70.5" customHeight="1" x14ac:dyDescent="0.25">
      <c r="A92" s="17">
        <f>A91+1</f>
        <v>72</v>
      </c>
      <c r="B92" s="20" t="s">
        <v>76</v>
      </c>
      <c r="C92" s="9" t="s">
        <v>77</v>
      </c>
      <c r="D92" s="47" t="s">
        <v>155</v>
      </c>
      <c r="E92" s="112" t="s">
        <v>172</v>
      </c>
      <c r="F92" s="75" t="s">
        <v>173</v>
      </c>
      <c r="G92" s="74" t="s">
        <v>171</v>
      </c>
      <c r="H92" s="80">
        <v>100</v>
      </c>
    </row>
    <row r="93" spans="1:8" ht="63" x14ac:dyDescent="0.25">
      <c r="A93" s="17">
        <f>A92+1</f>
        <v>73</v>
      </c>
      <c r="B93" s="8" t="s">
        <v>78</v>
      </c>
      <c r="C93" s="9" t="s">
        <v>38</v>
      </c>
      <c r="D93" s="47">
        <v>100</v>
      </c>
      <c r="E93" s="52">
        <v>100</v>
      </c>
      <c r="F93" s="47">
        <v>100</v>
      </c>
      <c r="G93" s="59">
        <v>100</v>
      </c>
      <c r="H93" s="80">
        <v>100</v>
      </c>
    </row>
    <row r="94" spans="1:8" ht="63" x14ac:dyDescent="0.25">
      <c r="A94" s="17">
        <f>A93+1</f>
        <v>74</v>
      </c>
      <c r="B94" s="8" t="s">
        <v>79</v>
      </c>
      <c r="C94" s="9" t="s">
        <v>38</v>
      </c>
      <c r="D94" s="47">
        <v>0</v>
      </c>
      <c r="E94" s="84">
        <v>53</v>
      </c>
      <c r="F94" s="49">
        <v>55</v>
      </c>
      <c r="G94" s="67">
        <v>55.7</v>
      </c>
      <c r="H94" s="80">
        <f>G94/F94*100</f>
        <v>101.27272727272727</v>
      </c>
    </row>
    <row r="95" spans="1:8" ht="22.5" customHeight="1" x14ac:dyDescent="0.25">
      <c r="A95" s="122" t="s">
        <v>10</v>
      </c>
      <c r="B95" s="123"/>
      <c r="C95" s="123"/>
      <c r="D95" s="123"/>
      <c r="E95" s="51"/>
      <c r="F95" s="51"/>
      <c r="G95" s="51"/>
      <c r="H95" s="115"/>
    </row>
    <row r="96" spans="1:8" ht="15.75" x14ac:dyDescent="0.25">
      <c r="A96" s="17"/>
      <c r="B96" s="3" t="s">
        <v>11</v>
      </c>
      <c r="C96" s="9"/>
      <c r="D96" s="72"/>
      <c r="E96" s="35"/>
      <c r="F96" s="35"/>
      <c r="G96" s="35"/>
      <c r="H96" s="115"/>
    </row>
    <row r="97" spans="1:8" ht="31.5" x14ac:dyDescent="0.25">
      <c r="A97" s="17">
        <f>A94+1</f>
        <v>75</v>
      </c>
      <c r="B97" s="8" t="s">
        <v>138</v>
      </c>
      <c r="C97" s="9" t="s">
        <v>80</v>
      </c>
      <c r="D97" s="48">
        <v>10</v>
      </c>
      <c r="E97" s="85">
        <v>5</v>
      </c>
      <c r="F97" s="48">
        <v>5</v>
      </c>
      <c r="G97" s="56">
        <v>5</v>
      </c>
      <c r="H97" s="80">
        <f>G97/F97*100</f>
        <v>100</v>
      </c>
    </row>
    <row r="98" spans="1:8" ht="78.75" x14ac:dyDescent="0.25">
      <c r="A98" s="17">
        <f>A97+1</f>
        <v>76</v>
      </c>
      <c r="B98" s="8" t="s">
        <v>81</v>
      </c>
      <c r="C98" s="9" t="s">
        <v>38</v>
      </c>
      <c r="D98" s="48">
        <v>0.3</v>
      </c>
      <c r="E98" s="85">
        <v>26.2</v>
      </c>
      <c r="F98" s="48">
        <v>26.4</v>
      </c>
      <c r="G98" s="56">
        <v>35</v>
      </c>
      <c r="H98" s="80">
        <f t="shared" ref="H98:H101" si="10">G98/F98*100</f>
        <v>132.57575757575759</v>
      </c>
    </row>
    <row r="99" spans="1:8" ht="47.25" x14ac:dyDescent="0.25">
      <c r="A99" s="17">
        <v>70</v>
      </c>
      <c r="B99" s="8" t="s">
        <v>82</v>
      </c>
      <c r="C99" s="9" t="s">
        <v>38</v>
      </c>
      <c r="D99" s="48">
        <v>2.7</v>
      </c>
      <c r="E99" s="105">
        <v>32</v>
      </c>
      <c r="F99" s="48">
        <v>32.5</v>
      </c>
      <c r="G99" s="57">
        <v>33</v>
      </c>
      <c r="H99" s="80">
        <f t="shared" si="10"/>
        <v>101.53846153846153</v>
      </c>
    </row>
    <row r="100" spans="1:8" ht="78.75" x14ac:dyDescent="0.25">
      <c r="A100" s="17">
        <f>A99+1</f>
        <v>71</v>
      </c>
      <c r="B100" s="8" t="s">
        <v>83</v>
      </c>
      <c r="C100" s="9" t="s">
        <v>72</v>
      </c>
      <c r="D100" s="48">
        <v>30</v>
      </c>
      <c r="E100" s="85">
        <v>270</v>
      </c>
      <c r="F100" s="48">
        <v>272</v>
      </c>
      <c r="G100" s="56">
        <v>284</v>
      </c>
      <c r="H100" s="80">
        <f t="shared" si="10"/>
        <v>104.41176470588236</v>
      </c>
    </row>
    <row r="101" spans="1:8" ht="66.75" customHeight="1" x14ac:dyDescent="0.25">
      <c r="A101" s="17">
        <f>A100+1</f>
        <v>72</v>
      </c>
      <c r="B101" s="8" t="s">
        <v>12</v>
      </c>
      <c r="C101" s="9" t="s">
        <v>38</v>
      </c>
      <c r="D101" s="48">
        <v>2.7</v>
      </c>
      <c r="E101" s="85">
        <v>45</v>
      </c>
      <c r="F101" s="48">
        <v>46</v>
      </c>
      <c r="G101" s="56">
        <v>46</v>
      </c>
      <c r="H101" s="80">
        <f t="shared" si="10"/>
        <v>100</v>
      </c>
    </row>
    <row r="102" spans="1:8" ht="66" customHeight="1" x14ac:dyDescent="0.25">
      <c r="A102" s="17">
        <f>A101+1</f>
        <v>73</v>
      </c>
      <c r="B102" s="8" t="s">
        <v>84</v>
      </c>
      <c r="C102" s="9" t="s">
        <v>38</v>
      </c>
      <c r="D102" s="47">
        <v>35</v>
      </c>
      <c r="E102" s="52">
        <v>12.3</v>
      </c>
      <c r="F102" s="47">
        <v>12.5</v>
      </c>
      <c r="G102" s="59">
        <v>12.5</v>
      </c>
      <c r="H102" s="80">
        <f>G102/F102*100</f>
        <v>100</v>
      </c>
    </row>
    <row r="103" spans="1:8" ht="63" x14ac:dyDescent="0.25">
      <c r="A103" s="17">
        <v>78</v>
      </c>
      <c r="B103" s="8" t="s">
        <v>85</v>
      </c>
      <c r="C103" s="9" t="s">
        <v>38</v>
      </c>
      <c r="D103" s="47">
        <v>35</v>
      </c>
      <c r="E103" s="52">
        <v>40</v>
      </c>
      <c r="F103" s="47">
        <v>41</v>
      </c>
      <c r="G103" s="59">
        <v>41</v>
      </c>
      <c r="H103" s="80">
        <f>G103/F103*100</f>
        <v>100</v>
      </c>
    </row>
    <row r="104" spans="1:8" ht="15.75" x14ac:dyDescent="0.25">
      <c r="A104" s="18"/>
      <c r="B104" s="7" t="s">
        <v>13</v>
      </c>
      <c r="C104" s="9"/>
      <c r="D104" s="47"/>
      <c r="E104" s="81"/>
      <c r="F104" s="47"/>
      <c r="G104" s="55"/>
      <c r="H104" s="80"/>
    </row>
    <row r="105" spans="1:8" ht="15.75" x14ac:dyDescent="0.25">
      <c r="A105" s="17">
        <v>79</v>
      </c>
      <c r="B105" s="8" t="s">
        <v>65</v>
      </c>
      <c r="C105" s="9" t="s">
        <v>71</v>
      </c>
      <c r="D105" s="70">
        <v>0.29630000000000001</v>
      </c>
      <c r="E105" s="85">
        <v>3.83</v>
      </c>
      <c r="F105" s="48">
        <v>3.85</v>
      </c>
      <c r="G105" s="56">
        <v>3.96</v>
      </c>
      <c r="H105" s="80">
        <f>G105/F105*100</f>
        <v>102.85714285714285</v>
      </c>
    </row>
    <row r="106" spans="1:8" ht="76.5" customHeight="1" x14ac:dyDescent="0.25">
      <c r="A106" s="17">
        <v>80</v>
      </c>
      <c r="B106" s="8" t="s">
        <v>86</v>
      </c>
      <c r="C106" s="9" t="s">
        <v>38</v>
      </c>
      <c r="D106" s="70">
        <v>65</v>
      </c>
      <c r="E106" s="85">
        <v>75</v>
      </c>
      <c r="F106" s="48">
        <v>75.099999999999994</v>
      </c>
      <c r="G106" s="56">
        <v>94.17</v>
      </c>
      <c r="H106" s="80">
        <f t="shared" ref="H106:H110" si="11">G106/F106*100</f>
        <v>125.39280958721706</v>
      </c>
    </row>
    <row r="107" spans="1:8" ht="45" customHeight="1" x14ac:dyDescent="0.25">
      <c r="A107" s="17">
        <v>81</v>
      </c>
      <c r="B107" s="8" t="s">
        <v>87</v>
      </c>
      <c r="C107" s="125" t="s">
        <v>88</v>
      </c>
      <c r="D107" s="70">
        <v>82.5</v>
      </c>
      <c r="E107" s="105">
        <v>95</v>
      </c>
      <c r="F107" s="48">
        <v>95</v>
      </c>
      <c r="G107" s="57">
        <v>95</v>
      </c>
      <c r="H107" s="80">
        <f t="shared" si="11"/>
        <v>100</v>
      </c>
    </row>
    <row r="108" spans="1:8" ht="45" customHeight="1" x14ac:dyDescent="0.25">
      <c r="A108" s="17">
        <v>82</v>
      </c>
      <c r="B108" s="8" t="s">
        <v>14</v>
      </c>
      <c r="C108" s="127"/>
      <c r="D108" s="70">
        <v>114.3</v>
      </c>
      <c r="E108" s="105">
        <v>80</v>
      </c>
      <c r="F108" s="48">
        <v>80</v>
      </c>
      <c r="G108" s="57">
        <v>80</v>
      </c>
      <c r="H108" s="80">
        <f t="shared" si="11"/>
        <v>100</v>
      </c>
    </row>
    <row r="109" spans="1:8" ht="15.75" x14ac:dyDescent="0.25">
      <c r="A109" s="17">
        <f>A108+1</f>
        <v>83</v>
      </c>
      <c r="B109" s="8" t="s">
        <v>67</v>
      </c>
      <c r="C109" s="9" t="s">
        <v>69</v>
      </c>
      <c r="D109" s="70">
        <v>320</v>
      </c>
      <c r="E109" s="105">
        <v>179</v>
      </c>
      <c r="F109" s="48">
        <v>179</v>
      </c>
      <c r="G109" s="57">
        <v>179</v>
      </c>
      <c r="H109" s="80">
        <f t="shared" si="11"/>
        <v>100</v>
      </c>
    </row>
    <row r="110" spans="1:8" ht="15.75" x14ac:dyDescent="0.25">
      <c r="A110" s="17">
        <f>A109+1</f>
        <v>84</v>
      </c>
      <c r="B110" s="8" t="s">
        <v>164</v>
      </c>
      <c r="C110" s="9" t="s">
        <v>49</v>
      </c>
      <c r="D110" s="70">
        <v>4800.6000000000004</v>
      </c>
      <c r="E110" s="105">
        <v>36592.699999999997</v>
      </c>
      <c r="F110" s="48">
        <v>37000</v>
      </c>
      <c r="G110" s="57">
        <v>39035.300000000003</v>
      </c>
      <c r="H110" s="80">
        <f t="shared" si="11"/>
        <v>105.50081081081082</v>
      </c>
    </row>
    <row r="111" spans="1:8" ht="31.5" x14ac:dyDescent="0.25">
      <c r="A111" s="17" t="s">
        <v>165</v>
      </c>
      <c r="B111" s="8" t="s">
        <v>163</v>
      </c>
      <c r="C111" s="9"/>
      <c r="D111" s="70"/>
      <c r="E111" s="105"/>
      <c r="F111" s="48"/>
      <c r="G111" s="57">
        <v>35035.279999999999</v>
      </c>
      <c r="H111" s="80"/>
    </row>
    <row r="112" spans="1:8" ht="15.75" x14ac:dyDescent="0.25">
      <c r="A112" s="18"/>
      <c r="B112" s="7" t="s">
        <v>15</v>
      </c>
      <c r="C112" s="9"/>
      <c r="D112" s="47"/>
      <c r="E112" s="81"/>
      <c r="F112" s="47"/>
      <c r="G112" s="55"/>
      <c r="H112" s="80"/>
    </row>
    <row r="113" spans="1:8" ht="48" customHeight="1" x14ac:dyDescent="0.25">
      <c r="A113" s="17">
        <v>85</v>
      </c>
      <c r="B113" s="8" t="s">
        <v>89</v>
      </c>
      <c r="C113" s="9" t="s">
        <v>38</v>
      </c>
      <c r="D113" s="47">
        <v>97.5</v>
      </c>
      <c r="E113" s="81">
        <v>98.4</v>
      </c>
      <c r="F113" s="47">
        <v>98</v>
      </c>
      <c r="G113" s="55">
        <v>98</v>
      </c>
      <c r="H113" s="80">
        <f>G113/F113*100</f>
        <v>100</v>
      </c>
    </row>
    <row r="114" spans="1:8" ht="35.25" customHeight="1" x14ac:dyDescent="0.25">
      <c r="A114" s="17">
        <v>86</v>
      </c>
      <c r="B114" s="8" t="s">
        <v>90</v>
      </c>
      <c r="C114" s="9" t="s">
        <v>38</v>
      </c>
      <c r="D114" s="47">
        <v>62.1</v>
      </c>
      <c r="E114" s="81">
        <v>70.400000000000006</v>
      </c>
      <c r="F114" s="47">
        <v>74</v>
      </c>
      <c r="G114" s="55">
        <v>75</v>
      </c>
      <c r="H114" s="80">
        <f>G114/F114*100</f>
        <v>101.35135135135135</v>
      </c>
    </row>
    <row r="115" spans="1:8" ht="48" customHeight="1" x14ac:dyDescent="0.25">
      <c r="A115" s="17">
        <v>87</v>
      </c>
      <c r="B115" s="8" t="s">
        <v>91</v>
      </c>
      <c r="C115" s="9" t="s">
        <v>38</v>
      </c>
      <c r="D115" s="47">
        <v>48</v>
      </c>
      <c r="E115" s="52">
        <v>74.900000000000006</v>
      </c>
      <c r="F115" s="47">
        <v>74.900000000000006</v>
      </c>
      <c r="G115" s="59">
        <v>74.900000000000006</v>
      </c>
      <c r="H115" s="80">
        <f>G115/F115*100</f>
        <v>100</v>
      </c>
    </row>
    <row r="116" spans="1:8" ht="63" customHeight="1" x14ac:dyDescent="0.25">
      <c r="A116" s="17" t="s">
        <v>160</v>
      </c>
      <c r="B116" s="8" t="s">
        <v>159</v>
      </c>
      <c r="C116" s="9" t="s">
        <v>38</v>
      </c>
      <c r="D116" s="47"/>
      <c r="E116" s="52"/>
      <c r="F116" s="47">
        <v>5.7</v>
      </c>
      <c r="G116" s="59">
        <v>5.7</v>
      </c>
      <c r="H116" s="80">
        <f t="shared" ref="H116:H117" si="12">G116/F116*100</f>
        <v>100</v>
      </c>
    </row>
    <row r="117" spans="1:8" ht="63" customHeight="1" x14ac:dyDescent="0.25">
      <c r="A117" s="17" t="s">
        <v>162</v>
      </c>
      <c r="B117" s="8" t="s">
        <v>161</v>
      </c>
      <c r="C117" s="9" t="s">
        <v>38</v>
      </c>
      <c r="D117" s="47"/>
      <c r="E117" s="52"/>
      <c r="F117" s="47">
        <v>25.2</v>
      </c>
      <c r="G117" s="59">
        <v>25.29</v>
      </c>
      <c r="H117" s="80">
        <f t="shared" si="12"/>
        <v>100.35714285714286</v>
      </c>
    </row>
    <row r="118" spans="1:8" ht="15.75" x14ac:dyDescent="0.25">
      <c r="A118" s="17">
        <v>88</v>
      </c>
      <c r="B118" s="8" t="s">
        <v>167</v>
      </c>
      <c r="C118" s="9" t="s">
        <v>49</v>
      </c>
      <c r="D118" s="47">
        <v>5532</v>
      </c>
      <c r="E118" s="81">
        <v>35304.269999999997</v>
      </c>
      <c r="F118" s="47">
        <v>35500</v>
      </c>
      <c r="G118" s="55">
        <v>41283.1</v>
      </c>
      <c r="H118" s="80">
        <f>G118/F118*100</f>
        <v>116.29042253521126</v>
      </c>
    </row>
    <row r="119" spans="1:8" ht="15.75" x14ac:dyDescent="0.25">
      <c r="A119" s="18"/>
      <c r="B119" s="7" t="s">
        <v>16</v>
      </c>
      <c r="C119" s="9"/>
      <c r="D119" s="47"/>
      <c r="E119" s="81"/>
      <c r="F119" s="47"/>
      <c r="G119" s="55"/>
      <c r="H119" s="80"/>
    </row>
    <row r="120" spans="1:8" ht="31.5" x14ac:dyDescent="0.25">
      <c r="A120" s="17">
        <v>89</v>
      </c>
      <c r="B120" s="8" t="s">
        <v>17</v>
      </c>
      <c r="C120" s="125" t="s">
        <v>69</v>
      </c>
      <c r="D120" s="47">
        <v>18.8</v>
      </c>
      <c r="E120" s="52">
        <v>3</v>
      </c>
      <c r="F120" s="47">
        <v>0</v>
      </c>
      <c r="G120" s="74" t="s">
        <v>168</v>
      </c>
      <c r="H120" s="80"/>
    </row>
    <row r="121" spans="1:8" ht="31.5" x14ac:dyDescent="0.25">
      <c r="A121" s="17">
        <v>90</v>
      </c>
      <c r="B121" s="8" t="s">
        <v>18</v>
      </c>
      <c r="C121" s="126"/>
      <c r="D121" s="47">
        <v>0</v>
      </c>
      <c r="E121" s="52">
        <v>1</v>
      </c>
      <c r="F121" s="47">
        <v>0</v>
      </c>
      <c r="G121" s="74" t="s">
        <v>169</v>
      </c>
      <c r="H121" s="80"/>
    </row>
    <row r="122" spans="1:8" ht="47.25" x14ac:dyDescent="0.25">
      <c r="A122" s="17">
        <v>91</v>
      </c>
      <c r="B122" s="8" t="s">
        <v>19</v>
      </c>
      <c r="C122" s="127"/>
      <c r="D122" s="47">
        <v>425</v>
      </c>
      <c r="E122" s="52">
        <v>405</v>
      </c>
      <c r="F122" s="47">
        <v>405</v>
      </c>
      <c r="G122" s="59" t="s">
        <v>170</v>
      </c>
      <c r="H122" s="114">
        <f>405/449*100</f>
        <v>90.200445434298445</v>
      </c>
    </row>
    <row r="123" spans="1:8" ht="15.75" x14ac:dyDescent="0.25">
      <c r="A123" s="17">
        <v>92</v>
      </c>
      <c r="B123" s="8" t="s">
        <v>20</v>
      </c>
      <c r="C123" s="9" t="s">
        <v>92</v>
      </c>
      <c r="D123" s="47">
        <v>61.5</v>
      </c>
      <c r="E123" s="52">
        <v>63.5</v>
      </c>
      <c r="F123" s="47">
        <v>63.5</v>
      </c>
      <c r="G123" s="59">
        <v>64.5</v>
      </c>
      <c r="H123" s="114">
        <f>G123/F123*100</f>
        <v>101.5748031496063</v>
      </c>
    </row>
    <row r="124" spans="1:8" ht="15.75" x14ac:dyDescent="0.25">
      <c r="A124" s="17">
        <v>93</v>
      </c>
      <c r="B124" s="8" t="s">
        <v>21</v>
      </c>
      <c r="C124" s="9" t="s">
        <v>49</v>
      </c>
      <c r="D124" s="47">
        <v>8494</v>
      </c>
      <c r="E124" s="52">
        <v>38319.800000000003</v>
      </c>
      <c r="F124" s="47">
        <v>38450</v>
      </c>
      <c r="G124" s="59">
        <v>59113.3</v>
      </c>
      <c r="H124" s="114">
        <f>G124/F124*100</f>
        <v>153.74070221066322</v>
      </c>
    </row>
    <row r="125" spans="1:8" ht="15.75" x14ac:dyDescent="0.25">
      <c r="A125" s="18"/>
      <c r="B125" s="7" t="s">
        <v>22</v>
      </c>
      <c r="C125" s="9"/>
      <c r="D125" s="47"/>
      <c r="E125" s="81"/>
      <c r="F125" s="47"/>
      <c r="G125" s="55"/>
      <c r="H125" s="114"/>
    </row>
    <row r="126" spans="1:8" ht="31.5" x14ac:dyDescent="0.25">
      <c r="A126" s="17">
        <v>94</v>
      </c>
      <c r="B126" s="8" t="s">
        <v>93</v>
      </c>
      <c r="C126" s="9" t="s">
        <v>38</v>
      </c>
      <c r="D126" s="47">
        <v>9</v>
      </c>
      <c r="E126" s="81">
        <v>63</v>
      </c>
      <c r="F126" s="47">
        <v>65</v>
      </c>
      <c r="G126" s="55">
        <v>65.290000000000006</v>
      </c>
      <c r="H126" s="114">
        <f>G126/F126*100</f>
        <v>100.44615384615385</v>
      </c>
    </row>
    <row r="127" spans="1:8" ht="45" customHeight="1" x14ac:dyDescent="0.25">
      <c r="A127" s="17">
        <v>95</v>
      </c>
      <c r="B127" s="20" t="s">
        <v>95</v>
      </c>
      <c r="C127" s="125" t="s">
        <v>109</v>
      </c>
      <c r="D127" s="49">
        <v>42</v>
      </c>
      <c r="E127" s="81">
        <v>10663</v>
      </c>
      <c r="F127" s="47">
        <v>10663</v>
      </c>
      <c r="G127" s="55">
        <v>10663</v>
      </c>
      <c r="H127" s="114">
        <f t="shared" ref="H127:H132" si="13">G127/F127*100</f>
        <v>100</v>
      </c>
    </row>
    <row r="128" spans="1:8" ht="15.75" x14ac:dyDescent="0.25">
      <c r="A128" s="17">
        <v>96</v>
      </c>
      <c r="B128" s="20" t="s">
        <v>94</v>
      </c>
      <c r="C128" s="126"/>
      <c r="D128" s="47">
        <v>23</v>
      </c>
      <c r="E128" s="81">
        <v>37530</v>
      </c>
      <c r="F128" s="47">
        <v>37530</v>
      </c>
      <c r="G128" s="55">
        <v>38610</v>
      </c>
      <c r="H128" s="114">
        <f t="shared" si="13"/>
        <v>102.87769784172663</v>
      </c>
    </row>
    <row r="129" spans="1:9" ht="15.75" x14ac:dyDescent="0.25">
      <c r="A129" s="17">
        <v>97</v>
      </c>
      <c r="B129" s="8" t="s">
        <v>135</v>
      </c>
      <c r="C129" s="127"/>
      <c r="D129" s="47">
        <v>0</v>
      </c>
      <c r="E129" s="81">
        <v>70</v>
      </c>
      <c r="F129" s="47">
        <v>70</v>
      </c>
      <c r="G129" s="55">
        <v>70</v>
      </c>
      <c r="H129" s="114">
        <f t="shared" si="13"/>
        <v>100</v>
      </c>
    </row>
    <row r="130" spans="1:9" ht="15.75" x14ac:dyDescent="0.25">
      <c r="A130" s="17">
        <v>98</v>
      </c>
      <c r="B130" s="8" t="s">
        <v>65</v>
      </c>
      <c r="C130" s="9" t="s">
        <v>68</v>
      </c>
      <c r="D130" s="47">
        <v>0.3</v>
      </c>
      <c r="E130" s="81">
        <v>0.57999999999999996</v>
      </c>
      <c r="F130" s="47">
        <v>0.57999999999999996</v>
      </c>
      <c r="G130" s="55">
        <v>0.57999999999999996</v>
      </c>
      <c r="H130" s="114">
        <f t="shared" si="13"/>
        <v>100</v>
      </c>
    </row>
    <row r="131" spans="1:9" ht="15.75" x14ac:dyDescent="0.25">
      <c r="A131" s="17">
        <v>99</v>
      </c>
      <c r="B131" s="8" t="s">
        <v>67</v>
      </c>
      <c r="C131" s="9" t="s">
        <v>69</v>
      </c>
      <c r="D131" s="47">
        <v>111</v>
      </c>
      <c r="E131" s="81">
        <v>90</v>
      </c>
      <c r="F131" s="47">
        <v>90</v>
      </c>
      <c r="G131" s="55">
        <v>90</v>
      </c>
      <c r="H131" s="114">
        <f t="shared" si="13"/>
        <v>100</v>
      </c>
    </row>
    <row r="132" spans="1:9" ht="15.75" x14ac:dyDescent="0.25">
      <c r="A132" s="17">
        <v>100</v>
      </c>
      <c r="B132" s="8" t="s">
        <v>164</v>
      </c>
      <c r="C132" s="9" t="s">
        <v>49</v>
      </c>
      <c r="D132" s="47">
        <v>4628</v>
      </c>
      <c r="E132" s="81">
        <v>45604</v>
      </c>
      <c r="F132" s="47">
        <v>46000</v>
      </c>
      <c r="G132" s="55">
        <v>55339</v>
      </c>
      <c r="H132" s="114">
        <f t="shared" si="13"/>
        <v>120.30217391304348</v>
      </c>
    </row>
    <row r="133" spans="1:9" ht="31.5" x14ac:dyDescent="0.25">
      <c r="A133" s="17" t="s">
        <v>166</v>
      </c>
      <c r="B133" s="8" t="s">
        <v>163</v>
      </c>
      <c r="C133" s="9" t="s">
        <v>43</v>
      </c>
      <c r="D133" s="47"/>
      <c r="E133" s="81"/>
      <c r="F133" s="47"/>
      <c r="G133" s="55">
        <v>46632</v>
      </c>
      <c r="H133" s="114"/>
    </row>
    <row r="134" spans="1:9" ht="15.75" x14ac:dyDescent="0.25">
      <c r="A134" s="18"/>
      <c r="B134" s="7" t="s">
        <v>23</v>
      </c>
      <c r="C134" s="9"/>
      <c r="D134" s="47"/>
      <c r="E134" s="81"/>
      <c r="F134" s="47"/>
      <c r="G134" s="55"/>
      <c r="H134" s="80"/>
    </row>
    <row r="135" spans="1:9" ht="47.25" x14ac:dyDescent="0.25">
      <c r="A135" s="17">
        <v>101</v>
      </c>
      <c r="B135" s="8" t="s">
        <v>96</v>
      </c>
      <c r="C135" s="9" t="s">
        <v>38</v>
      </c>
      <c r="D135" s="47">
        <v>18.329999999999998</v>
      </c>
      <c r="E135" s="52">
        <v>4.7</v>
      </c>
      <c r="F135" s="47">
        <v>6</v>
      </c>
      <c r="G135" s="59">
        <v>6</v>
      </c>
      <c r="H135" s="114">
        <f>G135/F135*100</f>
        <v>100</v>
      </c>
      <c r="I135" s="24"/>
    </row>
    <row r="136" spans="1:9" ht="15.75" x14ac:dyDescent="0.25">
      <c r="A136" s="17">
        <f>A135+1</f>
        <v>102</v>
      </c>
      <c r="B136" s="8" t="s">
        <v>97</v>
      </c>
      <c r="C136" s="9" t="s">
        <v>71</v>
      </c>
      <c r="D136" s="47">
        <v>4.2000000000000003E-2</v>
      </c>
      <c r="E136" s="52">
        <v>0</v>
      </c>
      <c r="F136" s="47">
        <v>0</v>
      </c>
      <c r="G136" s="59">
        <v>0</v>
      </c>
      <c r="H136" s="114"/>
      <c r="I136" s="24"/>
    </row>
    <row r="137" spans="1:9" ht="63" x14ac:dyDescent="0.25">
      <c r="A137" s="17">
        <f>A136+1</f>
        <v>103</v>
      </c>
      <c r="B137" s="8" t="s">
        <v>98</v>
      </c>
      <c r="C137" s="9" t="s">
        <v>38</v>
      </c>
      <c r="D137" s="47">
        <v>0.16</v>
      </c>
      <c r="E137" s="52">
        <v>0</v>
      </c>
      <c r="F137" s="47">
        <v>0</v>
      </c>
      <c r="G137" s="59">
        <v>0</v>
      </c>
      <c r="H137" s="114"/>
    </row>
    <row r="138" spans="1:9" ht="15.75" x14ac:dyDescent="0.25">
      <c r="A138" s="17">
        <f>A137+1</f>
        <v>104</v>
      </c>
      <c r="B138" s="8" t="s">
        <v>67</v>
      </c>
      <c r="C138" s="9" t="s">
        <v>69</v>
      </c>
      <c r="D138" s="47">
        <v>107</v>
      </c>
      <c r="E138" s="52">
        <v>36</v>
      </c>
      <c r="F138" s="47">
        <v>36</v>
      </c>
      <c r="G138" s="59">
        <v>30</v>
      </c>
      <c r="H138" s="114">
        <f>G138/F138*100</f>
        <v>83.333333333333343</v>
      </c>
    </row>
    <row r="139" spans="1:9" ht="15.75" x14ac:dyDescent="0.25">
      <c r="A139" s="17">
        <f>A138+1</f>
        <v>105</v>
      </c>
      <c r="B139" s="8" t="s">
        <v>63</v>
      </c>
      <c r="C139" s="9" t="s">
        <v>49</v>
      </c>
      <c r="D139" s="47">
        <v>8500</v>
      </c>
      <c r="E139" s="52">
        <v>30810</v>
      </c>
      <c r="F139" s="47">
        <v>30870</v>
      </c>
      <c r="G139" s="59"/>
      <c r="H139" s="114"/>
    </row>
    <row r="140" spans="1:9" ht="15.75" x14ac:dyDescent="0.25">
      <c r="A140" s="18"/>
      <c r="B140" s="7" t="s">
        <v>24</v>
      </c>
      <c r="C140" s="9"/>
      <c r="D140" s="47"/>
      <c r="E140" s="81"/>
      <c r="F140" s="47"/>
      <c r="G140" s="55"/>
      <c r="H140" s="80"/>
    </row>
    <row r="141" spans="1:9" ht="31.5" x14ac:dyDescent="0.25">
      <c r="A141" s="12">
        <v>106</v>
      </c>
      <c r="B141" s="13" t="s">
        <v>25</v>
      </c>
      <c r="C141" s="14"/>
      <c r="D141" s="49"/>
      <c r="E141" s="113"/>
      <c r="F141" s="49"/>
      <c r="G141" s="67"/>
      <c r="H141" s="114"/>
    </row>
    <row r="142" spans="1:9" ht="16.5" customHeight="1" x14ac:dyDescent="0.25">
      <c r="A142" s="21"/>
      <c r="B142" s="13" t="s">
        <v>100</v>
      </c>
      <c r="C142" s="128" t="s">
        <v>99</v>
      </c>
      <c r="D142" s="49">
        <v>3.35</v>
      </c>
      <c r="E142" s="52">
        <v>23.08</v>
      </c>
      <c r="F142" s="47">
        <v>23.08</v>
      </c>
      <c r="G142" s="59">
        <v>7.3</v>
      </c>
      <c r="H142" s="114">
        <f>G142/F142*100</f>
        <v>31.629116117850952</v>
      </c>
    </row>
    <row r="143" spans="1:9" ht="15.75" x14ac:dyDescent="0.25">
      <c r="A143" s="21"/>
      <c r="B143" s="13" t="s">
        <v>101</v>
      </c>
      <c r="C143" s="129"/>
      <c r="D143" s="49">
        <v>1.34</v>
      </c>
      <c r="E143" s="52">
        <v>3.85</v>
      </c>
      <c r="F143" s="47">
        <v>3.85</v>
      </c>
      <c r="G143" s="59">
        <v>2.08</v>
      </c>
      <c r="H143" s="114">
        <f t="shared" ref="H143:H148" si="14">G143/F143*100</f>
        <v>54.025974025974023</v>
      </c>
    </row>
    <row r="144" spans="1:9" ht="15.75" x14ac:dyDescent="0.25">
      <c r="A144" s="21"/>
      <c r="B144" s="13" t="s">
        <v>102</v>
      </c>
      <c r="C144" s="129"/>
      <c r="D144" s="49">
        <v>81.099999999999994</v>
      </c>
      <c r="E144" s="84">
        <v>61.54</v>
      </c>
      <c r="F144" s="49">
        <v>61.54</v>
      </c>
      <c r="G144" s="68">
        <v>7.81</v>
      </c>
      <c r="H144" s="114">
        <f t="shared" si="14"/>
        <v>12.690932726681833</v>
      </c>
    </row>
    <row r="145" spans="1:8" ht="48" customHeight="1" x14ac:dyDescent="0.25">
      <c r="A145" s="21"/>
      <c r="B145" s="13" t="s">
        <v>103</v>
      </c>
      <c r="C145" s="130"/>
      <c r="D145" s="49">
        <v>2.06</v>
      </c>
      <c r="E145" s="84">
        <v>11.54</v>
      </c>
      <c r="F145" s="49">
        <v>11.54</v>
      </c>
      <c r="G145" s="68">
        <v>8.33</v>
      </c>
      <c r="H145" s="114">
        <f t="shared" si="14"/>
        <v>72.183708838821488</v>
      </c>
    </row>
    <row r="146" spans="1:8" ht="109.5" customHeight="1" x14ac:dyDescent="0.25">
      <c r="A146" s="12">
        <v>107</v>
      </c>
      <c r="B146" s="13" t="s">
        <v>104</v>
      </c>
      <c r="C146" s="14" t="s">
        <v>38</v>
      </c>
      <c r="D146" s="49">
        <v>2.95</v>
      </c>
      <c r="E146" s="84">
        <v>12.9</v>
      </c>
      <c r="F146" s="49">
        <v>12.9</v>
      </c>
      <c r="G146" s="68">
        <v>4.82</v>
      </c>
      <c r="H146" s="114">
        <f t="shared" si="14"/>
        <v>37.36434108527132</v>
      </c>
    </row>
    <row r="147" spans="1:8" ht="18" customHeight="1" x14ac:dyDescent="0.25">
      <c r="A147" s="12">
        <v>108</v>
      </c>
      <c r="B147" s="15" t="s">
        <v>67</v>
      </c>
      <c r="C147" s="14" t="s">
        <v>45</v>
      </c>
      <c r="D147" s="49">
        <v>2</v>
      </c>
      <c r="E147" s="84">
        <v>4</v>
      </c>
      <c r="F147" s="49">
        <v>4</v>
      </c>
      <c r="G147" s="68">
        <v>5</v>
      </c>
      <c r="H147" s="114">
        <f t="shared" si="14"/>
        <v>125</v>
      </c>
    </row>
    <row r="148" spans="1:8" ht="16.5" customHeight="1" x14ac:dyDescent="0.25">
      <c r="A148" s="12">
        <v>109</v>
      </c>
      <c r="B148" s="15" t="s">
        <v>63</v>
      </c>
      <c r="C148" s="14" t="s">
        <v>49</v>
      </c>
      <c r="D148" s="49">
        <v>19951</v>
      </c>
      <c r="E148" s="84">
        <v>30066.7</v>
      </c>
      <c r="F148" s="49">
        <v>30100</v>
      </c>
      <c r="G148" s="68">
        <v>30100</v>
      </c>
      <c r="H148" s="114">
        <f t="shared" si="14"/>
        <v>100</v>
      </c>
    </row>
    <row r="149" spans="1:8" ht="15.75" customHeight="1" x14ac:dyDescent="0.25">
      <c r="A149" s="18"/>
      <c r="B149" s="3" t="s">
        <v>26</v>
      </c>
      <c r="C149" s="9"/>
      <c r="D149" s="47"/>
      <c r="E149" s="52"/>
      <c r="F149" s="52"/>
      <c r="G149" s="59"/>
      <c r="H149" s="114"/>
    </row>
    <row r="150" spans="1:8" ht="36.75" customHeight="1" x14ac:dyDescent="0.25">
      <c r="A150" s="17">
        <v>110</v>
      </c>
      <c r="B150" s="8" t="s">
        <v>105</v>
      </c>
      <c r="C150" s="9" t="s">
        <v>72</v>
      </c>
      <c r="D150" s="47">
        <v>890.5</v>
      </c>
      <c r="E150" s="52">
        <v>1676</v>
      </c>
      <c r="F150" s="47">
        <v>1600</v>
      </c>
      <c r="G150" s="59">
        <v>1678.3</v>
      </c>
      <c r="H150" s="114">
        <f>F150/G150*100</f>
        <v>95.334564738127867</v>
      </c>
    </row>
    <row r="151" spans="1:8" ht="15" customHeight="1" x14ac:dyDescent="0.25">
      <c r="A151" s="122" t="s">
        <v>27</v>
      </c>
      <c r="B151" s="123"/>
      <c r="C151" s="123"/>
      <c r="D151" s="123"/>
      <c r="E151" s="123"/>
      <c r="F151" s="123"/>
      <c r="G151" s="123"/>
      <c r="H151" s="124"/>
    </row>
    <row r="152" spans="1:8" ht="15.75" x14ac:dyDescent="0.25">
      <c r="A152" s="18"/>
      <c r="B152" s="7" t="s">
        <v>28</v>
      </c>
      <c r="C152" s="9"/>
      <c r="D152" s="39"/>
      <c r="E152" s="40"/>
      <c r="F152" s="40"/>
      <c r="G152" s="40"/>
      <c r="H152" s="39"/>
    </row>
    <row r="153" spans="1:8" ht="15.75" x14ac:dyDescent="0.25">
      <c r="A153" s="17">
        <v>111</v>
      </c>
      <c r="B153" s="8" t="s">
        <v>106</v>
      </c>
      <c r="C153" s="9" t="s">
        <v>71</v>
      </c>
      <c r="D153" s="47">
        <v>2.2999999999999998</v>
      </c>
      <c r="E153" s="81">
        <v>207.1</v>
      </c>
      <c r="F153" s="47">
        <v>220</v>
      </c>
      <c r="G153" s="55">
        <v>192</v>
      </c>
      <c r="H153" s="80">
        <f t="shared" ref="H153:H158" si="15">G153/F153*100</f>
        <v>87.272727272727266</v>
      </c>
    </row>
    <row r="154" spans="1:8" ht="15.75" x14ac:dyDescent="0.25">
      <c r="A154" s="17">
        <f>A153+1</f>
        <v>112</v>
      </c>
      <c r="B154" s="8" t="s">
        <v>108</v>
      </c>
      <c r="C154" s="9" t="s">
        <v>107</v>
      </c>
      <c r="D154" s="47">
        <v>0.69299999999999995</v>
      </c>
      <c r="E154" s="81">
        <v>4.3499999999999996</v>
      </c>
      <c r="F154" s="47">
        <v>4.3499999999999996</v>
      </c>
      <c r="G154" s="59">
        <v>6.01</v>
      </c>
      <c r="H154" s="80">
        <f t="shared" si="15"/>
        <v>138.16091954022988</v>
      </c>
    </row>
    <row r="155" spans="1:8" ht="31.5" x14ac:dyDescent="0.25">
      <c r="A155" s="17">
        <f>A154+1</f>
        <v>113</v>
      </c>
      <c r="B155" s="8" t="s">
        <v>110</v>
      </c>
      <c r="C155" s="9" t="s">
        <v>109</v>
      </c>
      <c r="D155" s="47">
        <v>18.2</v>
      </c>
      <c r="E155" s="81">
        <v>23.18</v>
      </c>
      <c r="F155" s="47">
        <v>23.18</v>
      </c>
      <c r="G155" s="55">
        <v>23.15</v>
      </c>
      <c r="H155" s="80">
        <f t="shared" si="15"/>
        <v>99.870578084555646</v>
      </c>
    </row>
    <row r="156" spans="1:8" ht="31.5" x14ac:dyDescent="0.25">
      <c r="A156" s="18"/>
      <c r="B156" s="8" t="s">
        <v>111</v>
      </c>
      <c r="C156" s="9" t="s">
        <v>109</v>
      </c>
      <c r="D156" s="47">
        <v>1.4999999999999999E-2</v>
      </c>
      <c r="E156" s="81">
        <v>0.11</v>
      </c>
      <c r="F156" s="47">
        <v>0.11</v>
      </c>
      <c r="G156" s="55">
        <v>0.14000000000000001</v>
      </c>
      <c r="H156" s="80">
        <f t="shared" si="15"/>
        <v>127.27272727272729</v>
      </c>
    </row>
    <row r="157" spans="1:8" ht="15.75" x14ac:dyDescent="0.25">
      <c r="A157" s="17">
        <v>114</v>
      </c>
      <c r="B157" s="8" t="s">
        <v>67</v>
      </c>
      <c r="C157" s="9" t="s">
        <v>69</v>
      </c>
      <c r="D157" s="47">
        <v>565</v>
      </c>
      <c r="E157" s="81">
        <v>135</v>
      </c>
      <c r="F157" s="47">
        <v>135</v>
      </c>
      <c r="G157" s="55">
        <v>98</v>
      </c>
      <c r="H157" s="80">
        <f t="shared" si="15"/>
        <v>72.592592592592595</v>
      </c>
    </row>
    <row r="158" spans="1:8" ht="15.75" x14ac:dyDescent="0.25">
      <c r="A158" s="19">
        <v>115</v>
      </c>
      <c r="B158" s="8" t="s">
        <v>63</v>
      </c>
      <c r="C158" s="9" t="s">
        <v>49</v>
      </c>
      <c r="D158" s="47">
        <v>6553</v>
      </c>
      <c r="E158" s="81">
        <v>36681</v>
      </c>
      <c r="F158" s="47">
        <v>36700</v>
      </c>
      <c r="G158" s="55">
        <v>66792</v>
      </c>
      <c r="H158" s="80">
        <f t="shared" si="15"/>
        <v>181.99455040871933</v>
      </c>
    </row>
    <row r="159" spans="1:8" ht="15.75" x14ac:dyDescent="0.25">
      <c r="A159" s="18"/>
      <c r="B159" s="7" t="s">
        <v>29</v>
      </c>
      <c r="C159" s="9"/>
      <c r="D159" s="47"/>
      <c r="E159" s="55"/>
      <c r="F159" s="47"/>
      <c r="G159" s="55"/>
      <c r="H159" s="80"/>
    </row>
    <row r="160" spans="1:8" ht="62.25" customHeight="1" x14ac:dyDescent="0.25">
      <c r="A160" s="32">
        <f>A158+1</f>
        <v>116</v>
      </c>
      <c r="B160" s="33" t="s">
        <v>112</v>
      </c>
      <c r="C160" s="34" t="s">
        <v>38</v>
      </c>
      <c r="D160" s="42">
        <v>49</v>
      </c>
      <c r="E160" s="52">
        <v>65.5</v>
      </c>
      <c r="F160" s="47">
        <v>67.08</v>
      </c>
      <c r="G160" s="59">
        <v>67.739999999999995</v>
      </c>
      <c r="H160" s="114">
        <f>G160/F160*100</f>
        <v>100.98389982110912</v>
      </c>
    </row>
    <row r="161" spans="1:13" ht="15.75" x14ac:dyDescent="0.25">
      <c r="A161" s="32">
        <v>117</v>
      </c>
      <c r="B161" s="33" t="s">
        <v>113</v>
      </c>
      <c r="C161" s="34" t="s">
        <v>38</v>
      </c>
      <c r="D161" s="42">
        <v>45</v>
      </c>
      <c r="E161" s="52">
        <v>62</v>
      </c>
      <c r="F161" s="47">
        <v>61.5</v>
      </c>
      <c r="G161" s="59">
        <v>61.5</v>
      </c>
      <c r="H161" s="114">
        <f>G161/F161*100</f>
        <v>100</v>
      </c>
    </row>
    <row r="162" spans="1:13" ht="31.5" x14ac:dyDescent="0.25">
      <c r="A162" s="17">
        <v>118</v>
      </c>
      <c r="B162" s="8" t="s">
        <v>114</v>
      </c>
      <c r="C162" s="9" t="s">
        <v>38</v>
      </c>
      <c r="D162" s="47">
        <v>6.5</v>
      </c>
      <c r="E162" s="81">
        <v>0.53</v>
      </c>
      <c r="F162" s="47">
        <v>0.53</v>
      </c>
      <c r="G162" s="55">
        <v>0.53</v>
      </c>
      <c r="H162" s="80">
        <f>G162/F162*100</f>
        <v>100</v>
      </c>
    </row>
    <row r="163" spans="1:13" ht="31.5" x14ac:dyDescent="0.25">
      <c r="A163" s="17">
        <v>119</v>
      </c>
      <c r="B163" s="8" t="s">
        <v>115</v>
      </c>
      <c r="C163" s="9" t="s">
        <v>38</v>
      </c>
      <c r="D163" s="47">
        <v>65.5</v>
      </c>
      <c r="E163" s="52">
        <v>10</v>
      </c>
      <c r="F163" s="47">
        <v>0</v>
      </c>
      <c r="G163" s="59">
        <v>10</v>
      </c>
      <c r="H163" s="114">
        <v>0</v>
      </c>
    </row>
    <row r="164" spans="1:13" ht="15.75" x14ac:dyDescent="0.25">
      <c r="A164" s="17">
        <v>120</v>
      </c>
      <c r="B164" s="8" t="s">
        <v>67</v>
      </c>
      <c r="C164" s="9" t="s">
        <v>69</v>
      </c>
      <c r="D164" s="47">
        <v>156</v>
      </c>
      <c r="E164" s="81">
        <v>175</v>
      </c>
      <c r="F164" s="47">
        <v>199</v>
      </c>
      <c r="G164" s="55">
        <v>203</v>
      </c>
      <c r="H164" s="80">
        <f>G164/F164*100</f>
        <v>102.01005025125629</v>
      </c>
    </row>
    <row r="165" spans="1:13" ht="15.75" x14ac:dyDescent="0.25">
      <c r="A165" s="17">
        <v>121</v>
      </c>
      <c r="B165" s="8" t="s">
        <v>63</v>
      </c>
      <c r="C165" s="9" t="s">
        <v>49</v>
      </c>
      <c r="D165" s="47">
        <v>6553</v>
      </c>
      <c r="E165" s="81">
        <v>32125.98</v>
      </c>
      <c r="F165" s="47">
        <v>32200</v>
      </c>
      <c r="G165" s="55">
        <v>32200</v>
      </c>
      <c r="H165" s="80">
        <f>G165/F165*100</f>
        <v>100</v>
      </c>
    </row>
    <row r="166" spans="1:13" ht="15.75" x14ac:dyDescent="0.25">
      <c r="A166" s="18"/>
      <c r="B166" s="7" t="s">
        <v>30</v>
      </c>
      <c r="C166" s="9"/>
      <c r="D166" s="47"/>
      <c r="E166" s="81"/>
      <c r="F166" s="47"/>
      <c r="G166" s="55"/>
      <c r="H166" s="80"/>
    </row>
    <row r="167" spans="1:13" ht="15.75" x14ac:dyDescent="0.25">
      <c r="A167" s="17">
        <f>A165+1</f>
        <v>122</v>
      </c>
      <c r="B167" s="8" t="s">
        <v>117</v>
      </c>
      <c r="C167" s="9" t="s">
        <v>116</v>
      </c>
      <c r="D167" s="47">
        <v>0</v>
      </c>
      <c r="E167" s="81">
        <v>0</v>
      </c>
      <c r="F167" s="47">
        <v>0</v>
      </c>
      <c r="G167" s="55">
        <v>0</v>
      </c>
      <c r="H167" s="80"/>
    </row>
    <row r="168" spans="1:13" ht="15.75" x14ac:dyDescent="0.25">
      <c r="A168" s="17">
        <f>A167+1</f>
        <v>123</v>
      </c>
      <c r="B168" s="8" t="s">
        <v>118</v>
      </c>
      <c r="C168" s="9" t="s">
        <v>116</v>
      </c>
      <c r="D168" s="47">
        <v>0</v>
      </c>
      <c r="E168" s="81">
        <v>0</v>
      </c>
      <c r="F168" s="47">
        <v>0</v>
      </c>
      <c r="G168" s="55">
        <v>0</v>
      </c>
      <c r="H168" s="80"/>
    </row>
    <row r="169" spans="1:13" ht="15.75" x14ac:dyDescent="0.25">
      <c r="A169" s="17">
        <f t="shared" ref="A169:A174" si="16">A168+1</f>
        <v>124</v>
      </c>
      <c r="B169" s="22" t="s">
        <v>120</v>
      </c>
      <c r="C169" s="9" t="s">
        <v>119</v>
      </c>
      <c r="D169" s="47">
        <v>0</v>
      </c>
      <c r="E169" s="81">
        <v>0</v>
      </c>
      <c r="F169" s="47">
        <v>0</v>
      </c>
      <c r="G169" s="55">
        <v>0</v>
      </c>
      <c r="H169" s="80"/>
    </row>
    <row r="170" spans="1:13" ht="31.5" x14ac:dyDescent="0.25">
      <c r="A170" s="17">
        <f t="shared" si="16"/>
        <v>125</v>
      </c>
      <c r="B170" s="8" t="s">
        <v>121</v>
      </c>
      <c r="C170" s="9" t="s">
        <v>122</v>
      </c>
      <c r="D170" s="47">
        <v>6.5</v>
      </c>
      <c r="E170" s="81">
        <v>2.5099999999999998</v>
      </c>
      <c r="F170" s="47">
        <v>2.5099999999999998</v>
      </c>
      <c r="G170" s="55">
        <v>0</v>
      </c>
      <c r="H170" s="114">
        <v>0</v>
      </c>
    </row>
    <row r="171" spans="1:13" ht="31.5" x14ac:dyDescent="0.25">
      <c r="A171" s="17">
        <f t="shared" si="16"/>
        <v>126</v>
      </c>
      <c r="B171" s="8" t="s">
        <v>123</v>
      </c>
      <c r="C171" s="9" t="s">
        <v>124</v>
      </c>
      <c r="D171" s="47">
        <v>3.8</v>
      </c>
      <c r="E171" s="81">
        <v>5.3</v>
      </c>
      <c r="F171" s="47">
        <v>7.8</v>
      </c>
      <c r="G171" s="55">
        <v>7.8</v>
      </c>
      <c r="H171" s="114">
        <f>G171/F171*100</f>
        <v>100</v>
      </c>
    </row>
    <row r="172" spans="1:13" ht="78.75" x14ac:dyDescent="0.25">
      <c r="A172" s="17">
        <f t="shared" si="16"/>
        <v>127</v>
      </c>
      <c r="B172" s="8" t="s">
        <v>125</v>
      </c>
      <c r="C172" s="9" t="s">
        <v>38</v>
      </c>
      <c r="D172" s="47">
        <v>27.5</v>
      </c>
      <c r="E172" s="52">
        <v>62.14</v>
      </c>
      <c r="F172" s="47">
        <v>60.11</v>
      </c>
      <c r="G172" s="59">
        <v>61.97</v>
      </c>
      <c r="H172" s="114">
        <f>F172/G172*100</f>
        <v>96.998547684363402</v>
      </c>
    </row>
    <row r="173" spans="1:13" ht="15.75" x14ac:dyDescent="0.25">
      <c r="A173" s="17">
        <f t="shared" si="16"/>
        <v>128</v>
      </c>
      <c r="B173" s="8" t="s">
        <v>67</v>
      </c>
      <c r="C173" s="9" t="s">
        <v>69</v>
      </c>
      <c r="D173" s="47">
        <v>450</v>
      </c>
      <c r="E173" s="81">
        <v>550</v>
      </c>
      <c r="F173" s="47">
        <v>550</v>
      </c>
      <c r="G173" s="55">
        <v>550</v>
      </c>
      <c r="H173" s="114">
        <f t="shared" ref="H173:H174" si="17">G173/F173*100</f>
        <v>100</v>
      </c>
    </row>
    <row r="174" spans="1:13" ht="15.75" x14ac:dyDescent="0.25">
      <c r="A174" s="17">
        <f t="shared" si="16"/>
        <v>129</v>
      </c>
      <c r="B174" s="8" t="s">
        <v>52</v>
      </c>
      <c r="C174" s="9" t="s">
        <v>49</v>
      </c>
      <c r="D174" s="47">
        <v>8950</v>
      </c>
      <c r="E174" s="81">
        <v>26500</v>
      </c>
      <c r="F174" s="47">
        <v>26550</v>
      </c>
      <c r="G174" s="55">
        <v>27500</v>
      </c>
      <c r="H174" s="114">
        <f t="shared" si="17"/>
        <v>103.57815442561204</v>
      </c>
    </row>
    <row r="175" spans="1:13" ht="31.5" customHeight="1" x14ac:dyDescent="0.25">
      <c r="A175" s="18"/>
      <c r="B175" s="7" t="s">
        <v>31</v>
      </c>
      <c r="C175" s="9"/>
      <c r="D175" s="47"/>
      <c r="E175" s="55"/>
      <c r="F175" s="47"/>
      <c r="G175" s="55"/>
      <c r="H175" s="47"/>
    </row>
    <row r="176" spans="1:13" ht="97.5" customHeight="1" x14ac:dyDescent="0.25">
      <c r="A176" s="17">
        <f>A174+1</f>
        <v>130</v>
      </c>
      <c r="B176" s="8" t="s">
        <v>126</v>
      </c>
      <c r="C176" s="9" t="s">
        <v>71</v>
      </c>
      <c r="D176" s="47">
        <v>25.3</v>
      </c>
      <c r="E176" s="131" t="s">
        <v>153</v>
      </c>
      <c r="F176" s="132"/>
      <c r="G176" s="133"/>
      <c r="H176" s="47"/>
      <c r="I176" s="118"/>
      <c r="J176" s="119"/>
      <c r="K176" s="119"/>
      <c r="L176" s="119"/>
      <c r="M176" s="119"/>
    </row>
    <row r="177" spans="1:10" ht="31.5" x14ac:dyDescent="0.25">
      <c r="A177" s="17">
        <f>A176+1</f>
        <v>131</v>
      </c>
      <c r="B177" s="8" t="s">
        <v>127</v>
      </c>
      <c r="C177" s="9" t="s">
        <v>69</v>
      </c>
      <c r="D177" s="47">
        <v>50</v>
      </c>
      <c r="E177" s="52">
        <v>98.22</v>
      </c>
      <c r="F177" s="47">
        <v>98.3</v>
      </c>
      <c r="G177" s="59">
        <v>98.3</v>
      </c>
      <c r="H177" s="114">
        <f>G177/F177*100</f>
        <v>100</v>
      </c>
    </row>
    <row r="178" spans="1:10" ht="15.75" x14ac:dyDescent="0.25">
      <c r="A178" s="17">
        <f>A177+1</f>
        <v>132</v>
      </c>
      <c r="B178" s="8" t="s">
        <v>67</v>
      </c>
      <c r="C178" s="9" t="s">
        <v>69</v>
      </c>
      <c r="D178" s="47">
        <v>412</v>
      </c>
      <c r="E178" s="52">
        <v>16.100000000000001</v>
      </c>
      <c r="F178" s="47">
        <v>18.2</v>
      </c>
      <c r="G178" s="59">
        <v>16.100000000000001</v>
      </c>
      <c r="H178" s="114">
        <f>G178/F178*100</f>
        <v>88.461538461538467</v>
      </c>
    </row>
    <row r="179" spans="1:10" ht="15.75" x14ac:dyDescent="0.25">
      <c r="A179" s="17">
        <f>A178+1</f>
        <v>133</v>
      </c>
      <c r="B179" s="22" t="s">
        <v>63</v>
      </c>
      <c r="C179" s="9" t="s">
        <v>49</v>
      </c>
      <c r="D179" s="47">
        <v>6700</v>
      </c>
      <c r="E179" s="81">
        <v>36436.699999999997</v>
      </c>
      <c r="F179" s="47">
        <v>36500</v>
      </c>
      <c r="G179" s="55">
        <v>36500</v>
      </c>
      <c r="H179" s="114">
        <f>G179/F179*100</f>
        <v>100</v>
      </c>
    </row>
    <row r="180" spans="1:10" ht="15.75" x14ac:dyDescent="0.25">
      <c r="A180" s="18"/>
      <c r="B180" s="7" t="s">
        <v>32</v>
      </c>
      <c r="C180" s="9"/>
      <c r="D180" s="47"/>
      <c r="E180" s="81"/>
      <c r="F180" s="47"/>
      <c r="G180" s="55"/>
      <c r="H180" s="80"/>
    </row>
    <row r="181" spans="1:10" ht="15.75" x14ac:dyDescent="0.25">
      <c r="A181" s="17">
        <v>134</v>
      </c>
      <c r="B181" s="8" t="s">
        <v>130</v>
      </c>
      <c r="C181" s="9" t="s">
        <v>116</v>
      </c>
      <c r="D181" s="47">
        <v>0</v>
      </c>
      <c r="E181" s="81">
        <v>2.8519999999999999</v>
      </c>
      <c r="F181" s="47">
        <v>14.7</v>
      </c>
      <c r="G181" s="55">
        <v>3.16</v>
      </c>
      <c r="H181" s="80">
        <f>G181/F181*100</f>
        <v>21.496598639455787</v>
      </c>
    </row>
    <row r="182" spans="1:10" ht="15.75" x14ac:dyDescent="0.25">
      <c r="A182" s="17">
        <v>135</v>
      </c>
      <c r="B182" s="8" t="s">
        <v>129</v>
      </c>
      <c r="C182" s="9" t="s">
        <v>128</v>
      </c>
      <c r="D182" s="47">
        <v>0</v>
      </c>
      <c r="E182" s="81">
        <v>0.125</v>
      </c>
      <c r="F182" s="47">
        <v>0.7</v>
      </c>
      <c r="G182" s="55">
        <v>0.25</v>
      </c>
      <c r="H182" s="80">
        <f>G182/F182*100</f>
        <v>35.714285714285715</v>
      </c>
      <c r="J182" s="41"/>
    </row>
    <row r="183" spans="1:10" x14ac:dyDescent="0.25">
      <c r="A183" s="23"/>
      <c r="B183" s="24"/>
      <c r="C183" s="25"/>
      <c r="D183" s="25"/>
      <c r="E183" s="24"/>
      <c r="F183" s="24"/>
      <c r="G183" s="24"/>
      <c r="H183" s="24"/>
    </row>
  </sheetData>
  <mergeCells count="10">
    <mergeCell ref="I176:M176"/>
    <mergeCell ref="A1:H1"/>
    <mergeCell ref="A2:H2"/>
    <mergeCell ref="A151:H151"/>
    <mergeCell ref="A95:D95"/>
    <mergeCell ref="C120:C122"/>
    <mergeCell ref="C127:C129"/>
    <mergeCell ref="C142:C145"/>
    <mergeCell ref="C107:C108"/>
    <mergeCell ref="E176:G176"/>
  </mergeCells>
  <phoneticPr fontId="9" type="noConversion"/>
  <pageMargins left="0.25" right="0.25" top="0.75" bottom="0.75" header="0.3" footer="0.3"/>
  <pageSetup paperSize="9" scale="57" fitToHeight="0" orientation="portrait" r:id="rId1"/>
  <rowBreaks count="1" manualBreakCount="1">
    <brk id="6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4A1AE-91A9-41FC-ADAA-7BF9902BA342}">
  <dimension ref="A1:J43"/>
  <sheetViews>
    <sheetView topLeftCell="B1" zoomScale="80" zoomScaleNormal="80" workbookViewId="0">
      <selection activeCell="K22" sqref="K22"/>
    </sheetView>
  </sheetViews>
  <sheetFormatPr defaultRowHeight="15" x14ac:dyDescent="0.25"/>
  <cols>
    <col min="2" max="2" width="25.85546875" customWidth="1"/>
    <col min="3" max="3" width="10" customWidth="1"/>
    <col min="4" max="4" width="14.42578125" customWidth="1"/>
    <col min="5" max="5" width="13.140625" customWidth="1"/>
    <col min="6" max="6" width="19.28515625" customWidth="1"/>
    <col min="7" max="7" width="18.28515625" customWidth="1"/>
    <col min="8" max="8" width="11.7109375" customWidth="1"/>
    <col min="9" max="9" width="11.85546875" customWidth="1"/>
    <col min="10" max="10" width="33.28515625" customWidth="1"/>
  </cols>
  <sheetData>
    <row r="1" spans="1:10" ht="63" x14ac:dyDescent="0.25">
      <c r="A1" s="91"/>
      <c r="B1" s="87" t="s">
        <v>55</v>
      </c>
      <c r="C1" s="87" t="s">
        <v>174</v>
      </c>
      <c r="D1" s="87" t="s">
        <v>175</v>
      </c>
      <c r="E1" s="87" t="s">
        <v>193</v>
      </c>
      <c r="F1" s="92" t="s">
        <v>176</v>
      </c>
      <c r="G1" s="92" t="s">
        <v>150</v>
      </c>
      <c r="H1" s="92" t="s">
        <v>177</v>
      </c>
      <c r="I1" s="92" t="s">
        <v>178</v>
      </c>
      <c r="J1" s="93" t="s">
        <v>179</v>
      </c>
    </row>
    <row r="2" spans="1:10" ht="15.75" customHeight="1" x14ac:dyDescent="0.25">
      <c r="A2" s="135">
        <v>1</v>
      </c>
      <c r="B2" s="135" t="s">
        <v>50</v>
      </c>
      <c r="C2" s="135" t="s">
        <v>40</v>
      </c>
      <c r="D2" s="90" t="s">
        <v>180</v>
      </c>
      <c r="E2" s="88">
        <v>25.278179999999999</v>
      </c>
      <c r="F2" s="89">
        <v>20.652000000000001</v>
      </c>
      <c r="G2" s="89">
        <v>3278</v>
      </c>
      <c r="H2" s="89"/>
      <c r="I2" s="89">
        <v>153.52160000000001</v>
      </c>
      <c r="J2" s="83">
        <f>SUM(E2:I2)</f>
        <v>3477.4517799999999</v>
      </c>
    </row>
    <row r="3" spans="1:10" ht="15.75" x14ac:dyDescent="0.25">
      <c r="A3" s="136"/>
      <c r="B3" s="136"/>
      <c r="C3" s="136"/>
      <c r="D3" s="90" t="s">
        <v>181</v>
      </c>
      <c r="E3" s="88">
        <v>36.82385</v>
      </c>
      <c r="F3" s="89">
        <v>41.748699999999999</v>
      </c>
      <c r="G3" s="89">
        <v>6505</v>
      </c>
      <c r="H3" s="89">
        <v>56.762300000000003</v>
      </c>
      <c r="I3" s="89">
        <v>453.786</v>
      </c>
      <c r="J3" s="83">
        <f t="shared" ref="J3:J5" si="0">SUM(E3:I3)</f>
        <v>7094.1208500000002</v>
      </c>
    </row>
    <row r="4" spans="1:10" ht="15.75" x14ac:dyDescent="0.25">
      <c r="A4" s="136"/>
      <c r="B4" s="136"/>
      <c r="C4" s="136"/>
      <c r="D4" s="90" t="s">
        <v>182</v>
      </c>
      <c r="E4" s="88"/>
      <c r="F4" s="89"/>
      <c r="G4" s="89"/>
      <c r="H4" s="89"/>
      <c r="I4" s="89"/>
      <c r="J4" s="83">
        <f t="shared" si="0"/>
        <v>0</v>
      </c>
    </row>
    <row r="5" spans="1:10" s="77" customFormat="1" ht="15.75" x14ac:dyDescent="0.25">
      <c r="A5" s="137"/>
      <c r="B5" s="137"/>
      <c r="C5" s="137"/>
      <c r="D5" s="96" t="s">
        <v>191</v>
      </c>
      <c r="E5" s="96">
        <v>49.75</v>
      </c>
      <c r="F5" s="97"/>
      <c r="G5" s="97">
        <v>12798</v>
      </c>
      <c r="H5" s="97">
        <v>267.4076</v>
      </c>
      <c r="I5" s="97">
        <v>1597.9849999999999</v>
      </c>
      <c r="J5" s="83">
        <f t="shared" si="0"/>
        <v>14713.142600000001</v>
      </c>
    </row>
    <row r="6" spans="1:10" ht="31.5" x14ac:dyDescent="0.25">
      <c r="A6" s="135">
        <v>2</v>
      </c>
      <c r="B6" s="135" t="s">
        <v>183</v>
      </c>
      <c r="C6" s="135" t="s">
        <v>40</v>
      </c>
      <c r="D6" s="90" t="s">
        <v>180</v>
      </c>
      <c r="E6" s="88"/>
      <c r="F6" s="89"/>
      <c r="G6" s="89" t="s">
        <v>184</v>
      </c>
      <c r="H6" s="89"/>
      <c r="I6" s="89"/>
      <c r="J6" s="83" t="s">
        <v>184</v>
      </c>
    </row>
    <row r="7" spans="1:10" ht="31.5" x14ac:dyDescent="0.25">
      <c r="A7" s="136"/>
      <c r="B7" s="136"/>
      <c r="C7" s="136"/>
      <c r="D7" s="90" t="s">
        <v>181</v>
      </c>
      <c r="E7" s="88"/>
      <c r="F7" s="89"/>
      <c r="G7" s="89" t="s">
        <v>185</v>
      </c>
      <c r="H7" s="89"/>
      <c r="I7" s="89"/>
      <c r="J7" s="83" t="s">
        <v>185</v>
      </c>
    </row>
    <row r="8" spans="1:10" s="77" customFormat="1" ht="31.5" x14ac:dyDescent="0.25">
      <c r="A8" s="137"/>
      <c r="B8" s="137"/>
      <c r="C8" s="137"/>
      <c r="D8" s="96" t="s">
        <v>191</v>
      </c>
      <c r="E8" s="96"/>
      <c r="F8" s="97"/>
      <c r="G8" s="97" t="s">
        <v>192</v>
      </c>
      <c r="H8" s="97"/>
      <c r="I8" s="97"/>
      <c r="J8" s="98"/>
    </row>
    <row r="9" spans="1:10" ht="15.75" customHeight="1" x14ac:dyDescent="0.25">
      <c r="A9" s="135">
        <v>3</v>
      </c>
      <c r="B9" s="135" t="s">
        <v>39</v>
      </c>
      <c r="C9" s="135" t="s">
        <v>40</v>
      </c>
      <c r="D9" s="90" t="s">
        <v>180</v>
      </c>
      <c r="E9" s="88">
        <v>0</v>
      </c>
      <c r="F9" s="89">
        <v>0</v>
      </c>
      <c r="G9" s="89">
        <v>310</v>
      </c>
      <c r="H9" s="89"/>
      <c r="I9" s="89">
        <v>3.3193600000000001</v>
      </c>
      <c r="J9" s="83">
        <f>SUM(E9:I9)</f>
        <v>313.31936000000002</v>
      </c>
    </row>
    <row r="10" spans="1:10" ht="15.75" x14ac:dyDescent="0.25">
      <c r="A10" s="136"/>
      <c r="B10" s="136"/>
      <c r="C10" s="136"/>
      <c r="D10" s="90" t="s">
        <v>181</v>
      </c>
      <c r="E10" s="88">
        <v>0</v>
      </c>
      <c r="F10" s="89">
        <v>0</v>
      </c>
      <c r="G10" s="89">
        <v>586</v>
      </c>
      <c r="H10" s="89">
        <v>2.9449999999999998</v>
      </c>
      <c r="I10" s="89">
        <v>1.1064000000000001</v>
      </c>
      <c r="J10" s="83">
        <f t="shared" ref="J10:J11" si="1">SUM(E10:I10)</f>
        <v>590.05140000000006</v>
      </c>
    </row>
    <row r="11" spans="1:10" s="77" customFormat="1" ht="15.75" x14ac:dyDescent="0.25">
      <c r="A11" s="137"/>
      <c r="B11" s="137"/>
      <c r="C11" s="137"/>
      <c r="D11" s="96" t="s">
        <v>191</v>
      </c>
      <c r="E11" s="96">
        <v>7.83</v>
      </c>
      <c r="F11" s="97"/>
      <c r="G11" s="97">
        <v>1974</v>
      </c>
      <c r="H11" s="97">
        <v>42.347999999999999</v>
      </c>
      <c r="I11" s="97">
        <v>1.093</v>
      </c>
      <c r="J11" s="83">
        <f t="shared" si="1"/>
        <v>2025.271</v>
      </c>
    </row>
    <row r="12" spans="1:10" ht="15.75" customHeight="1" x14ac:dyDescent="0.25">
      <c r="A12" s="135">
        <v>4</v>
      </c>
      <c r="B12" s="135" t="s">
        <v>51</v>
      </c>
      <c r="C12" s="135" t="s">
        <v>53</v>
      </c>
      <c r="D12" s="90" t="s">
        <v>180</v>
      </c>
      <c r="E12" s="116">
        <v>266.08610526315789</v>
      </c>
      <c r="F12" s="116">
        <v>469.36363636363637</v>
      </c>
      <c r="G12" s="116">
        <v>4709.7701149425293</v>
      </c>
      <c r="H12" s="116"/>
      <c r="I12" s="116">
        <v>357.85920745920748</v>
      </c>
      <c r="J12" s="83">
        <v>2751.1485601265822</v>
      </c>
    </row>
    <row r="13" spans="1:10" ht="15.75" x14ac:dyDescent="0.25">
      <c r="A13" s="136"/>
      <c r="B13" s="136"/>
      <c r="C13" s="136"/>
      <c r="D13" s="90" t="s">
        <v>181</v>
      </c>
      <c r="E13" s="116">
        <v>490.98466666666667</v>
      </c>
      <c r="F13" s="116">
        <v>907.58043478260868</v>
      </c>
      <c r="G13" s="116">
        <v>9386.7243867243869</v>
      </c>
      <c r="H13" s="116">
        <v>250.05418502202642</v>
      </c>
      <c r="I13" s="116">
        <v>1109.5012224938876</v>
      </c>
      <c r="J13" s="83">
        <v>4892.4971379310346</v>
      </c>
    </row>
    <row r="14" spans="1:10" s="77" customFormat="1" ht="15.75" x14ac:dyDescent="0.25">
      <c r="A14" s="137"/>
      <c r="B14" s="137"/>
      <c r="C14" s="137"/>
      <c r="D14" s="96" t="s">
        <v>191</v>
      </c>
      <c r="E14" s="117">
        <f>E5/E22*1000</f>
        <v>546.7032967032967</v>
      </c>
      <c r="F14" s="117"/>
      <c r="G14" s="117">
        <f>G5/G22*1000</f>
        <v>18440.922190201727</v>
      </c>
      <c r="H14" s="117">
        <f>H5/H22*1000</f>
        <v>1291.824154589372</v>
      </c>
      <c r="I14" s="117">
        <f>I5/I22*1000</f>
        <v>4488.7219101123601</v>
      </c>
      <c r="J14" s="98">
        <f>J5/J22*1000</f>
        <v>10914.794213649851</v>
      </c>
    </row>
    <row r="15" spans="1:10" ht="15.75" customHeight="1" x14ac:dyDescent="0.25">
      <c r="A15" s="135">
        <v>5</v>
      </c>
      <c r="B15" s="135" t="s">
        <v>52</v>
      </c>
      <c r="C15" s="135" t="s">
        <v>43</v>
      </c>
      <c r="D15" s="90" t="s">
        <v>180</v>
      </c>
      <c r="E15" s="88">
        <v>28925.59</v>
      </c>
      <c r="F15" s="83">
        <v>23424.5</v>
      </c>
      <c r="G15" s="83">
        <v>114889</v>
      </c>
      <c r="H15" s="83"/>
      <c r="I15" s="83">
        <v>75530</v>
      </c>
      <c r="J15" s="83">
        <f>(E15+F15+G15+I15)/4</f>
        <v>60692.272499999999</v>
      </c>
    </row>
    <row r="16" spans="1:10" ht="15.75" x14ac:dyDescent="0.25">
      <c r="A16" s="136"/>
      <c r="B16" s="136"/>
      <c r="C16" s="136"/>
      <c r="D16" s="90" t="s">
        <v>181</v>
      </c>
      <c r="E16" s="88">
        <v>30011.78</v>
      </c>
      <c r="F16" s="83">
        <v>23796.799999999999</v>
      </c>
      <c r="G16" s="83">
        <v>113585</v>
      </c>
      <c r="H16" s="83">
        <v>68596</v>
      </c>
      <c r="I16" s="83">
        <v>65449</v>
      </c>
      <c r="J16" s="83">
        <f>(E16+F16+G16+H16+I16)/5</f>
        <v>60287.716</v>
      </c>
    </row>
    <row r="17" spans="1:10" ht="15.75" x14ac:dyDescent="0.25">
      <c r="A17" s="136"/>
      <c r="B17" s="136"/>
      <c r="C17" s="136"/>
      <c r="D17" s="90" t="s">
        <v>182</v>
      </c>
      <c r="E17" s="90">
        <v>30011.78</v>
      </c>
      <c r="F17" s="83">
        <v>23353.86</v>
      </c>
      <c r="G17" s="83">
        <v>110894</v>
      </c>
      <c r="H17" s="83">
        <v>73940.600000000006</v>
      </c>
      <c r="I17" s="83">
        <v>86260</v>
      </c>
      <c r="J17" s="83">
        <f>(E17+F17+G17+H17+I17)/5</f>
        <v>64892.047999999995</v>
      </c>
    </row>
    <row r="18" spans="1:10" s="77" customFormat="1" ht="15.75" x14ac:dyDescent="0.25">
      <c r="A18" s="137"/>
      <c r="B18" s="137"/>
      <c r="C18" s="137"/>
      <c r="D18" s="96" t="s">
        <v>191</v>
      </c>
      <c r="E18" s="96">
        <v>27543</v>
      </c>
      <c r="F18" s="98"/>
      <c r="G18" s="98">
        <v>114917</v>
      </c>
      <c r="H18" s="98">
        <v>71646.8</v>
      </c>
      <c r="I18" s="98">
        <v>79292</v>
      </c>
      <c r="J18" s="83">
        <f>(E18+F18+G18+H18+I18)/4</f>
        <v>73349.7</v>
      </c>
    </row>
    <row r="19" spans="1:10" ht="15.75" x14ac:dyDescent="0.25">
      <c r="A19" s="134">
        <v>6</v>
      </c>
      <c r="B19" s="134" t="s">
        <v>67</v>
      </c>
      <c r="C19" s="134" t="s">
        <v>45</v>
      </c>
      <c r="D19" s="90" t="s">
        <v>180</v>
      </c>
      <c r="E19" s="88">
        <v>95</v>
      </c>
      <c r="F19" s="89">
        <v>44</v>
      </c>
      <c r="G19" s="89">
        <v>696</v>
      </c>
      <c r="H19" s="89"/>
      <c r="I19" s="89">
        <v>429</v>
      </c>
      <c r="J19" s="83">
        <v>1264</v>
      </c>
    </row>
    <row r="20" spans="1:10" ht="15.75" x14ac:dyDescent="0.25">
      <c r="A20" s="134"/>
      <c r="B20" s="134"/>
      <c r="C20" s="134"/>
      <c r="D20" s="90" t="s">
        <v>181</v>
      </c>
      <c r="E20" s="88">
        <v>75</v>
      </c>
      <c r="F20" s="89">
        <v>46</v>
      </c>
      <c r="G20" s="89">
        <v>693</v>
      </c>
      <c r="H20" s="89">
        <v>227</v>
      </c>
      <c r="I20" s="89">
        <v>409</v>
      </c>
      <c r="J20" s="83">
        <v>1450</v>
      </c>
    </row>
    <row r="21" spans="1:10" ht="15.75" x14ac:dyDescent="0.25">
      <c r="A21" s="134"/>
      <c r="B21" s="134"/>
      <c r="C21" s="134"/>
      <c r="D21" s="90" t="s">
        <v>182</v>
      </c>
      <c r="E21" s="90">
        <v>75</v>
      </c>
      <c r="F21" s="89">
        <v>46</v>
      </c>
      <c r="G21" s="89">
        <v>691</v>
      </c>
      <c r="H21" s="89">
        <v>210</v>
      </c>
      <c r="I21" s="89">
        <v>407</v>
      </c>
      <c r="J21" s="83">
        <v>1429</v>
      </c>
    </row>
    <row r="22" spans="1:10" s="77" customFormat="1" ht="15.75" x14ac:dyDescent="0.25">
      <c r="A22" s="134"/>
      <c r="B22" s="134"/>
      <c r="C22" s="134"/>
      <c r="D22" s="96" t="s">
        <v>191</v>
      </c>
      <c r="E22" s="96">
        <v>91</v>
      </c>
      <c r="F22" s="97"/>
      <c r="G22" s="97">
        <v>694</v>
      </c>
      <c r="H22" s="97">
        <v>207</v>
      </c>
      <c r="I22" s="97">
        <v>356</v>
      </c>
      <c r="J22" s="98">
        <f>SUM(E22:I22)</f>
        <v>1348</v>
      </c>
    </row>
    <row r="23" spans="1:10" x14ac:dyDescent="0.25">
      <c r="A23" s="95"/>
      <c r="B23" s="95"/>
      <c r="C23" s="95"/>
      <c r="D23" s="95"/>
      <c r="E23" s="95"/>
      <c r="F23" s="95"/>
      <c r="G23" s="95"/>
      <c r="H23" s="95"/>
      <c r="I23" s="95"/>
      <c r="J23" s="95"/>
    </row>
    <row r="24" spans="1:10" ht="31.5" x14ac:dyDescent="0.25">
      <c r="A24" s="86"/>
      <c r="B24" s="99" t="s">
        <v>136</v>
      </c>
      <c r="C24" s="99" t="s">
        <v>174</v>
      </c>
      <c r="D24" s="99" t="s">
        <v>175</v>
      </c>
      <c r="E24" s="100" t="s">
        <v>186</v>
      </c>
      <c r="F24" s="100" t="s">
        <v>187</v>
      </c>
      <c r="G24" s="100" t="s">
        <v>179</v>
      </c>
      <c r="H24" s="95"/>
      <c r="I24" s="95"/>
      <c r="J24" s="95"/>
    </row>
    <row r="25" spans="1:10" ht="15.75" customHeight="1" x14ac:dyDescent="0.25">
      <c r="A25" s="134">
        <v>1</v>
      </c>
      <c r="B25" s="134" t="s">
        <v>50</v>
      </c>
      <c r="C25" s="134" t="s">
        <v>40</v>
      </c>
      <c r="D25" s="90" t="s">
        <v>180</v>
      </c>
      <c r="E25" s="86">
        <v>15.616199999999999</v>
      </c>
      <c r="F25" s="86">
        <v>35.722000000000001</v>
      </c>
      <c r="G25" s="86">
        <v>51.338200000000001</v>
      </c>
      <c r="H25" s="95"/>
      <c r="I25" s="95"/>
      <c r="J25" s="95"/>
    </row>
    <row r="26" spans="1:10" ht="15.75" x14ac:dyDescent="0.25">
      <c r="A26" s="134"/>
      <c r="B26" s="134"/>
      <c r="C26" s="134"/>
      <c r="D26" s="90" t="s">
        <v>181</v>
      </c>
      <c r="E26" s="86">
        <v>18.707999999999998</v>
      </c>
      <c r="F26" s="86">
        <v>47.625</v>
      </c>
      <c r="G26" s="86">
        <v>66.332999999999998</v>
      </c>
      <c r="H26" s="95"/>
      <c r="I26" s="95"/>
      <c r="J26" s="95"/>
    </row>
    <row r="27" spans="1:10" s="77" customFormat="1" ht="15.75" x14ac:dyDescent="0.25">
      <c r="A27" s="134"/>
      <c r="B27" s="134"/>
      <c r="C27" s="134"/>
      <c r="D27" s="96" t="s">
        <v>191</v>
      </c>
      <c r="E27" s="97">
        <v>48.715000000000003</v>
      </c>
      <c r="F27" s="97">
        <v>102.09</v>
      </c>
      <c r="G27" s="97">
        <f>E27+F27</f>
        <v>150.80500000000001</v>
      </c>
      <c r="H27" s="95"/>
      <c r="I27" s="95"/>
      <c r="J27" s="95"/>
    </row>
    <row r="28" spans="1:10" ht="15.75" x14ac:dyDescent="0.25">
      <c r="A28" s="134"/>
      <c r="B28" s="134" t="s">
        <v>188</v>
      </c>
      <c r="C28" s="134" t="s">
        <v>189</v>
      </c>
      <c r="D28" s="90" t="s">
        <v>190</v>
      </c>
      <c r="E28" s="86"/>
      <c r="F28" s="86"/>
      <c r="G28" s="86"/>
      <c r="H28" s="95"/>
      <c r="I28" s="95"/>
      <c r="J28" s="95"/>
    </row>
    <row r="29" spans="1:10" ht="15.75" x14ac:dyDescent="0.25">
      <c r="A29" s="134"/>
      <c r="B29" s="134"/>
      <c r="C29" s="134"/>
      <c r="D29" s="90" t="s">
        <v>181</v>
      </c>
      <c r="E29" s="86"/>
      <c r="F29" s="86"/>
      <c r="G29" s="86"/>
      <c r="H29" s="95"/>
      <c r="I29" s="95"/>
      <c r="J29" s="95"/>
    </row>
    <row r="30" spans="1:10" s="77" customFormat="1" ht="15.75" x14ac:dyDescent="0.25">
      <c r="A30" s="134"/>
      <c r="B30" s="134"/>
      <c r="C30" s="134"/>
      <c r="D30" s="96" t="s">
        <v>191</v>
      </c>
      <c r="E30" s="97"/>
      <c r="F30" s="97"/>
      <c r="G30" s="97"/>
      <c r="H30" s="95"/>
      <c r="I30" s="95"/>
      <c r="J30" s="95"/>
    </row>
    <row r="31" spans="1:10" ht="15.75" customHeight="1" x14ac:dyDescent="0.25">
      <c r="A31" s="134">
        <v>2</v>
      </c>
      <c r="B31" s="134" t="s">
        <v>39</v>
      </c>
      <c r="C31" s="134" t="s">
        <v>40</v>
      </c>
      <c r="D31" s="90" t="s">
        <v>180</v>
      </c>
      <c r="E31" s="86">
        <v>0</v>
      </c>
      <c r="F31" s="86">
        <v>24.395</v>
      </c>
      <c r="G31" s="86">
        <v>24.395</v>
      </c>
      <c r="H31" s="95"/>
      <c r="I31" s="95"/>
      <c r="J31" s="95"/>
    </row>
    <row r="32" spans="1:10" ht="15.75" x14ac:dyDescent="0.25">
      <c r="A32" s="134"/>
      <c r="B32" s="134"/>
      <c r="C32" s="134"/>
      <c r="D32" s="90" t="s">
        <v>181</v>
      </c>
      <c r="E32" s="86">
        <v>0</v>
      </c>
      <c r="F32" s="86">
        <v>0.101608</v>
      </c>
      <c r="G32" s="86">
        <v>0.101608</v>
      </c>
      <c r="H32" s="95"/>
      <c r="I32" s="95"/>
      <c r="J32" s="95"/>
    </row>
    <row r="33" spans="1:10" s="77" customFormat="1" ht="15.75" x14ac:dyDescent="0.25">
      <c r="A33" s="134"/>
      <c r="B33" s="134"/>
      <c r="C33" s="134"/>
      <c r="D33" s="96" t="s">
        <v>191</v>
      </c>
      <c r="E33" s="97">
        <v>0</v>
      </c>
      <c r="F33" s="97">
        <v>6.6237000000000004E-2</v>
      </c>
      <c r="G33" s="97">
        <f>F33+E33</f>
        <v>6.6237000000000004E-2</v>
      </c>
      <c r="H33" s="95"/>
      <c r="I33" s="95"/>
      <c r="J33" s="95"/>
    </row>
    <row r="34" spans="1:10" ht="15.75" customHeight="1" x14ac:dyDescent="0.25">
      <c r="A34" s="134">
        <v>3</v>
      </c>
      <c r="B34" s="134" t="s">
        <v>51</v>
      </c>
      <c r="C34" s="134" t="s">
        <v>53</v>
      </c>
      <c r="D34" s="90" t="s">
        <v>190</v>
      </c>
      <c r="E34" s="101">
        <v>175.46292134831458</v>
      </c>
      <c r="F34" s="101">
        <v>288.08064516129036</v>
      </c>
      <c r="G34" s="86">
        <v>241.02441314553991</v>
      </c>
      <c r="H34" s="95"/>
      <c r="I34" s="95"/>
      <c r="J34" s="95"/>
    </row>
    <row r="35" spans="1:10" ht="15.75" x14ac:dyDescent="0.25">
      <c r="A35" s="134"/>
      <c r="B35" s="134"/>
      <c r="C35" s="134"/>
      <c r="D35" s="90" t="s">
        <v>181</v>
      </c>
      <c r="E35" s="101">
        <v>233.84999999999997</v>
      </c>
      <c r="F35" s="101">
        <v>387.19512195121951</v>
      </c>
      <c r="G35" s="101">
        <v>621.04512195121947</v>
      </c>
      <c r="H35" s="95"/>
      <c r="I35" s="95"/>
      <c r="J35" s="95"/>
    </row>
    <row r="36" spans="1:10" s="77" customFormat="1" ht="15.75" x14ac:dyDescent="0.25">
      <c r="A36" s="134"/>
      <c r="B36" s="134"/>
      <c r="C36" s="134"/>
      <c r="D36" s="96" t="s">
        <v>191</v>
      </c>
      <c r="E36" s="102">
        <f>E27/E42*1000</f>
        <v>594.08536585365857</v>
      </c>
      <c r="F36" s="102">
        <f>F27/F42*1000</f>
        <v>865.16949152542372</v>
      </c>
      <c r="G36" s="102">
        <f>G27/G42*1000</f>
        <v>754.02500000000009</v>
      </c>
      <c r="H36" s="95"/>
      <c r="I36" s="95"/>
      <c r="J36" s="95"/>
    </row>
    <row r="37" spans="1:10" ht="15.75" customHeight="1" x14ac:dyDescent="0.25">
      <c r="A37" s="134">
        <v>4</v>
      </c>
      <c r="B37" s="134" t="s">
        <v>52</v>
      </c>
      <c r="C37" s="134" t="s">
        <v>43</v>
      </c>
      <c r="D37" s="90" t="s">
        <v>180</v>
      </c>
      <c r="E37" s="81">
        <v>33707.800000000003</v>
      </c>
      <c r="F37" s="81">
        <v>30075</v>
      </c>
      <c r="G37" s="86">
        <v>63782.8</v>
      </c>
      <c r="H37" s="95"/>
      <c r="I37" s="95"/>
      <c r="J37" s="95"/>
    </row>
    <row r="38" spans="1:10" ht="15.75" x14ac:dyDescent="0.25">
      <c r="A38" s="134"/>
      <c r="B38" s="134"/>
      <c r="C38" s="134"/>
      <c r="D38" s="90" t="s">
        <v>181</v>
      </c>
      <c r="E38" s="81">
        <v>30300</v>
      </c>
      <c r="F38" s="81">
        <v>29500</v>
      </c>
      <c r="G38" s="81">
        <v>29900</v>
      </c>
      <c r="H38" s="95"/>
      <c r="I38" s="95"/>
      <c r="J38" s="95"/>
    </row>
    <row r="39" spans="1:10" s="77" customFormat="1" ht="15.75" x14ac:dyDescent="0.25">
      <c r="A39" s="134"/>
      <c r="B39" s="134"/>
      <c r="C39" s="134"/>
      <c r="D39" s="96" t="s">
        <v>191</v>
      </c>
      <c r="E39" s="98">
        <v>28875</v>
      </c>
      <c r="F39" s="98">
        <v>30000</v>
      </c>
      <c r="G39" s="98">
        <f>(E39+F39)/2</f>
        <v>29437.5</v>
      </c>
      <c r="H39" s="95"/>
      <c r="I39" s="95"/>
      <c r="J39" s="95"/>
    </row>
    <row r="40" spans="1:10" ht="15.75" x14ac:dyDescent="0.25">
      <c r="A40" s="134">
        <v>5</v>
      </c>
      <c r="B40" s="134" t="s">
        <v>67</v>
      </c>
      <c r="C40" s="134" t="s">
        <v>45</v>
      </c>
      <c r="D40" s="90" t="s">
        <v>190</v>
      </c>
      <c r="E40" s="86">
        <v>89</v>
      </c>
      <c r="F40" s="86">
        <v>124</v>
      </c>
      <c r="G40" s="86">
        <v>213</v>
      </c>
      <c r="H40" s="95"/>
      <c r="I40" s="95"/>
      <c r="J40" s="95"/>
    </row>
    <row r="41" spans="1:10" ht="15.75" x14ac:dyDescent="0.25">
      <c r="A41" s="134"/>
      <c r="B41" s="134"/>
      <c r="C41" s="134"/>
      <c r="D41" s="90" t="s">
        <v>181</v>
      </c>
      <c r="E41" s="94">
        <v>80</v>
      </c>
      <c r="F41" s="94">
        <v>123</v>
      </c>
      <c r="G41" s="94">
        <v>203</v>
      </c>
      <c r="H41" s="95"/>
      <c r="I41" s="95"/>
      <c r="J41" s="95"/>
    </row>
    <row r="42" spans="1:10" ht="15.75" x14ac:dyDescent="0.25">
      <c r="A42" s="134"/>
      <c r="B42" s="134"/>
      <c r="C42" s="134"/>
      <c r="D42" s="96" t="s">
        <v>191</v>
      </c>
      <c r="E42" s="103">
        <v>82</v>
      </c>
      <c r="F42" s="103">
        <v>118</v>
      </c>
      <c r="G42" s="103">
        <f>E42+F42</f>
        <v>200</v>
      </c>
    </row>
    <row r="43" spans="1:10" ht="15.75" x14ac:dyDescent="0.25">
      <c r="E43" s="104"/>
      <c r="F43" s="104"/>
      <c r="G43" s="104"/>
    </row>
  </sheetData>
  <mergeCells count="35">
    <mergeCell ref="B2:B5"/>
    <mergeCell ref="C2:C5"/>
    <mergeCell ref="B6:B8"/>
    <mergeCell ref="C6:C8"/>
    <mergeCell ref="A2:A5"/>
    <mergeCell ref="A6:A8"/>
    <mergeCell ref="A9:A11"/>
    <mergeCell ref="A15:A18"/>
    <mergeCell ref="A31:A33"/>
    <mergeCell ref="B9:B11"/>
    <mergeCell ref="C9:C11"/>
    <mergeCell ref="A12:A14"/>
    <mergeCell ref="B12:B14"/>
    <mergeCell ref="C12:C14"/>
    <mergeCell ref="B15:B18"/>
    <mergeCell ref="C15:C18"/>
    <mergeCell ref="A19:A22"/>
    <mergeCell ref="B19:B22"/>
    <mergeCell ref="C19:C22"/>
    <mergeCell ref="B25:B27"/>
    <mergeCell ref="C25:C27"/>
    <mergeCell ref="A25:A30"/>
    <mergeCell ref="B28:B30"/>
    <mergeCell ref="C28:C30"/>
    <mergeCell ref="B31:B33"/>
    <mergeCell ref="C31:C33"/>
    <mergeCell ref="A34:A36"/>
    <mergeCell ref="B34:B36"/>
    <mergeCell ref="C34:C36"/>
    <mergeCell ref="A40:A42"/>
    <mergeCell ref="B40:B42"/>
    <mergeCell ref="C40:C42"/>
    <mergeCell ref="A37:A39"/>
    <mergeCell ref="B37:B39"/>
    <mergeCell ref="C37:C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B11" sqref="B11:B12"/>
    </sheetView>
  </sheetViews>
  <sheetFormatPr defaultRowHeight="15" x14ac:dyDescent="0.25"/>
  <cols>
    <col min="1" max="1" width="21.5703125" customWidth="1"/>
    <col min="2" max="2" width="19.7109375" customWidth="1"/>
    <col min="3" max="3" width="18.85546875" customWidth="1"/>
  </cols>
  <sheetData>
    <row r="1" spans="1:3" ht="57.75" customHeight="1" x14ac:dyDescent="0.25">
      <c r="A1" t="s">
        <v>139</v>
      </c>
      <c r="B1" t="s">
        <v>144</v>
      </c>
      <c r="C1" t="s">
        <v>145</v>
      </c>
    </row>
    <row r="2" spans="1:3" x14ac:dyDescent="0.25">
      <c r="A2" s="36" t="s">
        <v>140</v>
      </c>
      <c r="B2" s="36"/>
      <c r="C2" s="36"/>
    </row>
    <row r="3" spans="1:3" x14ac:dyDescent="0.25">
      <c r="A3" s="36" t="s">
        <v>141</v>
      </c>
      <c r="B3" s="36"/>
      <c r="C3" s="36"/>
    </row>
    <row r="4" spans="1:3" x14ac:dyDescent="0.25">
      <c r="A4" s="36" t="s">
        <v>142</v>
      </c>
      <c r="B4" s="36"/>
      <c r="C4" s="36"/>
    </row>
    <row r="5" spans="1:3" x14ac:dyDescent="0.25">
      <c r="A5" s="36" t="s">
        <v>143</v>
      </c>
      <c r="B5" s="36"/>
      <c r="C5" s="36"/>
    </row>
    <row r="6" spans="1:3" x14ac:dyDescent="0.25">
      <c r="A6" s="37" t="s">
        <v>146</v>
      </c>
      <c r="B6" s="36"/>
      <c r="C6" s="36"/>
    </row>
    <row r="7" spans="1:3" x14ac:dyDescent="0.25">
      <c r="A7" s="36"/>
      <c r="B7" s="38"/>
      <c r="C7" s="38"/>
    </row>
    <row r="11" spans="1:3" x14ac:dyDescent="0.25">
      <c r="A11" s="36" t="s">
        <v>147</v>
      </c>
      <c r="B11" s="36"/>
      <c r="C11" s="36"/>
    </row>
    <row r="12" spans="1:3" x14ac:dyDescent="0.25">
      <c r="A12" s="36" t="s">
        <v>148</v>
      </c>
      <c r="B12" s="36"/>
      <c r="C12" s="36"/>
    </row>
    <row r="13" spans="1:3" x14ac:dyDescent="0.25">
      <c r="A13" s="36" t="s">
        <v>149</v>
      </c>
      <c r="B13" s="36"/>
      <c r="C13" s="36"/>
    </row>
    <row r="14" spans="1:3" x14ac:dyDescent="0.25">
      <c r="A14" s="36" t="s">
        <v>150</v>
      </c>
      <c r="B14" s="36"/>
      <c r="C14" s="36"/>
    </row>
    <row r="15" spans="1:3" x14ac:dyDescent="0.25">
      <c r="A15" s="36"/>
      <c r="B15" s="36"/>
      <c r="C15" s="36"/>
    </row>
    <row r="16" spans="1:3" x14ac:dyDescent="0.25">
      <c r="A16" s="36"/>
      <c r="B16" s="36"/>
      <c r="C16" s="36"/>
    </row>
    <row r="17" spans="1:3" x14ac:dyDescent="0.25">
      <c r="A17" s="36"/>
      <c r="B17" s="36"/>
      <c r="C17" s="36"/>
    </row>
    <row r="18" spans="1:3" x14ac:dyDescent="0.25">
      <c r="A18" s="36"/>
      <c r="B18" s="36"/>
      <c r="C18" s="36"/>
    </row>
  </sheetData>
  <phoneticPr fontId="9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2023</vt:lpstr>
      <vt:lpstr>Промышленность</vt:lpstr>
      <vt:lpstr>отгрузка</vt:lpstr>
      <vt:lpstr>'2023'!Область_печати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2016-10-26T08:17:39Z</cp:lastPrinted>
  <dcterms:created xsi:type="dcterms:W3CDTF">2006-09-28T05:33:49Z</dcterms:created>
  <dcterms:modified xsi:type="dcterms:W3CDTF">2024-05-06T01:28:59Z</dcterms:modified>
</cp:coreProperties>
</file>