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5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5.xml" ContentType="application/vnd.openxmlformats-officedocument.spreadsheetml.revisionLog+xml"/>
  <Override PartName="/xl/revisions/revisionLog43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10.xml" ContentType="application/vnd.openxmlformats-officedocument.spreadsheetml.revisionLog+xml"/>
  <Override PartName="/xl/revisions/revisionLog44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42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428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437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412.xml" ContentType="application/vnd.openxmlformats-officedocument.spreadsheetml.revisionLog+xml"/>
  <Override PartName="/xl/revisions/revisionLog448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438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413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439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414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429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422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440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43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415.xml" ContentType="application/vnd.openxmlformats-officedocument.spreadsheetml.revisionLog+xml"/>
  <Override PartName="/xl/revisions/revisionLog449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4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423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416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396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3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442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397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432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4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731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407.xml" ContentType="application/vnd.openxmlformats-officedocument.spreadsheetml.revisionLog+xml"/>
  <Override PartName="/xl/revisions/revisionLog443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424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418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433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444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1142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408.xml" ContentType="application/vnd.openxmlformats-officedocument.spreadsheetml.revisionLog+xml"/>
  <Override PartName="/xl/revisions/revisionLog42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434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399.xml" ContentType="application/vnd.openxmlformats-officedocument.spreadsheetml.revisionLog+xml"/>
  <Override PartName="/xl/revisions/revisionLog419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426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445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40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420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427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13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36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411.xml" ContentType="application/vnd.openxmlformats-officedocument.spreadsheetml.revisionLog+xml"/>
  <Override PartName="/xl/revisions/revisionLog447.xml" ContentType="application/vnd.openxmlformats-officedocument.spreadsheetml.revisionLog+xml"/>
  <Override PartName="/xl/revisions/revisionLog1710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6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7 сессия 27.03.2025\№ 35  уточнение март 2025\"/>
    </mc:Choice>
  </mc:AlternateContent>
  <xr:revisionPtr revIDLastSave="0" documentId="13_ncr:81_{43EFF76E-E8FA-45AC-B898-7A96A08440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Ведом.структура!$A$17:$G$670</definedName>
    <definedName name="Top" localSheetId="0">Ведом.структура!#REF!</definedName>
    <definedName name="Z_0603B90D_9990_461A_A376_43BC72BE878B_.wvu.FilterData" localSheetId="0" hidden="1">Ведом.структура!$A$17:$G$571</definedName>
    <definedName name="Z_0FFC6F4C_BD9B_43C2_BD70_8B55E90BC8E3_.wvu.FilterData" localSheetId="0" hidden="1">Ведом.структура!$A$17:$G$571</definedName>
    <definedName name="Z_1173F525_7222_4A69_8157_7FEF60F9A158_.wvu.FilterData" localSheetId="0" hidden="1">Ведом.структура!$A$17:$G$571</definedName>
    <definedName name="Z_13B23DF8_CCDD_4847_AE57_58DE769B1A58_.wvu.FilterData" localSheetId="0" hidden="1">Ведом.структура!$A$17:$G$571</definedName>
    <definedName name="Z_17D99987_CDFE_486F_B068_E63466913998_.wvu.FilterData" localSheetId="0" hidden="1">Ведом.структура!$A$17:$G$571</definedName>
    <definedName name="Z_1AB81782_9433_47FF_BE6C_6C5BEF63DEBF_.wvu.FilterData" localSheetId="0" hidden="1">Ведом.структура!$A$17:$G$571</definedName>
    <definedName name="Z_1C7D8532_1B49_4DC9_B93F_665097C072C0_.wvu.FilterData" localSheetId="0" hidden="1">Ведом.структура!$A$17:$G$557</definedName>
    <definedName name="Z_201E1F44_A84E_4725_9214_522AF46FCC70_.wvu.FilterData" localSheetId="0" hidden="1">Ведом.структура!$A$17:$G$662</definedName>
    <definedName name="Z_2396CF95_9617_49BB_AEF9_3B71C5CED383_.wvu.FilterData" localSheetId="0" hidden="1">Ведом.структура!$A$17:$G$662</definedName>
    <definedName name="Z_252CE41A_39A8_421C_9516_F9C0DA210526_.wvu.FilterData" localSheetId="0" hidden="1">Ведом.структура!$A$17:$G$662</definedName>
    <definedName name="Z_3CFF5A2C_E6EC_41A4_AC42_16A2684D7390_.wvu.FilterData" localSheetId="0" hidden="1">Ведом.структура!$A$17:$G$662</definedName>
    <definedName name="Z_42FD8836_F391_41D5_96F1_BC20A3F68CA8_.wvu.FilterData" localSheetId="0" hidden="1">Ведом.структура!$A$17:$G$571</definedName>
    <definedName name="Z_58E5C51F_5D48_4FA9_9CAD_7C3D59D9C1FE_.wvu.FilterData" localSheetId="0" hidden="1">Ведом.структура!$A$17:$G$662</definedName>
    <definedName name="Z_5DF003A2_8B9D_4F43_83FC_9E2EA938E030_.wvu.FilterData" localSheetId="0" hidden="1">Ведом.структура!$A$17:$G$662</definedName>
    <definedName name="Z_65F34907_203C_46EC_9041_C6F0AF222452_.wvu.FilterData" localSheetId="0" hidden="1">Ведом.структура!$A$17:$G$571</definedName>
    <definedName name="Z_73FC67B9_3A5E_4402_A781_D3BF0209130F_.wvu.FilterData" localSheetId="0" hidden="1">Ведом.структура!$A$17:$G$670</definedName>
    <definedName name="Z_73FC67B9_3A5E_4402_A781_D3BF0209130F_.wvu.PrintArea" localSheetId="0" hidden="1">Ведом.структура!$A$1:$G$664</definedName>
    <definedName name="Z_76334258_81C3_4C2E_A802_39DA2F18998F_.wvu.FilterData" localSheetId="0" hidden="1">Ведом.структура!$A$17:$G$571</definedName>
    <definedName name="Z_7F4E773D_B5BB_4934_BF3B_08D52D3A50BB_.wvu.FilterData" localSheetId="0" hidden="1">Ведом.структура!$A$17:$G$571</definedName>
    <definedName name="Z_8FCB7726_1732_4EDF_BB57_575B6379DE61_.wvu.FilterData" localSheetId="0" hidden="1">Ведом.структура!$A$17:$G$662</definedName>
    <definedName name="Z_A7ECC946_0B19_46FE_A729_7B688B04647E_.wvu.FilterData" localSheetId="0" hidden="1">Ведом.структура!$A$17:$G$662</definedName>
    <definedName name="Z_B67934D4_E797_41BD_A015_871403995F47_.wvu.FilterData" localSheetId="0" hidden="1">Ведом.структура!$A$17:$G$670</definedName>
    <definedName name="Z_B67934D4_E797_41BD_A015_871403995F47_.wvu.PrintArea" localSheetId="0" hidden="1">Ведом.структура!$A$1:$G$662</definedName>
    <definedName name="Z_B99D8A13_30D0_470F_9487_CE7E15683295_.wvu.FilterData" localSheetId="0" hidden="1">Ведом.структура!$A$17:$G$662</definedName>
    <definedName name="Z_D81545E7_4D4B_446E_9A30_820F936821E7_.wvu.FilterData" localSheetId="0" hidden="1">Ведом.структура!$A$17:$G$571</definedName>
    <definedName name="Z_E8C4D6E1_9869_4DF1_B028_E267A0B6BE3E_.wvu.FilterData" localSheetId="0" hidden="1">Ведом.структура!$A$17:$G$662</definedName>
    <definedName name="Z_E8C4D6E1_9869_4DF1_B028_E267A0B6BE3E_.wvu.PrintArea" localSheetId="0" hidden="1">Ведом.структура!$A$5:$G$564</definedName>
    <definedName name="Z_EAF61B99_7E7E_48AF_BC35_4A98D8D2E356_.wvu.FilterData" localSheetId="0" hidden="1">Ведом.структура!$A$17:$G$662</definedName>
    <definedName name="Z_EAF61B99_7E7E_48AF_BC35_4A98D8D2E356_.wvu.PrintArea" localSheetId="0" hidden="1">Ведом.структура!$A$5:$G$664</definedName>
    <definedName name="Z_F5AA4F86_B486_4943_8417_E7BB5F004EDE_.wvu.FilterData" localSheetId="0" hidden="1">Ведом.структура!$A$17:$G$670</definedName>
    <definedName name="Z_F5AA4F86_B486_4943_8417_E7BB5F004EDE_.wvu.PrintArea" localSheetId="0" hidden="1">Ведом.структура!$A$5:$G$662</definedName>
    <definedName name="Z_FD07A2FB_313B_438C_95EB_ED52826B5199_.wvu.FilterData" localSheetId="0" hidden="1">Ведом.структура!$A$17:$G$571</definedName>
    <definedName name="_xlnm.Print_Area" localSheetId="0">Ведом.структура!$A$1:$G$664</definedName>
  </definedNames>
  <calcPr calcId="191029"/>
  <customWorkbookViews>
    <customWorkbookView name="БутытоваСГ - Личное представление" guid="{F5AA4F86-B486-4943-8417-E7BB5F004EDE}" mergeInterval="0" personalView="1" maximized="1" xWindow="-8" yWindow="-8" windowWidth="1936" windowHeight="1056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6" i="1" l="1"/>
  <c r="G119" i="1"/>
  <c r="G655" i="1" l="1"/>
  <c r="G659" i="1"/>
  <c r="G658" i="1" s="1"/>
  <c r="G654" i="1" l="1"/>
  <c r="G653" i="1" s="1"/>
  <c r="G652" i="1" s="1"/>
  <c r="G381" i="1"/>
  <c r="G641" i="1" l="1"/>
  <c r="G631" i="1"/>
  <c r="G359" i="1"/>
  <c r="G358" i="1" s="1"/>
  <c r="G194" i="1" l="1"/>
  <c r="G117" i="1" l="1"/>
  <c r="G649" i="1"/>
  <c r="G648" i="1" s="1"/>
  <c r="G609" i="1"/>
  <c r="G445" i="1"/>
  <c r="G435" i="1"/>
  <c r="G426" i="1"/>
  <c r="G425" i="1" s="1"/>
  <c r="G424" i="1" s="1"/>
  <c r="G380" i="1"/>
  <c r="G335" i="1"/>
  <c r="G315" i="1"/>
  <c r="G314" i="1" s="1"/>
  <c r="G313" i="1" s="1"/>
  <c r="G608" i="1" l="1"/>
  <c r="G607" i="1" s="1"/>
  <c r="G125" i="1"/>
  <c r="G533" i="1"/>
  <c r="G255" i="1" l="1"/>
  <c r="G521" i="1" l="1"/>
  <c r="G520" i="1" s="1"/>
  <c r="G625" i="1" l="1"/>
  <c r="G646" i="1"/>
  <c r="G645" i="1" s="1"/>
  <c r="G644" i="1" s="1"/>
  <c r="G643" i="1" s="1"/>
  <c r="G534" i="1"/>
  <c r="G420" i="1"/>
  <c r="G459" i="1"/>
  <c r="G621" i="1"/>
  <c r="G620" i="1" s="1"/>
  <c r="G619" i="1" s="1"/>
  <c r="G618" i="1" s="1"/>
  <c r="G451" i="1"/>
  <c r="G443" i="1"/>
  <c r="G410" i="1"/>
  <c r="G409" i="1" s="1"/>
  <c r="G408" i="1" s="1"/>
  <c r="G407" i="1" s="1"/>
  <c r="G405" i="1"/>
  <c r="G404" i="1" s="1"/>
  <c r="G403" i="1" s="1"/>
  <c r="G402" i="1" s="1"/>
  <c r="G401" i="1" s="1"/>
  <c r="G399" i="1"/>
  <c r="G398" i="1" s="1"/>
  <c r="G217" i="1"/>
  <c r="G216" i="1" s="1"/>
  <c r="G134" i="1"/>
  <c r="G598" i="1" l="1"/>
  <c r="G333" i="1"/>
  <c r="G234" i="1"/>
  <c r="G527" i="1"/>
  <c r="G526" i="1"/>
  <c r="G344" i="1" l="1"/>
  <c r="G343" i="1" s="1"/>
  <c r="G342" i="1" s="1"/>
  <c r="G341" i="1" s="1"/>
  <c r="G340" i="1" s="1"/>
  <c r="G339" i="1" s="1"/>
  <c r="G635" i="1"/>
  <c r="G634" i="1" s="1"/>
  <c r="G633" i="1" s="1"/>
  <c r="G632" i="1" s="1"/>
  <c r="H662" i="1" l="1"/>
  <c r="G177" i="1"/>
  <c r="G176" i="1" s="1"/>
  <c r="G509" i="1" l="1"/>
  <c r="G508" i="1" s="1"/>
  <c r="G507" i="1" s="1"/>
  <c r="G506" i="1" s="1"/>
  <c r="G505" i="1" s="1"/>
  <c r="G229" i="1" l="1"/>
  <c r="G224" i="1"/>
  <c r="G624" i="1"/>
  <c r="G623" i="1" s="1"/>
  <c r="G115" i="1" l="1"/>
  <c r="G122" i="1" l="1"/>
  <c r="G467" i="1" l="1"/>
  <c r="G470" i="1"/>
  <c r="G494" i="1"/>
  <c r="G466" i="1" l="1"/>
  <c r="G99" i="1" l="1"/>
  <c r="G290" i="1" l="1"/>
  <c r="G214" i="1"/>
  <c r="G227" i="1"/>
  <c r="G303" i="1"/>
  <c r="G256" i="1"/>
  <c r="G267" i="1"/>
  <c r="G212" i="1"/>
  <c r="G211" i="1"/>
  <c r="G587" i="1"/>
  <c r="G581" i="1"/>
  <c r="G576" i="1" s="1"/>
  <c r="G562" i="1"/>
  <c r="G561" i="1" s="1"/>
  <c r="G559" i="1"/>
  <c r="G558" i="1" s="1"/>
  <c r="G71" i="1"/>
  <c r="G41" i="1"/>
  <c r="G26" i="1"/>
  <c r="G32" i="1"/>
  <c r="G188" i="1"/>
  <c r="G187" i="1"/>
  <c r="G109" i="1"/>
  <c r="G391" i="1" l="1"/>
  <c r="G148" i="1"/>
  <c r="G525" i="1" l="1"/>
  <c r="G422" i="1"/>
  <c r="G493" i="1"/>
  <c r="G492" i="1" s="1"/>
  <c r="G491" i="1" s="1"/>
  <c r="G503" i="1"/>
  <c r="G502" i="1" s="1"/>
  <c r="G114" i="1" l="1"/>
  <c r="G147" i="1"/>
  <c r="G146" i="1" s="1"/>
  <c r="G390" i="1"/>
  <c r="G640" i="1"/>
  <c r="G639" i="1" s="1"/>
  <c r="G638" i="1" s="1"/>
  <c r="G637" i="1" s="1"/>
  <c r="G630" i="1"/>
  <c r="G629" i="1" s="1"/>
  <c r="G628" i="1" s="1"/>
  <c r="G617" i="1" s="1"/>
  <c r="G615" i="1"/>
  <c r="G612" i="1" s="1"/>
  <c r="G605" i="1"/>
  <c r="G602" i="1"/>
  <c r="G593" i="1"/>
  <c r="G592" i="1" s="1"/>
  <c r="G591" i="1" s="1"/>
  <c r="G239" i="1"/>
  <c r="G210" i="1"/>
  <c r="G241" i="1"/>
  <c r="G231" i="1"/>
  <c r="G611" i="1" l="1"/>
  <c r="G145" i="1"/>
  <c r="G144" i="1" s="1"/>
  <c r="G143" i="1" s="1"/>
  <c r="G601" i="1"/>
  <c r="G600" i="1" s="1"/>
  <c r="G599" i="1" s="1"/>
  <c r="G614" i="1"/>
  <c r="G613" i="1" s="1"/>
  <c r="G590" i="1" l="1"/>
  <c r="G589" i="1" s="1"/>
  <c r="G164" i="1" l="1"/>
  <c r="G124" i="1"/>
  <c r="G388" i="1" l="1"/>
  <c r="G387" i="1" s="1"/>
  <c r="G140" i="1"/>
  <c r="G274" i="1"/>
  <c r="G272" i="1"/>
  <c r="G447" i="1" l="1"/>
  <c r="G76" i="1" l="1"/>
  <c r="G70" i="1"/>
  <c r="G67" i="1"/>
  <c r="G450" i="1"/>
  <c r="G449" i="1" s="1"/>
  <c r="G375" i="1"/>
  <c r="G371" i="1"/>
  <c r="G465" i="1" l="1"/>
  <c r="G464" i="1" s="1"/>
  <c r="G166" i="1"/>
  <c r="G163" i="1" s="1"/>
  <c r="G586" i="1" l="1"/>
  <c r="G585" i="1" s="1"/>
  <c r="G584" i="1" s="1"/>
  <c r="G583" i="1" s="1"/>
  <c r="G96" i="1"/>
  <c r="G75" i="1"/>
  <c r="G73" i="1"/>
  <c r="G72" i="1" s="1"/>
  <c r="G69" i="1"/>
  <c r="G516" i="1" l="1"/>
  <c r="G514" i="1" s="1"/>
  <c r="G456" i="1"/>
  <c r="G455" i="1" s="1"/>
  <c r="G454" i="1" s="1"/>
  <c r="G180" i="1"/>
  <c r="G179" i="1" s="1"/>
  <c r="G175" i="1" l="1"/>
  <c r="G174" i="1" s="1"/>
  <c r="G386" i="1"/>
  <c r="G385" i="1" s="1"/>
  <c r="G384" i="1" s="1"/>
  <c r="G378" i="1" l="1"/>
  <c r="G542" i="1"/>
  <c r="G545" i="1"/>
  <c r="G328" i="1"/>
  <c r="G293" i="1"/>
  <c r="G541" i="1" l="1"/>
  <c r="G540" i="1" s="1"/>
  <c r="G539" i="1" s="1"/>
  <c r="G259" i="1" l="1"/>
  <c r="G47" i="1"/>
  <c r="G162" i="1" l="1"/>
  <c r="G161" i="1" s="1"/>
  <c r="G575" i="1"/>
  <c r="G374" i="1"/>
  <c r="G532" i="1"/>
  <c r="G80" i="1"/>
  <c r="G79" i="1" s="1"/>
  <c r="G78" i="1" s="1"/>
  <c r="G538" i="1" l="1"/>
  <c r="G253" i="1" l="1"/>
  <c r="G252" i="1" s="1"/>
  <c r="G251" i="1" s="1"/>
  <c r="G250" i="1" s="1"/>
  <c r="G249" i="1" s="1"/>
  <c r="G498" i="1"/>
  <c r="G497" i="1" s="1"/>
  <c r="G496" i="1" s="1"/>
  <c r="G495" i="1" s="1"/>
  <c r="G490" i="1" s="1"/>
  <c r="G489" i="1" s="1"/>
  <c r="G515" i="1" l="1"/>
  <c r="G334" i="1"/>
  <c r="G208" i="1" l="1"/>
  <c r="G206" i="1"/>
  <c r="G418" i="1"/>
  <c r="G417" i="1" s="1"/>
  <c r="G223" i="1"/>
  <c r="G84" i="1"/>
  <c r="G22" i="1"/>
  <c r="G205" i="1" l="1"/>
  <c r="G25" i="1"/>
  <c r="G21" i="1" s="1"/>
  <c r="G441" i="1"/>
  <c r="G440" i="1" s="1"/>
  <c r="G204" i="1" l="1"/>
  <c r="G203" i="1" s="1"/>
  <c r="G202" i="1" s="1"/>
  <c r="G20" i="1"/>
  <c r="G572" i="1"/>
  <c r="G570" i="1"/>
  <c r="G567" i="1"/>
  <c r="G565" i="1"/>
  <c r="G556" i="1"/>
  <c r="G555" i="1" s="1"/>
  <c r="G554" i="1" s="1"/>
  <c r="G536" i="1"/>
  <c r="G531" i="1" s="1"/>
  <c r="G523" i="1"/>
  <c r="G501" i="1"/>
  <c r="G500" i="1" s="1"/>
  <c r="G484" i="1"/>
  <c r="G483" i="1" s="1"/>
  <c r="G479" i="1"/>
  <c r="G478" i="1" s="1"/>
  <c r="G477" i="1" s="1"/>
  <c r="G463" i="1" s="1"/>
  <c r="G461" i="1"/>
  <c r="G458" i="1" s="1"/>
  <c r="G433" i="1"/>
  <c r="G437" i="1"/>
  <c r="G396" i="1"/>
  <c r="G395" i="1" s="1"/>
  <c r="G377" i="1"/>
  <c r="G367" i="1"/>
  <c r="G366" i="1" s="1"/>
  <c r="G365" i="1" s="1"/>
  <c r="G364" i="1" s="1"/>
  <c r="G353" i="1"/>
  <c r="G351" i="1"/>
  <c r="G432" i="1" l="1"/>
  <c r="G431" i="1" s="1"/>
  <c r="G530" i="1"/>
  <c r="G529" i="1" s="1"/>
  <c r="G528" i="1" s="1"/>
  <c r="G482" i="1"/>
  <c r="G481" i="1" s="1"/>
  <c r="G416" i="1"/>
  <c r="G564" i="1"/>
  <c r="G553" i="1" s="1"/>
  <c r="G552" i="1" s="1"/>
  <c r="G439" i="1"/>
  <c r="G394" i="1"/>
  <c r="G393" i="1" s="1"/>
  <c r="G392" i="1" s="1"/>
  <c r="G350" i="1"/>
  <c r="G349" i="1" s="1"/>
  <c r="G348" i="1" s="1"/>
  <c r="G347" i="1" s="1"/>
  <c r="G327" i="1"/>
  <c r="G326" i="1" s="1"/>
  <c r="G325" i="1" s="1"/>
  <c r="G324" i="1" s="1"/>
  <c r="G524" i="1"/>
  <c r="G488" i="1"/>
  <c r="G513" i="1"/>
  <c r="G512" i="1" s="1"/>
  <c r="G511" i="1" l="1"/>
  <c r="G487" i="1" s="1"/>
  <c r="G415" i="1"/>
  <c r="G414" i="1" s="1"/>
  <c r="G430" i="1"/>
  <c r="G429" i="1" s="1"/>
  <c r="G428" i="1" s="1"/>
  <c r="G363" i="1"/>
  <c r="G323" i="1"/>
  <c r="G413" i="1" l="1"/>
  <c r="G412" i="1" s="1"/>
  <c r="G551" i="1"/>
  <c r="G362" i="1"/>
  <c r="G244" i="1" l="1"/>
  <c r="G243" i="1" s="1"/>
  <c r="G46" i="1" l="1"/>
  <c r="G45" i="1" s="1"/>
  <c r="G189" i="1" l="1"/>
  <c r="G104" i="1" l="1"/>
  <c r="G235" i="1" l="1"/>
  <c r="G237" i="1"/>
  <c r="G247" i="1"/>
  <c r="G246" i="1" s="1"/>
  <c r="G139" i="1"/>
  <c r="G138" i="1" s="1"/>
  <c r="G137" i="1" s="1"/>
  <c r="G136" i="1" s="1"/>
  <c r="G40" i="1"/>
  <c r="G39" i="1" s="1"/>
  <c r="G44" i="1"/>
  <c r="G59" i="1"/>
  <c r="G57" i="1" s="1"/>
  <c r="G64" i="1"/>
  <c r="G63" i="1" s="1"/>
  <c r="G66" i="1"/>
  <c r="G83" i="1"/>
  <c r="G82" i="1" s="1"/>
  <c r="G89" i="1"/>
  <c r="G88" i="1" s="1"/>
  <c r="G87" i="1" s="1"/>
  <c r="G93" i="1"/>
  <c r="G92" i="1" s="1"/>
  <c r="G91" i="1" s="1"/>
  <c r="G55" i="1"/>
  <c r="G54" i="1" s="1"/>
  <c r="G53" i="1" s="1"/>
  <c r="G152" i="1"/>
  <c r="G151" i="1" s="1"/>
  <c r="G150" i="1" s="1"/>
  <c r="G159" i="1"/>
  <c r="G158" i="1" s="1"/>
  <c r="G156" i="1"/>
  <c r="G155" i="1" s="1"/>
  <c r="G154" i="1" s="1"/>
  <c r="G172" i="1"/>
  <c r="G171" i="1" s="1"/>
  <c r="G170" i="1" s="1"/>
  <c r="G169" i="1" s="1"/>
  <c r="G276" i="1"/>
  <c r="G288" i="1"/>
  <c r="G287" i="1" s="1"/>
  <c r="G283" i="1"/>
  <c r="G308" i="1"/>
  <c r="G307" i="1" s="1"/>
  <c r="G311" i="1"/>
  <c r="G310" i="1" s="1"/>
  <c r="G266" i="1"/>
  <c r="G264" i="1" s="1"/>
  <c r="G263" i="1" s="1"/>
  <c r="G262" i="1" s="1"/>
  <c r="G320" i="1"/>
  <c r="G319" i="1" s="1"/>
  <c r="G318" i="1" s="1"/>
  <c r="G317" i="1" s="1"/>
  <c r="G225" i="1"/>
  <c r="G149" i="1" l="1"/>
  <c r="G142" i="1" s="1"/>
  <c r="G62" i="1"/>
  <c r="G383" i="1"/>
  <c r="G361" i="1" s="1"/>
  <c r="G357" i="1" s="1"/>
  <c r="G356" i="1" s="1"/>
  <c r="G355" i="1" s="1"/>
  <c r="G346" i="1" s="1"/>
  <c r="G322" i="1" s="1"/>
  <c r="G38" i="1"/>
  <c r="G282" i="1"/>
  <c r="G281" i="1" s="1"/>
  <c r="G110" i="1"/>
  <c r="G95" i="1" s="1"/>
  <c r="G184" i="1"/>
  <c r="G58" i="1"/>
  <c r="G233" i="1"/>
  <c r="G222" i="1" s="1"/>
  <c r="G306" i="1"/>
  <c r="G271" i="1"/>
  <c r="G270" i="1" s="1"/>
  <c r="G269" i="1" s="1"/>
  <c r="G268" i="1" s="1"/>
  <c r="G265" i="1"/>
  <c r="G221" i="1" l="1"/>
  <c r="G220" i="1" s="1"/>
  <c r="G219" i="1" s="1"/>
  <c r="G61" i="1"/>
  <c r="G286" i="1"/>
  <c r="G280" i="1" s="1"/>
  <c r="G279" i="1" s="1"/>
  <c r="G19" i="1"/>
  <c r="G18" i="1" s="1"/>
  <c r="G183" i="1"/>
  <c r="G182" i="1" s="1"/>
  <c r="G168" i="1" s="1"/>
  <c r="G201" i="1" l="1"/>
  <c r="G200" i="1" s="1"/>
  <c r="G37" i="1"/>
  <c r="G36" i="1" s="1"/>
  <c r="G642" i="1" l="1"/>
  <c r="G588" i="1" s="1"/>
  <c r="G651" i="1" l="1"/>
  <c r="G662" i="1" s="1"/>
  <c r="G666" i="1" s="1"/>
  <c r="J662" i="1" s="1"/>
  <c r="J664" i="1" s="1"/>
</calcChain>
</file>

<file path=xl/sharedStrings.xml><?xml version="1.0" encoding="utf-8"?>
<sst xmlns="http://schemas.openxmlformats.org/spreadsheetml/2006/main" count="3136" uniqueCount="620">
  <si>
    <t>Подпрограмма «Повышение эффективности управления муниципальными финансами»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</si>
  <si>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</si>
  <si>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</si>
  <si>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</si>
  <si>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</si>
  <si>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</si>
  <si>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</si>
  <si>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</si>
  <si>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</si>
  <si>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</si>
  <si>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</si>
  <si>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</si>
  <si>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</si>
  <si>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</si>
  <si>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</si>
  <si>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</si>
  <si>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</si>
  <si>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</si>
  <si>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</si>
  <si>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</si>
  <si>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</si>
  <si>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</si>
  <si>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</si>
  <si>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</si>
  <si>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</si>
  <si>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</si>
  <si>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</si>
  <si>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</si>
  <si>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</si>
  <si>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</si>
  <si>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</si>
  <si>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</si>
  <si>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</si>
  <si>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</si>
  <si>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</si>
  <si>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</si>
  <si>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</si>
  <si>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</si>
  <si>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</si>
  <si>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</si>
  <si>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</si>
  <si>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</si>
  <si>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</si>
  <si>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</si>
  <si>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</si>
  <si>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</si>
  <si>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</si>
  <si>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</si>
  <si>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</si>
  <si>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</si>
  <si>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</si>
  <si>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</si>
  <si>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</si>
  <si>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</si>
  <si>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</si>
  <si>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</si>
  <si>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</si>
  <si>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</si>
  <si>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</si>
  <si>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</si>
  <si>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</si>
  <si>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</si>
  <si>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</si>
  <si>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</si>
  <si>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</si>
  <si>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</si>
  <si>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</si>
  <si>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</si>
  <si>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</si>
  <si>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</si>
  <si>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</si>
  <si>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</si>
  <si>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</si>
  <si>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</si>
  <si>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</si>
  <si>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</si>
  <si>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</si>
  <si>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</si>
  <si>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</si>
  <si>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</si>
  <si>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</si>
  <si>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</si>
  <si>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</si>
  <si>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</si>
  <si>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</si>
  <si>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</si>
  <si>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</si>
  <si>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</si>
  <si>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</si>
  <si>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</si>
  <si>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</si>
  <si>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</si>
  <si>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</si>
  <si>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</si>
  <si>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</si>
  <si>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</si>
  <si>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</si>
  <si>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</si>
  <si>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</si>
  <si>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</si>
  <si>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</si>
  <si>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</si>
  <si>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</si>
  <si>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</si>
  <si>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</si>
  <si>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</si>
  <si>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</si>
  <si>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</si>
  <si>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</si>
  <si>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</si>
  <si>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</si>
  <si>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</si>
  <si>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</si>
  <si>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</si>
  <si>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</si>
  <si>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</si>
  <si>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</si>
  <si>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</si>
  <si>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</si>
  <si>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</si>
  <si>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</si>
  <si>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</si>
  <si>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</si>
  <si>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</si>
  <si>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</si>
  <si>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</si>
  <si>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</si>
  <si>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</si>
  <si>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</si>
  <si>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</si>
  <si>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</si>
  <si>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</si>
  <si>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</si>
  <si>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</si>
  <si>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</si>
  <si>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</si>
  <si>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</si>
  <si>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</si>
  <si>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</si>
  <si>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</si>
  <si>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</si>
  <si>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</si>
  <si>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</si>
  <si>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</si>
  <si>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</si>
  <si>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</si>
  <si>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</si>
  <si>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</si>
  <si>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</si>
  <si>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</si>
  <si>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</si>
  <si>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</si>
  <si>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</si>
  <si>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</si>
  <si>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</si>
  <si>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</si>
  <si>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</si>
  <si>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</si>
  <si>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</si>
  <si>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</si>
  <si>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</si>
  <si>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</si>
  <si>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</si>
  <si>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</si>
  <si>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</si>
  <si>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</si>
  <si>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</si>
  <si>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</si>
  <si>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</si>
  <si>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</si>
  <si>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</si>
  <si>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</si>
  <si>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</si>
  <si>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</si>
  <si>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</si>
  <si>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</si>
  <si>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</si>
  <si>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</si>
  <si>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</si>
  <si>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</si>
  <si>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</si>
  <si>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</si>
  <si>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</si>
  <si>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</si>
  <si>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</si>
  <si>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</si>
  <si>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</si>
  <si>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</si>
  <si>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</si>
  <si>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</si>
  <si>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</si>
  <si>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</si>
  <si>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</si>
  <si>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</si>
  <si>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</si>
  <si>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</si>
  <si>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</si>
  <si>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</si>
  <si>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</si>
  <si>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</si>
  <si>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</si>
  <si>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</si>
  <si>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</si>
  <si>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</si>
  <si>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</si>
  <si>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</si>
  <si>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</si>
  <si>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</si>
  <si>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</si>
  <si>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</si>
  <si>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</si>
  <si>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</si>
  <si>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</si>
  <si>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</si>
  <si>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</si>
  <si>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</si>
  <si>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</si>
  <si>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</si>
  <si>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</si>
  <si>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</si>
  <si>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</si>
  <si>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</si>
  <si>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</si>
  <si>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</si>
  <si>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</si>
  <si>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</si>
  <si>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</si>
  <si>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</si>
  <si>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</si>
  <si>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</si>
  <si>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</si>
  <si>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</si>
  <si>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</si>
  <si>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</si>
  <si>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</si>
  <si>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</si>
  <si>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</si>
  <si>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</si>
  <si>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</si>
  <si>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</si>
  <si>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</si>
  <si>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</si>
  <si>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</si>
  <si>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</si>
  <si>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</si>
  <si>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</si>
  <si>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</si>
  <si>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</si>
  <si>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</si>
  <si>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</si>
  <si>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</si>
  <si>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</si>
  <si>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</si>
  <si>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</si>
  <si>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</si>
  <si>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</si>
  <si>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</si>
  <si>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</si>
  <si>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</si>
  <si>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</si>
  <si>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</si>
  <si>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</si>
  <si>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</si>
  <si>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</si>
  <si>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</si>
  <si>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</si>
  <si>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</si>
  <si>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</si>
  <si>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</si>
  <si>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</si>
  <si>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</si>
  <si>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</si>
  <si>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</si>
  <si>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</si>
  <si>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</si>
  <si>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</si>
  <si>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</si>
  <si>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</si>
  <si>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</si>
  <si>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</si>
  <si>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</si>
  <si>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</si>
  <si>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</si>
  <si>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</si>
  <si>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</si>
  <si>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</si>
  <si>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</si>
  <si>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</si>
  <si>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</si>
  <si>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</si>
  <si>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</si>
  <si>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</si>
  <si>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</si>
  <si>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</si>
  <si>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</si>
  <si>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</si>
  <si>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</si>
  <si>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</si>
  <si>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</si>
  <si>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</si>
  <si>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</si>
  <si>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</si>
  <si>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</si>
  <si>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</si>
  <si>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</si>
  <si>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</si>
  <si>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</si>
  <si>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</si>
  <si>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</si>
  <si>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</si>
  <si>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</si>
  <si>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</si>
  <si>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</si>
  <si>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</si>
  <si>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</si>
  <si>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</si>
  <si>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</si>
  <si>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</si>
  <si>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</si>
  <si>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</si>
  <si>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</si>
  <si>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</si>
  <si>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</si>
  <si>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</si>
  <si>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</si>
  <si>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</si>
  <si>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</si>
  <si>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</si>
  <si>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</si>
  <si>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</si>
  <si>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</si>
  <si>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</si>
  <si>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</si>
  <si>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</si>
  <si>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</si>
  <si>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</si>
  <si>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</si>
  <si>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</si>
  <si>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</si>
  <si>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</si>
  <si>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</si>
  <si>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</si>
  <si>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</si>
  <si>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</si>
  <si>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</si>
  <si>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</si>
  <si>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</si>
  <si>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</si>
  <si>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</si>
  <si>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</si>
  <si>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</si>
  <si>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</si>
  <si>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</si>
  <si>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</si>
  <si>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</si>
  <si>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</si>
  <si>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</si>
  <si>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</si>
  <si>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</si>
  <si>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</si>
  <si>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</si>
  <si>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</si>
  <si>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</si>
  <si>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</si>
  <si>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</si>
  <si>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</si>
  <si>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</si>
  <si>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</si>
  <si>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Субсидии автономным учреждениям на иные цели</t>
  </si>
  <si>
    <t>04201 82170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</si>
  <si>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</si>
  <si>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</si>
  <si>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</si>
  <si>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</si>
  <si>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</si>
  <si>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</si>
  <si>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</si>
  <si>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</si>
  <si>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</si>
  <si>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</si>
  <si>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</si>
  <si>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</si>
  <si>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</si>
  <si>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</si>
  <si>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</si>
  <si>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</si>
  <si>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</si>
  <si>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Субсидии муниципальным учреждениям, реализующим программы спортивной подготовки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</si>
  <si>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</si>
  <si>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</si>
  <si>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</si>
  <si>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</si>
  <si>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</si>
  <si>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</si>
  <si>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</si>
  <si>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</si>
  <si>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</si>
  <si>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</si>
  <si>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</si>
  <si>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</si>
  <si>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</si>
  <si>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</si>
  <si>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</si>
  <si>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</si>
  <si>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</si>
  <si>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</si>
  <si>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</si>
  <si>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99900 82900</t>
  </si>
  <si>
    <t>Уплата налога на имущество организаций и земельного налога</t>
  </si>
  <si>
    <t>10201 S2К90</t>
  </si>
  <si>
    <t>06040 L5760</t>
  </si>
  <si>
    <t>06040 00000</t>
  </si>
  <si>
    <t>06010 00000</t>
  </si>
  <si>
    <t>06010 82900</t>
  </si>
  <si>
    <t>Основное мероприятие "Содержание автомобильных дорог общего пользования местного значения"</t>
  </si>
  <si>
    <t>04304 00000</t>
  </si>
  <si>
    <t>04300 00000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</si>
  <si>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</si>
  <si>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</si>
  <si>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</si>
  <si>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</si>
  <si>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</si>
  <si>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</si>
  <si>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</si>
  <si>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</si>
  <si>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Исполнение расходных обязательств муниципальных районов (городских округов)</t>
  </si>
  <si>
    <t>350</t>
  </si>
  <si>
    <t>Премии и гранты</t>
  </si>
  <si>
    <t>Прочие мероприятия, связаные с выполнением обязательста ОМСУ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</si>
  <si>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</si>
  <si>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</si>
  <si>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</si>
  <si>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</si>
  <si>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</si>
  <si>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</si>
  <si>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</si>
  <si>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</si>
  <si>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</si>
  <si>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</si>
  <si>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</si>
  <si>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</si>
  <si>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</si>
  <si>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</si>
  <si>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</si>
  <si>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</si>
  <si>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</si>
  <si>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</si>
  <si>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</si>
  <si>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</si>
  <si>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</si>
  <si>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Компенсация выпадающих доходов по электроэнергии, вырабатываемой дизельными электростанциями</t>
  </si>
  <si>
    <t>Муниципальная Программа «Развитие муниципальной службы в Селенгинском районе на 2020 - 2025 годы»</t>
  </si>
  <si>
    <t>17000 00000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</si>
  <si>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</si>
  <si>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</si>
  <si>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</si>
  <si>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</si>
  <si>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</si>
  <si>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</si>
  <si>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</si>
  <si>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</si>
  <si>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</si>
  <si>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</si>
  <si>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</si>
  <si>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Расходы на обеспечение деятельности учреждений по инфраструктуре</t>
  </si>
  <si>
    <t>99900 83220</t>
  </si>
  <si>
    <t>17001 00000</t>
  </si>
  <si>
    <t>17001 82900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</si>
  <si>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</si>
  <si>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99900 74970</t>
  </si>
  <si>
    <t>Иные межбюджетные трансферты бюджетам муниципальных районов в Республике Бурятия на реализацию инициативных проектов</t>
  </si>
  <si>
    <t>04304 9Д005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</si>
  <si>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</si>
  <si>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Пособия, компенсации и иные социальные выплаты гражданам, кроме публичных нормативных обязательств</t>
  </si>
  <si>
    <t>321</t>
  </si>
  <si>
    <t>Основное мероприятие "Изготовление атрибутики с логотипом Селенгинского района Республики Бурятия"</t>
  </si>
  <si>
    <t>06080 00000</t>
  </si>
  <si>
    <t>06080 82900</t>
  </si>
  <si>
    <t>06090 00000</t>
  </si>
  <si>
    <t>06090 82900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</si>
  <si>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</si>
  <si>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</si>
  <si>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10101 S2160</t>
  </si>
  <si>
    <t>10301 S2160</t>
  </si>
  <si>
    <t>10501 S2160</t>
  </si>
  <si>
    <t>01003 00000</t>
  </si>
  <si>
    <t>01003 82900</t>
  </si>
  <si>
    <t>01004 00000</t>
  </si>
  <si>
    <t>01004 82900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</si>
  <si>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</si>
  <si>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</si>
  <si>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09600 00000</t>
  </si>
  <si>
    <t>09200 00000</t>
  </si>
  <si>
    <t>Прочая закупка товаров, работ и услуг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</si>
  <si>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</si>
  <si>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</si>
  <si>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</si>
  <si>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</si>
  <si>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</si>
  <si>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</si>
  <si>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</si>
  <si>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</si>
  <si>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</si>
  <si>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</si>
  <si>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</si>
  <si>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</si>
  <si>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</si>
  <si>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ОКРУЖАЮЩЕЙ СРЕДЫ</t>
  </si>
  <si>
    <t>Другие вопросы в области охраны окружающей среды</t>
  </si>
  <si>
    <t>Реализация мероприятий комплексных планов по снижению выбросов загрязняющих веществ в атмосферный воздух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</si>
  <si>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</si>
  <si>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</si>
  <si>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</si>
  <si>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</si>
  <si>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</si>
  <si>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</si>
  <si>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</si>
  <si>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</si>
  <si>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</si>
  <si>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</si>
  <si>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999Ч4 54410</t>
  </si>
  <si>
    <t>Ведомственная структура расходов местного бюджета на 2025 год</t>
  </si>
  <si>
    <t>«Селенгинский район» на 2025 год</t>
  </si>
  <si>
    <t>плановый период 2026-2027 годов"</t>
  </si>
  <si>
    <t>102Ю6 53030</t>
  </si>
  <si>
    <t>102Ю6 51790</t>
  </si>
  <si>
    <t>Основное мероприятие "Капитальный ремонт учреждений дошкольного  образования"</t>
  </si>
  <si>
    <t>10103 00000</t>
  </si>
  <si>
    <t>10103 S2140</t>
  </si>
  <si>
    <t>102Ю6 50500</t>
  </si>
  <si>
    <t>Субсидии гражданам на приобретение жилья</t>
  </si>
  <si>
    <t>99900 82170</t>
  </si>
  <si>
    <t>На модернизацию объектов водоснабжения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</si>
  <si>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</si>
  <si>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</si>
  <si>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</si>
  <si>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</si>
  <si>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99900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</si>
  <si>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</si>
  <si>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</si>
  <si>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094Е8 72Р50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</si>
  <si>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</si>
  <si>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</si>
  <si>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06038 00000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</si>
  <si>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</si>
  <si>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06038 L5760</t>
  </si>
  <si>
    <t>160И4 00000</t>
  </si>
  <si>
    <t>160И4 55550</t>
  </si>
  <si>
    <t>99900 L1560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</si>
  <si>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</si>
  <si>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</si>
  <si>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19000 00000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</si>
  <si>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</si>
  <si>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</si>
  <si>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</si>
  <si>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08301 S2140</t>
  </si>
  <si>
    <t>09301 S2140</t>
  </si>
  <si>
    <t>99900 9T001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</si>
  <si>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</si>
  <si>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</si>
  <si>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</si>
  <si>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к решению районного Совета депутатов МО "Селенгинский район"</t>
  </si>
  <si>
    <t>Приложение №7</t>
  </si>
  <si>
    <t>от "23" декабря 2024 №25</t>
  </si>
  <si>
    <t>Основное мероприятие "Развитие плавательного бассейна"</t>
  </si>
  <si>
    <t>09102 83150</t>
  </si>
  <si>
    <t xml:space="preserve">Расходы, связанные с выполнением деятельности учреждения плавательного бассейна </t>
  </si>
  <si>
    <t>831</t>
  </si>
  <si>
    <t>Исполнение судебных актов Российской Федерации и мировых соглашений по возмещению причиненного вреда</t>
  </si>
  <si>
    <t>Прочие закупки товаров, работ и услуг для государственных (муниципальных) нужд</t>
  </si>
  <si>
    <t>08101 R5190</t>
  </si>
  <si>
    <t>Субсидии бюджетным учреждениям на иные цели</t>
  </si>
  <si>
    <t>Поддержка отрасли культуры</t>
  </si>
  <si>
    <t>08201 R5190</t>
  </si>
  <si>
    <t xml:space="preserve">02201 00000 </t>
  </si>
  <si>
    <t xml:space="preserve">02201 63010 </t>
  </si>
  <si>
    <t>999И8 54170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</si>
  <si>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</si>
  <si>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«Развитие малого и среднего предпринимательства в Селенгинском районе на 2023-2027 годы"</t>
  </si>
  <si>
    <t>Муниципальная программа «Организация общественных работ на территории муниципального образования "Селенгинский район на 2020-2025 годы"</t>
  </si>
  <si>
    <t>Муниципальная программа «Поддержка сельских и городских инициатив в Селенгинском районе  на 2024-2028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</si>
  <si>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</si>
  <si>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</si>
  <si>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Подпрограмма "Развитие дорожной сети в Селенгинском районе  2024-2028 годы"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</si>
  <si>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</si>
  <si>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</si>
  <si>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«Комплексное развитие сельских территорий в Селенгинском районе на на 2024-2028 годы»</t>
  </si>
  <si>
    <t>Муниципальная программа «Развитие образования в Селенгинском районе на 2024-2028 годы"</t>
  </si>
  <si>
    <t>Подпрограмма "Дошкольное образование в Селенгинском районе  на 2024-2028 годы"</t>
  </si>
  <si>
    <t>Подпрограмма "Общее образование в Селенгинском районе  на 2024-2028 годы"</t>
  </si>
  <si>
    <t>Подпрограмма "Дополнительное образование  в Селенгинском районе 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</si>
  <si>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</si>
  <si>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 на 2024-2028 годы"</t>
  </si>
  <si>
    <t>Подпрограмма "Семья и дети  на 2024-2028 годы"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</si>
  <si>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</si>
  <si>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«Управление муниципальными финансами и муниципальным долгом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</si>
  <si>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</si>
  <si>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«Градостроительная деятельность по развитию территории Селенгинского района на 2024-2028 годы»</t>
  </si>
  <si>
    <t>Муниципальная Программа «Развитие культуры в Селенгинском районе на 2023 – 2027 годы</t>
  </si>
  <si>
    <t>Подпрограмма «Развитие художественно-эстетического образования и воспитания на 2023 – 2027 годы»</t>
  </si>
  <si>
    <t>Подпрограмма «Развитие библиотечного дела  на 2023 – 2027 годы»</t>
  </si>
  <si>
    <t>Подпрограмма «Организация досуга и народного творчества на 2023 – 2027 годы»</t>
  </si>
  <si>
    <t>Подпрограмма «Другие вопросы в области культуры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</si>
  <si>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</si>
  <si>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на 2023 – 2027 годы»</t>
  </si>
  <si>
    <t>Подпрограмма «Другие вопросы в области физической культуры и спорта на 2023 – 2027 годы»</t>
  </si>
  <si>
    <t xml:space="preserve">Подпрограмма «Развитие молодежной политики в Селенгинском районе на 2023 – 2027 годы»  </t>
  </si>
  <si>
    <t>Подпрограмма «Обеспечение жильем молодых семей на 2023 – 2027 годы»</t>
  </si>
  <si>
    <t>Подпрограмма «Развитие физической культуры и спорта на 2023 – 2027 годы»</t>
  </si>
  <si>
    <t>Подпрограмма «Содержание инструкторов по физической культуре и спорту на 2023 – 2027 годы»</t>
  </si>
  <si>
    <t>Подпрограмма «Развитие спорта высших достижений на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</si>
  <si>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</si>
  <si>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 на 2024-2028 годы"</t>
  </si>
  <si>
    <t>Муниципальная программа "Охрана окружающей среды в муниципальном образовании "Селенгинский район" на 2023-2027гг."</t>
  </si>
  <si>
    <t>Муниципальная программа " Благоустройство территорий муниципальных образований Селенгинского района на 2021 год и плановый период 2022-2025гг."</t>
  </si>
  <si>
    <t>Муниципальная программа «Комплексное развитие сельских территорий в Селенгинском районе  на 2024-2028 годы»</t>
  </si>
  <si>
    <t>Муниципальная Программа «Развитие физической культуры, спорта и молодежной политики в Селенгинском районе на 2023 – 2027 годы»</t>
  </si>
  <si>
    <t>978</t>
  </si>
  <si>
    <t>МКУ "КОНТРОЛЬНО-СЧЕТНАЯ ПАЛАТА МО "СЕЛЕНГИНСКИЙ РАЙОН" РЕСПУБЛИКИ БУРЯТИЯ"</t>
  </si>
  <si>
    <t>от 27 марта  2025  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</si>
</sst>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6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  <font>
      <sz val="8"/>
      <name val="Arial"/>
      <family val="2"/>
    </font>
    <font>
      <sz val="9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4" fillId="0" borderId="0"/>
  </cellStyleXfs>
  <cellXfs count="150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49" fontId="6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4" fontId="1" fillId="0" borderId="0" xfId="0" applyNumberFormat="1" applyFont="1" applyAlignment="1">
      <alignment wrapText="1"/>
    </xf>
    <xf numFmtId="167" fontId="23" fillId="0" borderId="0" xfId="0" applyNumberFormat="1" applyFont="1" applyAlignment="1">
      <alignment wrapText="1"/>
    </xf>
    <xf numFmtId="4" fontId="1" fillId="0" borderId="0" xfId="1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68" fontId="23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164" fontId="1" fillId="0" borderId="0" xfId="0" applyNumberFormat="1" applyFont="1" applyAlignment="1">
      <alignment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6" fillId="8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0" fontId="11" fillId="10" borderId="0" xfId="0" applyFont="1" applyFill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25" fillId="0" borderId="0" xfId="4" applyFont="1" applyAlignment="1">
      <alignment horizontal="left" wrapText="1"/>
    </xf>
    <xf numFmtId="0" fontId="3" fillId="8" borderId="3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_Ведом.структура" xfId="4" xr:uid="{00000000-0005-0000-0000-000001000000}"/>
    <cellStyle name="Финансовый 2" xfId="1" xr:uid="{00000000-0005-0000-0000-000002000000}"/>
    <cellStyle name="Финансовый 2 2" xfId="3" xr:uid="{00000000-0005-0000-0000-000003000000}"/>
    <cellStyle name="Финансовый 3" xfId="2" xr:uid="{00000000-0005-0000-0000-000004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671" Type="http://schemas.openxmlformats.org/officeDocument/2006/relationships/revisionLog" Target="revisionLog435.xml"/><Relationship Id="rId324" Type="http://schemas.openxmlformats.org/officeDocument/2006/relationships/revisionLog" Target="revisionLog110.xml"/><Relationship Id="rId366" Type="http://schemas.openxmlformats.org/officeDocument/2006/relationships/revisionLog" Target="revisionLog150.xml"/><Relationship Id="rId531" Type="http://schemas.openxmlformats.org/officeDocument/2006/relationships/revisionLog" Target="revisionLog302.xml"/><Relationship Id="rId573" Type="http://schemas.openxmlformats.org/officeDocument/2006/relationships/revisionLog" Target="revisionLog344.xml"/><Relationship Id="rId629" Type="http://schemas.openxmlformats.org/officeDocument/2006/relationships/revisionLog" Target="revisionLog400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640" Type="http://schemas.openxmlformats.org/officeDocument/2006/relationships/revisionLog" Target="revisionLog410.xml"/><Relationship Id="rId682" Type="http://schemas.openxmlformats.org/officeDocument/2006/relationships/revisionLog" Target="revisionLog446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500" Type="http://schemas.openxmlformats.org/officeDocument/2006/relationships/revisionLog" Target="revisionLog271.xml"/><Relationship Id="rId542" Type="http://schemas.openxmlformats.org/officeDocument/2006/relationships/revisionLog" Target="revisionLog313.xml"/><Relationship Id="rId584" Type="http://schemas.openxmlformats.org/officeDocument/2006/relationships/revisionLog" Target="revisionLog355.xml"/><Relationship Id="rId237" Type="http://schemas.openxmlformats.org/officeDocument/2006/relationships/revisionLog" Target="revisionLog54.xml"/><Relationship Id="rId402" Type="http://schemas.openxmlformats.org/officeDocument/2006/relationships/revisionLog" Target="revisionLog180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86" Type="http://schemas.openxmlformats.org/officeDocument/2006/relationships/revisionLog" Target="revisionLog257.xml"/><Relationship Id="rId651" Type="http://schemas.openxmlformats.org/officeDocument/2006/relationships/revisionLog" Target="revisionLog421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46" Type="http://schemas.openxmlformats.org/officeDocument/2006/relationships/revisionLog" Target="revisionLog132.xml"/><Relationship Id="rId388" Type="http://schemas.openxmlformats.org/officeDocument/2006/relationships/revisionLog" Target="revisionLog166.xml"/><Relationship Id="rId511" Type="http://schemas.openxmlformats.org/officeDocument/2006/relationships/revisionLog" Target="revisionLog282.xml"/><Relationship Id="rId553" Type="http://schemas.openxmlformats.org/officeDocument/2006/relationships/revisionLog" Target="revisionLog324.xml"/><Relationship Id="rId609" Type="http://schemas.openxmlformats.org/officeDocument/2006/relationships/revisionLog" Target="revisionLog380.xml"/><Relationship Id="rId413" Type="http://schemas.openxmlformats.org/officeDocument/2006/relationships/revisionLog" Target="revisionLog192.xml"/><Relationship Id="rId595" Type="http://schemas.openxmlformats.org/officeDocument/2006/relationships/revisionLog" Target="revisionLog366.xml"/><Relationship Id="rId248" Type="http://schemas.openxmlformats.org/officeDocument/2006/relationships/revisionLog" Target="revisionLog65.xml"/><Relationship Id="rId455" Type="http://schemas.openxmlformats.org/officeDocument/2006/relationships/revisionLog" Target="revisionLog234.xml"/><Relationship Id="rId497" Type="http://schemas.openxmlformats.org/officeDocument/2006/relationships/revisionLog" Target="revisionLog268.xml"/><Relationship Id="rId620" Type="http://schemas.openxmlformats.org/officeDocument/2006/relationships/revisionLog" Target="revisionLog391.xml"/><Relationship Id="rId662" Type="http://schemas.openxmlformats.org/officeDocument/2006/relationships/revisionLog" Target="revisionLog428.xml"/><Relationship Id="rId315" Type="http://schemas.openxmlformats.org/officeDocument/2006/relationships/revisionLog" Target="revisionLog101.xml"/><Relationship Id="rId357" Type="http://schemas.openxmlformats.org/officeDocument/2006/relationships/revisionLog" Target="revisionLog123.xml"/><Relationship Id="rId522" Type="http://schemas.openxmlformats.org/officeDocument/2006/relationships/revisionLog" Target="revisionLog293.xml"/><Relationship Id="rId217" Type="http://schemas.openxmlformats.org/officeDocument/2006/relationships/revisionLog" Target="revisionLog34.xml"/><Relationship Id="rId399" Type="http://schemas.openxmlformats.org/officeDocument/2006/relationships/revisionLog" Target="revisionLog177.xml"/><Relationship Id="rId564" Type="http://schemas.openxmlformats.org/officeDocument/2006/relationships/revisionLog" Target="revisionLog335.xml"/><Relationship Id="rId259" Type="http://schemas.openxmlformats.org/officeDocument/2006/relationships/revisionLog" Target="revisionLog76.xml"/><Relationship Id="rId424" Type="http://schemas.openxmlformats.org/officeDocument/2006/relationships/revisionLog" Target="revisionLog203.xml"/><Relationship Id="rId466" Type="http://schemas.openxmlformats.org/officeDocument/2006/relationships/revisionLog" Target="revisionLog245.xml"/><Relationship Id="rId631" Type="http://schemas.openxmlformats.org/officeDocument/2006/relationships/revisionLog" Target="revisionLog401.xml"/><Relationship Id="rId673" Type="http://schemas.openxmlformats.org/officeDocument/2006/relationships/revisionLog" Target="revisionLog437.xml"/><Relationship Id="rId270" Type="http://schemas.openxmlformats.org/officeDocument/2006/relationships/revisionLog" Target="revisionLog7.xml"/><Relationship Id="rId326" Type="http://schemas.openxmlformats.org/officeDocument/2006/relationships/revisionLog" Target="revisionLog112.xml"/><Relationship Id="rId533" Type="http://schemas.openxmlformats.org/officeDocument/2006/relationships/revisionLog" Target="revisionLog304.xml"/><Relationship Id="rId368" Type="http://schemas.openxmlformats.org/officeDocument/2006/relationships/revisionLog" Target="revisionLog152.xml"/><Relationship Id="rId575" Type="http://schemas.openxmlformats.org/officeDocument/2006/relationships/revisionLog" Target="revisionLog346.xml"/><Relationship Id="rId228" Type="http://schemas.openxmlformats.org/officeDocument/2006/relationships/revisionLog" Target="revisionLog45.xml"/><Relationship Id="rId435" Type="http://schemas.openxmlformats.org/officeDocument/2006/relationships/revisionLog" Target="revisionLog214.xml"/><Relationship Id="rId477" Type="http://schemas.openxmlformats.org/officeDocument/2006/relationships/revisionLog" Target="revisionLog14.xml"/><Relationship Id="rId600" Type="http://schemas.openxmlformats.org/officeDocument/2006/relationships/revisionLog" Target="revisionLog371.xml"/><Relationship Id="rId642" Type="http://schemas.openxmlformats.org/officeDocument/2006/relationships/revisionLog" Target="revisionLog412.xml"/><Relationship Id="rId684" Type="http://schemas.openxmlformats.org/officeDocument/2006/relationships/revisionLog" Target="revisionLog448.xml"/><Relationship Id="rId281" Type="http://schemas.openxmlformats.org/officeDocument/2006/relationships/revisionLog" Target="revisionLog18.xml"/><Relationship Id="rId337" Type="http://schemas.openxmlformats.org/officeDocument/2006/relationships/revisionLog" Target="revisionLog12311.xml"/><Relationship Id="rId502" Type="http://schemas.openxmlformats.org/officeDocument/2006/relationships/revisionLog" Target="revisionLog273.xml"/><Relationship Id="rId260" Type="http://schemas.openxmlformats.org/officeDocument/2006/relationships/revisionLog" Target="revisionLog134.xml"/><Relationship Id="rId316" Type="http://schemas.openxmlformats.org/officeDocument/2006/relationships/revisionLog" Target="revisionLog102.xml"/><Relationship Id="rId523" Type="http://schemas.openxmlformats.org/officeDocument/2006/relationships/revisionLog" Target="revisionLog294.xml"/><Relationship Id="rId379" Type="http://schemas.openxmlformats.org/officeDocument/2006/relationships/revisionLog" Target="revisionLog19.xml"/><Relationship Id="rId544" Type="http://schemas.openxmlformats.org/officeDocument/2006/relationships/revisionLog" Target="revisionLog315.xml"/><Relationship Id="rId586" Type="http://schemas.openxmlformats.org/officeDocument/2006/relationships/revisionLog" Target="revisionLog357.xml"/><Relationship Id="rId358" Type="http://schemas.openxmlformats.org/officeDocument/2006/relationships/revisionLog" Target="revisionLog142.xml"/><Relationship Id="rId565" Type="http://schemas.openxmlformats.org/officeDocument/2006/relationships/revisionLog" Target="revisionLog336.xml"/><Relationship Id="rId239" Type="http://schemas.openxmlformats.org/officeDocument/2006/relationships/revisionLog" Target="revisionLog56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46" Type="http://schemas.openxmlformats.org/officeDocument/2006/relationships/revisionLog" Target="revisionLog225.xml"/><Relationship Id="rId611" Type="http://schemas.openxmlformats.org/officeDocument/2006/relationships/revisionLog" Target="revisionLog382.xml"/><Relationship Id="rId653" Type="http://schemas.openxmlformats.org/officeDocument/2006/relationships/revisionLog" Target="revisionLog131.xml"/><Relationship Id="rId218" Type="http://schemas.openxmlformats.org/officeDocument/2006/relationships/revisionLog" Target="revisionLog35.xml"/><Relationship Id="rId425" Type="http://schemas.openxmlformats.org/officeDocument/2006/relationships/revisionLog" Target="revisionLog204.xml"/><Relationship Id="rId467" Type="http://schemas.openxmlformats.org/officeDocument/2006/relationships/revisionLog" Target="revisionLog246.xml"/><Relationship Id="rId632" Type="http://schemas.openxmlformats.org/officeDocument/2006/relationships/revisionLog" Target="revisionLog402.xml"/><Relationship Id="rId250" Type="http://schemas.openxmlformats.org/officeDocument/2006/relationships/revisionLog" Target="revisionLog67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9.xml"/><Relationship Id="rId271" Type="http://schemas.openxmlformats.org/officeDocument/2006/relationships/revisionLog" Target="revisionLog8.xml"/><Relationship Id="rId674" Type="http://schemas.openxmlformats.org/officeDocument/2006/relationships/revisionLog" Target="revisionLog438.xml"/><Relationship Id="rId348" Type="http://schemas.openxmlformats.org/officeDocument/2006/relationships/revisionLog" Target="revisionLog13411.xml"/><Relationship Id="rId513" Type="http://schemas.openxmlformats.org/officeDocument/2006/relationships/revisionLog" Target="revisionLog284.xml"/><Relationship Id="rId555" Type="http://schemas.openxmlformats.org/officeDocument/2006/relationships/revisionLog" Target="revisionLog326.xml"/><Relationship Id="rId597" Type="http://schemas.openxmlformats.org/officeDocument/2006/relationships/revisionLog" Target="revisionLog368.xml"/><Relationship Id="rId327" Type="http://schemas.openxmlformats.org/officeDocument/2006/relationships/revisionLog" Target="revisionLog113.xml"/><Relationship Id="rId369" Type="http://schemas.openxmlformats.org/officeDocument/2006/relationships/revisionLog" Target="revisionLog153.xml"/><Relationship Id="rId534" Type="http://schemas.openxmlformats.org/officeDocument/2006/relationships/revisionLog" Target="revisionLog305.xml"/><Relationship Id="rId576" Type="http://schemas.openxmlformats.org/officeDocument/2006/relationships/revisionLog" Target="revisionLog347.xml"/><Relationship Id="rId415" Type="http://schemas.openxmlformats.org/officeDocument/2006/relationships/revisionLog" Target="revisionLog194.xml"/><Relationship Id="rId457" Type="http://schemas.openxmlformats.org/officeDocument/2006/relationships/revisionLog" Target="revisionLog236.xml"/><Relationship Id="rId622" Type="http://schemas.openxmlformats.org/officeDocument/2006/relationships/revisionLog" Target="revisionLog393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36" Type="http://schemas.openxmlformats.org/officeDocument/2006/relationships/revisionLog" Target="revisionLog215.xml"/><Relationship Id="rId601" Type="http://schemas.openxmlformats.org/officeDocument/2006/relationships/revisionLog" Target="revisionLog372.xml"/><Relationship Id="rId643" Type="http://schemas.openxmlformats.org/officeDocument/2006/relationships/revisionLog" Target="revisionLog413.xml"/><Relationship Id="rId261" Type="http://schemas.openxmlformats.org/officeDocument/2006/relationships/revisionLog" Target="revisionLog77.xml"/><Relationship Id="rId499" Type="http://schemas.openxmlformats.org/officeDocument/2006/relationships/revisionLog" Target="revisionLog270.xml"/><Relationship Id="rId664" Type="http://schemas.openxmlformats.org/officeDocument/2006/relationships/revisionLog" Target="revisionLog11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.xml"/><Relationship Id="rId685" Type="http://schemas.openxmlformats.org/officeDocument/2006/relationships/revisionLog" Target="revisionLog17.xml"/><Relationship Id="rId317" Type="http://schemas.openxmlformats.org/officeDocument/2006/relationships/revisionLog" Target="revisionLog103.xml"/><Relationship Id="rId359" Type="http://schemas.openxmlformats.org/officeDocument/2006/relationships/revisionLog" Target="revisionLog143.xml"/><Relationship Id="rId524" Type="http://schemas.openxmlformats.org/officeDocument/2006/relationships/revisionLog" Target="revisionLog295.xml"/><Relationship Id="rId566" Type="http://schemas.openxmlformats.org/officeDocument/2006/relationships/revisionLog" Target="revisionLog337.xml"/><Relationship Id="rId282" Type="http://schemas.openxmlformats.org/officeDocument/2006/relationships/revisionLog" Target="revisionLog191.xml"/><Relationship Id="rId338" Type="http://schemas.openxmlformats.org/officeDocument/2006/relationships/revisionLog" Target="revisionLog1241.xml"/><Relationship Id="rId503" Type="http://schemas.openxmlformats.org/officeDocument/2006/relationships/revisionLog" Target="revisionLog274.xml"/><Relationship Id="rId545" Type="http://schemas.openxmlformats.org/officeDocument/2006/relationships/revisionLog" Target="revisionLog316.xml"/><Relationship Id="rId587" Type="http://schemas.openxmlformats.org/officeDocument/2006/relationships/revisionLog" Target="revisionLog358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.xml"/><Relationship Id="rId426" Type="http://schemas.openxmlformats.org/officeDocument/2006/relationships/revisionLog" Target="revisionLog205.xml"/><Relationship Id="rId633" Type="http://schemas.openxmlformats.org/officeDocument/2006/relationships/revisionLog" Target="revisionLog403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47" Type="http://schemas.openxmlformats.org/officeDocument/2006/relationships/revisionLog" Target="revisionLog226.xml"/><Relationship Id="rId612" Type="http://schemas.openxmlformats.org/officeDocument/2006/relationships/revisionLog" Target="revisionLog383.xml"/><Relationship Id="rId230" Type="http://schemas.openxmlformats.org/officeDocument/2006/relationships/revisionLog" Target="revisionLog47.xml"/><Relationship Id="rId468" Type="http://schemas.openxmlformats.org/officeDocument/2006/relationships/revisionLog" Target="revisionLog247.xml"/><Relationship Id="rId675" Type="http://schemas.openxmlformats.org/officeDocument/2006/relationships/revisionLog" Target="revisionLog439.xml"/><Relationship Id="rId251" Type="http://schemas.openxmlformats.org/officeDocument/2006/relationships/revisionLog" Target="revisionLog68.xml"/><Relationship Id="rId489" Type="http://schemas.openxmlformats.org/officeDocument/2006/relationships/revisionLog" Target="revisionLog260.xml"/><Relationship Id="rId654" Type="http://schemas.openxmlformats.org/officeDocument/2006/relationships/revisionLog" Target="revisionLog111.xml"/><Relationship Id="rId272" Type="http://schemas.openxmlformats.org/officeDocument/2006/relationships/revisionLog" Target="revisionLog9.xml"/><Relationship Id="rId328" Type="http://schemas.openxmlformats.org/officeDocument/2006/relationships/revisionLog" Target="revisionLog1141.xml"/><Relationship Id="rId535" Type="http://schemas.openxmlformats.org/officeDocument/2006/relationships/revisionLog" Target="revisionLog306.xml"/><Relationship Id="rId577" Type="http://schemas.openxmlformats.org/officeDocument/2006/relationships/revisionLog" Target="revisionLog348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49" Type="http://schemas.openxmlformats.org/officeDocument/2006/relationships/revisionLog" Target="revisionLog1351.xml"/><Relationship Id="rId514" Type="http://schemas.openxmlformats.org/officeDocument/2006/relationships/revisionLog" Target="revisionLog285.xml"/><Relationship Id="rId556" Type="http://schemas.openxmlformats.org/officeDocument/2006/relationships/revisionLog" Target="revisionLog327.xml"/><Relationship Id="rId381" Type="http://schemas.openxmlformats.org/officeDocument/2006/relationships/revisionLog" Target="revisionLog160.xml"/><Relationship Id="rId602" Type="http://schemas.openxmlformats.org/officeDocument/2006/relationships/revisionLog" Target="revisionLog373.xml"/><Relationship Id="rId360" Type="http://schemas.openxmlformats.org/officeDocument/2006/relationships/revisionLog" Target="revisionLog144.xml"/><Relationship Id="rId416" Type="http://schemas.openxmlformats.org/officeDocument/2006/relationships/revisionLog" Target="revisionLog195.xml"/><Relationship Id="rId598" Type="http://schemas.openxmlformats.org/officeDocument/2006/relationships/revisionLog" Target="revisionLog369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79" Type="http://schemas.openxmlformats.org/officeDocument/2006/relationships/revisionLog" Target="revisionLog1111.xml"/><Relationship Id="rId644" Type="http://schemas.openxmlformats.org/officeDocument/2006/relationships/revisionLog" Target="revisionLog414.xml"/><Relationship Id="rId686" Type="http://schemas.openxmlformats.org/officeDocument/2006/relationships/revisionLog" Target="revisionLog114.xml"/><Relationship Id="rId220" Type="http://schemas.openxmlformats.org/officeDocument/2006/relationships/revisionLog" Target="revisionLog37.xml"/><Relationship Id="rId458" Type="http://schemas.openxmlformats.org/officeDocument/2006/relationships/revisionLog" Target="revisionLog237.xml"/><Relationship Id="rId623" Type="http://schemas.openxmlformats.org/officeDocument/2006/relationships/revisionLog" Target="revisionLog394.xml"/><Relationship Id="rId665" Type="http://schemas.openxmlformats.org/officeDocument/2006/relationships/revisionLog" Target="revisionLog429.xml"/><Relationship Id="rId283" Type="http://schemas.openxmlformats.org/officeDocument/2006/relationships/revisionLog" Target="revisionLog20.xml"/><Relationship Id="rId339" Type="http://schemas.openxmlformats.org/officeDocument/2006/relationships/revisionLog" Target="revisionLog125.xml"/><Relationship Id="rId490" Type="http://schemas.openxmlformats.org/officeDocument/2006/relationships/revisionLog" Target="revisionLog261.xml"/><Relationship Id="rId504" Type="http://schemas.openxmlformats.org/officeDocument/2006/relationships/revisionLog" Target="revisionLog275.xml"/><Relationship Id="rId546" Type="http://schemas.openxmlformats.org/officeDocument/2006/relationships/revisionLog" Target="revisionLog317.xml"/><Relationship Id="rId262" Type="http://schemas.openxmlformats.org/officeDocument/2006/relationships/revisionLog" Target="revisionLog78.xml"/><Relationship Id="rId318" Type="http://schemas.openxmlformats.org/officeDocument/2006/relationships/revisionLog" Target="revisionLog104.xml"/><Relationship Id="rId525" Type="http://schemas.openxmlformats.org/officeDocument/2006/relationships/revisionLog" Target="revisionLog296.xml"/><Relationship Id="rId567" Type="http://schemas.openxmlformats.org/officeDocument/2006/relationships/revisionLog" Target="revisionLog338.xml"/><Relationship Id="rId350" Type="http://schemas.openxmlformats.org/officeDocument/2006/relationships/revisionLog" Target="revisionLog136.xml"/><Relationship Id="rId406" Type="http://schemas.openxmlformats.org/officeDocument/2006/relationships/revisionLog" Target="revisionLog184.xml"/><Relationship Id="rId588" Type="http://schemas.openxmlformats.org/officeDocument/2006/relationships/revisionLog" Target="revisionLog359.xml"/><Relationship Id="rId371" Type="http://schemas.openxmlformats.org/officeDocument/2006/relationships/revisionLog" Target="revisionLog1551.xml"/><Relationship Id="rId392" Type="http://schemas.openxmlformats.org/officeDocument/2006/relationships/revisionLog" Target="revisionLog170.xml"/><Relationship Id="rId448" Type="http://schemas.openxmlformats.org/officeDocument/2006/relationships/revisionLog" Target="revisionLog227.xml"/><Relationship Id="rId613" Type="http://schemas.openxmlformats.org/officeDocument/2006/relationships/revisionLog" Target="revisionLog384.xml"/><Relationship Id="rId655" Type="http://schemas.openxmlformats.org/officeDocument/2006/relationships/revisionLog" Target="revisionLog422.xml"/><Relationship Id="rId427" Type="http://schemas.openxmlformats.org/officeDocument/2006/relationships/revisionLog" Target="revisionLog206.xml"/><Relationship Id="rId469" Type="http://schemas.openxmlformats.org/officeDocument/2006/relationships/revisionLog" Target="revisionLog248.xml"/><Relationship Id="rId634" Type="http://schemas.openxmlformats.org/officeDocument/2006/relationships/revisionLog" Target="revisionLog404.xml"/><Relationship Id="rId676" Type="http://schemas.openxmlformats.org/officeDocument/2006/relationships/revisionLog" Target="revisionLog440.xml"/><Relationship Id="rId252" Type="http://schemas.openxmlformats.org/officeDocument/2006/relationships/revisionLog" Target="revisionLog69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515" Type="http://schemas.openxmlformats.org/officeDocument/2006/relationships/revisionLog" Target="revisionLog286.xml"/><Relationship Id="rId231" Type="http://schemas.openxmlformats.org/officeDocument/2006/relationships/revisionLog" Target="revisionLog48.xml"/><Relationship Id="rId273" Type="http://schemas.openxmlformats.org/officeDocument/2006/relationships/revisionLog" Target="revisionLog10.xml"/><Relationship Id="rId329" Type="http://schemas.openxmlformats.org/officeDocument/2006/relationships/revisionLog" Target="revisionLog115.xml"/><Relationship Id="rId480" Type="http://schemas.openxmlformats.org/officeDocument/2006/relationships/revisionLog" Target="revisionLog251.xml"/><Relationship Id="rId536" Type="http://schemas.openxmlformats.org/officeDocument/2006/relationships/revisionLog" Target="revisionLog307.xml"/><Relationship Id="rId361" Type="http://schemas.openxmlformats.org/officeDocument/2006/relationships/revisionLog" Target="revisionLog145.xml"/><Relationship Id="rId557" Type="http://schemas.openxmlformats.org/officeDocument/2006/relationships/revisionLog" Target="revisionLog328.xml"/><Relationship Id="rId599" Type="http://schemas.openxmlformats.org/officeDocument/2006/relationships/revisionLog" Target="revisionLog370.xml"/><Relationship Id="rId340" Type="http://schemas.openxmlformats.org/officeDocument/2006/relationships/revisionLog" Target="revisionLog126.xml"/><Relationship Id="rId578" Type="http://schemas.openxmlformats.org/officeDocument/2006/relationships/revisionLog" Target="revisionLog349.xml"/><Relationship Id="rId417" Type="http://schemas.openxmlformats.org/officeDocument/2006/relationships/revisionLog" Target="revisionLog196.xml"/><Relationship Id="rId459" Type="http://schemas.openxmlformats.org/officeDocument/2006/relationships/revisionLog" Target="revisionLog238.xml"/><Relationship Id="rId624" Type="http://schemas.openxmlformats.org/officeDocument/2006/relationships/revisionLog" Target="revisionLog395.xml"/><Relationship Id="rId666" Type="http://schemas.openxmlformats.org/officeDocument/2006/relationships/revisionLog" Target="revisionLog430.xml"/><Relationship Id="rId382" Type="http://schemas.openxmlformats.org/officeDocument/2006/relationships/revisionLog" Target="revisionLog161.xml"/><Relationship Id="rId438" Type="http://schemas.openxmlformats.org/officeDocument/2006/relationships/revisionLog" Target="revisionLog217.xml"/><Relationship Id="rId603" Type="http://schemas.openxmlformats.org/officeDocument/2006/relationships/revisionLog" Target="revisionLog374.xml"/><Relationship Id="rId645" Type="http://schemas.openxmlformats.org/officeDocument/2006/relationships/revisionLog" Target="revisionLog415.xml"/><Relationship Id="rId687" Type="http://schemas.openxmlformats.org/officeDocument/2006/relationships/revisionLog" Target="revisionLog449.xml"/><Relationship Id="rId221" Type="http://schemas.openxmlformats.org/officeDocument/2006/relationships/revisionLog" Target="revisionLog38.xml"/><Relationship Id="rId263" Type="http://schemas.openxmlformats.org/officeDocument/2006/relationships/revisionLog" Target="revisionLog79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526" Type="http://schemas.openxmlformats.org/officeDocument/2006/relationships/revisionLog" Target="revisionLog297.xml"/><Relationship Id="rId242" Type="http://schemas.openxmlformats.org/officeDocument/2006/relationships/revisionLog" Target="revisionLog59.xml"/><Relationship Id="rId284" Type="http://schemas.openxmlformats.org/officeDocument/2006/relationships/revisionLog" Target="revisionLog21.xml"/><Relationship Id="rId491" Type="http://schemas.openxmlformats.org/officeDocument/2006/relationships/revisionLog" Target="revisionLog262.xml"/><Relationship Id="rId505" Type="http://schemas.openxmlformats.org/officeDocument/2006/relationships/revisionLog" Target="revisionLog276.xml"/><Relationship Id="rId330" Type="http://schemas.openxmlformats.org/officeDocument/2006/relationships/revisionLog" Target="revisionLog116.xml"/><Relationship Id="rId568" Type="http://schemas.openxmlformats.org/officeDocument/2006/relationships/revisionLog" Target="revisionLog339.xml"/><Relationship Id="rId547" Type="http://schemas.openxmlformats.org/officeDocument/2006/relationships/revisionLog" Target="revisionLog318.xml"/><Relationship Id="rId589" Type="http://schemas.openxmlformats.org/officeDocument/2006/relationships/revisionLog" Target="revisionLog360.xml"/><Relationship Id="rId372" Type="http://schemas.openxmlformats.org/officeDocument/2006/relationships/revisionLog" Target="revisionLog127.xml"/><Relationship Id="rId428" Type="http://schemas.openxmlformats.org/officeDocument/2006/relationships/revisionLog" Target="revisionLog207.xml"/><Relationship Id="rId635" Type="http://schemas.openxmlformats.org/officeDocument/2006/relationships/revisionLog" Target="revisionLog405.xml"/><Relationship Id="rId677" Type="http://schemas.openxmlformats.org/officeDocument/2006/relationships/revisionLog" Target="revisionLog441.xml"/><Relationship Id="rId351" Type="http://schemas.openxmlformats.org/officeDocument/2006/relationships/revisionLog" Target="revisionLog13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49" Type="http://schemas.openxmlformats.org/officeDocument/2006/relationships/revisionLog" Target="revisionLog228.xml"/><Relationship Id="rId614" Type="http://schemas.openxmlformats.org/officeDocument/2006/relationships/revisionLog" Target="revisionLog385.xml"/><Relationship Id="rId656" Type="http://schemas.openxmlformats.org/officeDocument/2006/relationships/revisionLog" Target="revisionLog423.xml"/><Relationship Id="rId232" Type="http://schemas.openxmlformats.org/officeDocument/2006/relationships/revisionLog" Target="revisionLog49.xml"/><Relationship Id="rId274" Type="http://schemas.openxmlformats.org/officeDocument/2006/relationships/revisionLog" Target="revisionLog1112.xml"/><Relationship Id="rId481" Type="http://schemas.openxmlformats.org/officeDocument/2006/relationships/revisionLog" Target="revisionLog252.xml"/><Relationship Id="rId253" Type="http://schemas.openxmlformats.org/officeDocument/2006/relationships/revisionLog" Target="revisionLog70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516" Type="http://schemas.openxmlformats.org/officeDocument/2006/relationships/revisionLog" Target="revisionLog287.xml"/><Relationship Id="rId537" Type="http://schemas.openxmlformats.org/officeDocument/2006/relationships/revisionLog" Target="revisionLog308.xml"/><Relationship Id="rId579" Type="http://schemas.openxmlformats.org/officeDocument/2006/relationships/revisionLog" Target="revisionLog350.xml"/><Relationship Id="rId320" Type="http://schemas.openxmlformats.org/officeDocument/2006/relationships/revisionLog" Target="revisionLog106.xml"/><Relationship Id="rId558" Type="http://schemas.openxmlformats.org/officeDocument/2006/relationships/revisionLog" Target="revisionLog329.xml"/><Relationship Id="rId341" Type="http://schemas.openxmlformats.org/officeDocument/2006/relationships/revisionLog" Target="revisionLog1271.xml"/><Relationship Id="rId383" Type="http://schemas.openxmlformats.org/officeDocument/2006/relationships/revisionLog" Target="revisionLog162.xml"/><Relationship Id="rId439" Type="http://schemas.openxmlformats.org/officeDocument/2006/relationships/revisionLog" Target="revisionLog218.xml"/><Relationship Id="rId590" Type="http://schemas.openxmlformats.org/officeDocument/2006/relationships/revisionLog" Target="revisionLog361.xml"/><Relationship Id="rId604" Type="http://schemas.openxmlformats.org/officeDocument/2006/relationships/revisionLog" Target="revisionLog375.xml"/><Relationship Id="rId646" Type="http://schemas.openxmlformats.org/officeDocument/2006/relationships/revisionLog" Target="revisionLog416.xml"/><Relationship Id="rId362" Type="http://schemas.openxmlformats.org/officeDocument/2006/relationships/revisionLog" Target="revisionLog146.xml"/><Relationship Id="rId418" Type="http://schemas.openxmlformats.org/officeDocument/2006/relationships/revisionLog" Target="revisionLog197.xml"/><Relationship Id="rId625" Type="http://schemas.openxmlformats.org/officeDocument/2006/relationships/revisionLog" Target="revisionLog396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506" Type="http://schemas.openxmlformats.org/officeDocument/2006/relationships/revisionLog" Target="revisionLog277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471" Type="http://schemas.openxmlformats.org/officeDocument/2006/relationships/revisionLog" Target="revisionLog250.xml"/><Relationship Id="rId667" Type="http://schemas.openxmlformats.org/officeDocument/2006/relationships/revisionLog" Target="revisionLog431.xml"/><Relationship Id="rId688" Type="http://schemas.openxmlformats.org/officeDocument/2006/relationships/revisionLog" Target="revisionLog1.xml"/><Relationship Id="rId310" Type="http://schemas.openxmlformats.org/officeDocument/2006/relationships/revisionLog" Target="revisionLog96.xml"/><Relationship Id="rId492" Type="http://schemas.openxmlformats.org/officeDocument/2006/relationships/revisionLog" Target="revisionLog263.xml"/><Relationship Id="rId548" Type="http://schemas.openxmlformats.org/officeDocument/2006/relationships/revisionLog" Target="revisionLog319.xml"/><Relationship Id="rId527" Type="http://schemas.openxmlformats.org/officeDocument/2006/relationships/revisionLog" Target="revisionLog298.xml"/><Relationship Id="rId569" Type="http://schemas.openxmlformats.org/officeDocument/2006/relationships/revisionLog" Target="revisionLog340.xml"/><Relationship Id="rId352" Type="http://schemas.openxmlformats.org/officeDocument/2006/relationships/revisionLog" Target="revisionLog138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615" Type="http://schemas.openxmlformats.org/officeDocument/2006/relationships/revisionLog" Target="revisionLog386.xml"/><Relationship Id="rId331" Type="http://schemas.openxmlformats.org/officeDocument/2006/relationships/revisionLog" Target="revisionLog117.xml"/><Relationship Id="rId373" Type="http://schemas.openxmlformats.org/officeDocument/2006/relationships/revisionLog" Target="revisionLog1310.xml"/><Relationship Id="rId429" Type="http://schemas.openxmlformats.org/officeDocument/2006/relationships/revisionLog" Target="revisionLog208.xml"/><Relationship Id="rId580" Type="http://schemas.openxmlformats.org/officeDocument/2006/relationships/revisionLog" Target="revisionLog351.xml"/><Relationship Id="rId636" Type="http://schemas.openxmlformats.org/officeDocument/2006/relationships/revisionLog" Target="revisionLog406.xml"/><Relationship Id="rId254" Type="http://schemas.openxmlformats.org/officeDocument/2006/relationships/revisionLog" Target="revisionLog71.xml"/><Relationship Id="rId657" Type="http://schemas.openxmlformats.org/officeDocument/2006/relationships/revisionLog" Target="revisionLog173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678" Type="http://schemas.openxmlformats.org/officeDocument/2006/relationships/revisionLog" Target="revisionLog442.xml"/><Relationship Id="rId296" Type="http://schemas.openxmlformats.org/officeDocument/2006/relationships/revisionLog" Target="revisionLog82.xml"/><Relationship Id="rId461" Type="http://schemas.openxmlformats.org/officeDocument/2006/relationships/revisionLog" Target="revisionLog240.xml"/><Relationship Id="rId517" Type="http://schemas.openxmlformats.org/officeDocument/2006/relationships/revisionLog" Target="revisionLog288.xml"/><Relationship Id="rId559" Type="http://schemas.openxmlformats.org/officeDocument/2006/relationships/revisionLog" Target="revisionLog330.xml"/><Relationship Id="rId275" Type="http://schemas.openxmlformats.org/officeDocument/2006/relationships/revisionLog" Target="revisionLog1231.xml"/><Relationship Id="rId300" Type="http://schemas.openxmlformats.org/officeDocument/2006/relationships/revisionLog" Target="revisionLog86.xml"/><Relationship Id="rId482" Type="http://schemas.openxmlformats.org/officeDocument/2006/relationships/revisionLog" Target="revisionLog253.xml"/><Relationship Id="rId538" Type="http://schemas.openxmlformats.org/officeDocument/2006/relationships/revisionLog" Target="revisionLog309.xml"/><Relationship Id="rId321" Type="http://schemas.openxmlformats.org/officeDocument/2006/relationships/revisionLog" Target="revisionLog107.xml"/><Relationship Id="rId363" Type="http://schemas.openxmlformats.org/officeDocument/2006/relationships/revisionLog" Target="revisionLog147.xml"/><Relationship Id="rId419" Type="http://schemas.openxmlformats.org/officeDocument/2006/relationships/revisionLog" Target="revisionLog198.xml"/><Relationship Id="rId570" Type="http://schemas.openxmlformats.org/officeDocument/2006/relationships/revisionLog" Target="revisionLog341.xml"/><Relationship Id="rId626" Type="http://schemas.openxmlformats.org/officeDocument/2006/relationships/revisionLog" Target="revisionLog397.xml"/><Relationship Id="rId342" Type="http://schemas.openxmlformats.org/officeDocument/2006/relationships/revisionLog" Target="revisionLog128.xml"/><Relationship Id="rId384" Type="http://schemas.openxmlformats.org/officeDocument/2006/relationships/revisionLog" Target="revisionLog163.xml"/><Relationship Id="rId591" Type="http://schemas.openxmlformats.org/officeDocument/2006/relationships/revisionLog" Target="revisionLog362.xml"/><Relationship Id="rId605" Type="http://schemas.openxmlformats.org/officeDocument/2006/relationships/revisionLog" Target="revisionLog376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668" Type="http://schemas.openxmlformats.org/officeDocument/2006/relationships/revisionLog" Target="revisionLog432.xml"/><Relationship Id="rId244" Type="http://schemas.openxmlformats.org/officeDocument/2006/relationships/revisionLog" Target="revisionLog61.xml"/><Relationship Id="rId647" Type="http://schemas.openxmlformats.org/officeDocument/2006/relationships/revisionLog" Target="revisionLog417.xml"/><Relationship Id="rId689" Type="http://schemas.openxmlformats.org/officeDocument/2006/relationships/revisionLog" Target="revisionLog450.xml"/><Relationship Id="rId265" Type="http://schemas.openxmlformats.org/officeDocument/2006/relationships/revisionLog" Target="revisionLog2.xml"/><Relationship Id="rId472" Type="http://schemas.openxmlformats.org/officeDocument/2006/relationships/revisionLog" Target="revisionLog124.xml"/><Relationship Id="rId528" Type="http://schemas.openxmlformats.org/officeDocument/2006/relationships/revisionLog" Target="revisionLog299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93" Type="http://schemas.openxmlformats.org/officeDocument/2006/relationships/revisionLog" Target="revisionLog264.xml"/><Relationship Id="rId507" Type="http://schemas.openxmlformats.org/officeDocument/2006/relationships/revisionLog" Target="revisionLog278.xml"/><Relationship Id="rId549" Type="http://schemas.openxmlformats.org/officeDocument/2006/relationships/revisionLog" Target="revisionLog320.xml"/><Relationship Id="rId332" Type="http://schemas.openxmlformats.org/officeDocument/2006/relationships/revisionLog" Target="revisionLog118.xml"/><Relationship Id="rId374" Type="http://schemas.openxmlformats.org/officeDocument/2006/relationships/revisionLog" Target="revisionLog141.xml"/><Relationship Id="rId581" Type="http://schemas.openxmlformats.org/officeDocument/2006/relationships/revisionLog" Target="revisionLog352.xml"/><Relationship Id="rId311" Type="http://schemas.openxmlformats.org/officeDocument/2006/relationships/revisionLog" Target="revisionLog97.xml"/><Relationship Id="rId353" Type="http://schemas.openxmlformats.org/officeDocument/2006/relationships/revisionLog" Target="revisionLog139.xml"/><Relationship Id="rId395" Type="http://schemas.openxmlformats.org/officeDocument/2006/relationships/revisionLog" Target="revisionLog1731.xml"/><Relationship Id="rId409" Type="http://schemas.openxmlformats.org/officeDocument/2006/relationships/revisionLog" Target="revisionLog187.xml"/><Relationship Id="rId560" Type="http://schemas.openxmlformats.org/officeDocument/2006/relationships/revisionLog" Target="revisionLog331.xml"/><Relationship Id="rId234" Type="http://schemas.openxmlformats.org/officeDocument/2006/relationships/revisionLog" Target="revisionLog51.xml"/><Relationship Id="rId637" Type="http://schemas.openxmlformats.org/officeDocument/2006/relationships/revisionLog" Target="revisionLog407.xml"/><Relationship Id="rId679" Type="http://schemas.openxmlformats.org/officeDocument/2006/relationships/revisionLog" Target="revisionLog443.xml"/><Relationship Id="rId420" Type="http://schemas.openxmlformats.org/officeDocument/2006/relationships/revisionLog" Target="revisionLog199.xml"/><Relationship Id="rId616" Type="http://schemas.openxmlformats.org/officeDocument/2006/relationships/revisionLog" Target="revisionLog387.xml"/><Relationship Id="rId658" Type="http://schemas.openxmlformats.org/officeDocument/2006/relationships/revisionLog" Target="revisionLog424.xml"/><Relationship Id="rId276" Type="http://schemas.openxmlformats.org/officeDocument/2006/relationships/revisionLog" Target="revisionLog1341.xml"/><Relationship Id="rId441" Type="http://schemas.openxmlformats.org/officeDocument/2006/relationships/revisionLog" Target="revisionLog220.xml"/><Relationship Id="rId483" Type="http://schemas.openxmlformats.org/officeDocument/2006/relationships/revisionLog" Target="revisionLog254.xml"/><Relationship Id="rId539" Type="http://schemas.openxmlformats.org/officeDocument/2006/relationships/revisionLog" Target="revisionLog310.xml"/><Relationship Id="rId255" Type="http://schemas.openxmlformats.org/officeDocument/2006/relationships/revisionLog" Target="revisionLog72.xml"/><Relationship Id="rId297" Type="http://schemas.openxmlformats.org/officeDocument/2006/relationships/revisionLog" Target="revisionLog83.xml"/><Relationship Id="rId462" Type="http://schemas.openxmlformats.org/officeDocument/2006/relationships/revisionLog" Target="revisionLog241.xml"/><Relationship Id="rId518" Type="http://schemas.openxmlformats.org/officeDocument/2006/relationships/revisionLog" Target="revisionLog289.xml"/><Relationship Id="rId301" Type="http://schemas.openxmlformats.org/officeDocument/2006/relationships/revisionLog" Target="revisionLog87.xml"/><Relationship Id="rId343" Type="http://schemas.openxmlformats.org/officeDocument/2006/relationships/revisionLog" Target="revisionLog129.xml"/><Relationship Id="rId550" Type="http://schemas.openxmlformats.org/officeDocument/2006/relationships/revisionLog" Target="revisionLog321.xml"/><Relationship Id="rId322" Type="http://schemas.openxmlformats.org/officeDocument/2006/relationships/revisionLog" Target="revisionLog108.xml"/><Relationship Id="rId364" Type="http://schemas.openxmlformats.org/officeDocument/2006/relationships/revisionLog" Target="revisionLog148.xml"/><Relationship Id="rId385" Type="http://schemas.openxmlformats.org/officeDocument/2006/relationships/revisionLog" Target="revisionLog164.xml"/><Relationship Id="rId592" Type="http://schemas.openxmlformats.org/officeDocument/2006/relationships/revisionLog" Target="revisionLog363.xml"/><Relationship Id="rId606" Type="http://schemas.openxmlformats.org/officeDocument/2006/relationships/revisionLog" Target="revisionLog377.xml"/><Relationship Id="rId648" Type="http://schemas.openxmlformats.org/officeDocument/2006/relationships/revisionLog" Target="revisionLog418.xml"/><Relationship Id="rId571" Type="http://schemas.openxmlformats.org/officeDocument/2006/relationships/revisionLog" Target="revisionLog342.xml"/><Relationship Id="rId627" Type="http://schemas.openxmlformats.org/officeDocument/2006/relationships/revisionLog" Target="revisionLog398.xml"/><Relationship Id="rId669" Type="http://schemas.openxmlformats.org/officeDocument/2006/relationships/revisionLog" Target="revisionLog433.xml"/><Relationship Id="rId245" Type="http://schemas.openxmlformats.org/officeDocument/2006/relationships/revisionLog" Target="revisionLog62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52" Type="http://schemas.openxmlformats.org/officeDocument/2006/relationships/revisionLog" Target="revisionLog231.xml"/><Relationship Id="rId494" Type="http://schemas.openxmlformats.org/officeDocument/2006/relationships/revisionLog" Target="revisionLog265.xml"/><Relationship Id="rId508" Type="http://schemas.openxmlformats.org/officeDocument/2006/relationships/revisionLog" Target="revisionLog279.xml"/><Relationship Id="rId224" Type="http://schemas.openxmlformats.org/officeDocument/2006/relationships/revisionLog" Target="revisionLog41.xml"/><Relationship Id="rId266" Type="http://schemas.openxmlformats.org/officeDocument/2006/relationships/revisionLog" Target="revisionLog3.xml"/><Relationship Id="rId431" Type="http://schemas.openxmlformats.org/officeDocument/2006/relationships/revisionLog" Target="revisionLog210.xml"/><Relationship Id="rId473" Type="http://schemas.openxmlformats.org/officeDocument/2006/relationships/revisionLog" Target="revisionLog135.xml"/><Relationship Id="rId529" Type="http://schemas.openxmlformats.org/officeDocument/2006/relationships/revisionLog" Target="revisionLog300.xml"/><Relationship Id="rId680" Type="http://schemas.openxmlformats.org/officeDocument/2006/relationships/revisionLog" Target="revisionLog444.xml"/><Relationship Id="rId312" Type="http://schemas.openxmlformats.org/officeDocument/2006/relationships/revisionLog" Target="revisionLog98.xml"/><Relationship Id="rId333" Type="http://schemas.openxmlformats.org/officeDocument/2006/relationships/revisionLog" Target="revisionLog119.xml"/><Relationship Id="rId354" Type="http://schemas.openxmlformats.org/officeDocument/2006/relationships/revisionLog" Target="revisionLog140.xml"/><Relationship Id="rId540" Type="http://schemas.openxmlformats.org/officeDocument/2006/relationships/revisionLog" Target="revisionLog311.xml"/><Relationship Id="rId375" Type="http://schemas.openxmlformats.org/officeDocument/2006/relationships/revisionLog" Target="revisionLog1142.xml"/><Relationship Id="rId396" Type="http://schemas.openxmlformats.org/officeDocument/2006/relationships/revisionLog" Target="revisionLog174.xml"/><Relationship Id="rId561" Type="http://schemas.openxmlformats.org/officeDocument/2006/relationships/revisionLog" Target="revisionLog332.xml"/><Relationship Id="rId582" Type="http://schemas.openxmlformats.org/officeDocument/2006/relationships/revisionLog" Target="revisionLog353.xml"/><Relationship Id="rId617" Type="http://schemas.openxmlformats.org/officeDocument/2006/relationships/revisionLog" Target="revisionLog388.xml"/><Relationship Id="rId638" Type="http://schemas.openxmlformats.org/officeDocument/2006/relationships/revisionLog" Target="revisionLog408.xml"/><Relationship Id="rId659" Type="http://schemas.openxmlformats.org/officeDocument/2006/relationships/revisionLog" Target="revisionLog425.xml"/><Relationship Id="rId256" Type="http://schemas.openxmlformats.org/officeDocument/2006/relationships/revisionLog" Target="revisionLog73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200.xml"/><Relationship Id="rId442" Type="http://schemas.openxmlformats.org/officeDocument/2006/relationships/revisionLog" Target="revisionLog221.xml"/><Relationship Id="rId463" Type="http://schemas.openxmlformats.org/officeDocument/2006/relationships/revisionLog" Target="revisionLog242.xml"/><Relationship Id="rId484" Type="http://schemas.openxmlformats.org/officeDocument/2006/relationships/revisionLog" Target="revisionLog255.xml"/><Relationship Id="rId519" Type="http://schemas.openxmlformats.org/officeDocument/2006/relationships/revisionLog" Target="revisionLog290.xml"/><Relationship Id="rId670" Type="http://schemas.openxmlformats.org/officeDocument/2006/relationships/revisionLog" Target="revisionLog434.xml"/><Relationship Id="rId302" Type="http://schemas.openxmlformats.org/officeDocument/2006/relationships/revisionLog" Target="revisionLog88.xml"/><Relationship Id="rId323" Type="http://schemas.openxmlformats.org/officeDocument/2006/relationships/revisionLog" Target="revisionLog109.xml"/><Relationship Id="rId344" Type="http://schemas.openxmlformats.org/officeDocument/2006/relationships/revisionLog" Target="revisionLog130.xml"/><Relationship Id="rId530" Type="http://schemas.openxmlformats.org/officeDocument/2006/relationships/revisionLog" Target="revisionLog301.xml"/><Relationship Id="rId365" Type="http://schemas.openxmlformats.org/officeDocument/2006/relationships/revisionLog" Target="revisionLog149.xml"/><Relationship Id="rId386" Type="http://schemas.openxmlformats.org/officeDocument/2006/relationships/revisionLog" Target="revisionLog165.xml"/><Relationship Id="rId551" Type="http://schemas.openxmlformats.org/officeDocument/2006/relationships/revisionLog" Target="revisionLog322.xml"/><Relationship Id="rId572" Type="http://schemas.openxmlformats.org/officeDocument/2006/relationships/revisionLog" Target="revisionLog343.xml"/><Relationship Id="rId593" Type="http://schemas.openxmlformats.org/officeDocument/2006/relationships/revisionLog" Target="revisionLog364.xml"/><Relationship Id="rId607" Type="http://schemas.openxmlformats.org/officeDocument/2006/relationships/revisionLog" Target="revisionLog378.xml"/><Relationship Id="rId628" Type="http://schemas.openxmlformats.org/officeDocument/2006/relationships/revisionLog" Target="revisionLog399.xml"/><Relationship Id="rId649" Type="http://schemas.openxmlformats.org/officeDocument/2006/relationships/revisionLog" Target="revisionLog419.xml"/><Relationship Id="rId246" Type="http://schemas.openxmlformats.org/officeDocument/2006/relationships/revisionLog" Target="revisionLog63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32" Type="http://schemas.openxmlformats.org/officeDocument/2006/relationships/revisionLog" Target="revisionLog211.xml"/><Relationship Id="rId453" Type="http://schemas.openxmlformats.org/officeDocument/2006/relationships/revisionLog" Target="revisionLog232.xml"/><Relationship Id="rId474" Type="http://schemas.openxmlformats.org/officeDocument/2006/relationships/revisionLog" Target="revisionLog155.xml"/><Relationship Id="rId509" Type="http://schemas.openxmlformats.org/officeDocument/2006/relationships/revisionLog" Target="revisionLog280.xml"/><Relationship Id="rId660" Type="http://schemas.openxmlformats.org/officeDocument/2006/relationships/revisionLog" Target="revisionLog426.xml"/><Relationship Id="rId313" Type="http://schemas.openxmlformats.org/officeDocument/2006/relationships/revisionLog" Target="revisionLog99.xml"/><Relationship Id="rId495" Type="http://schemas.openxmlformats.org/officeDocument/2006/relationships/revisionLog" Target="revisionLog266.xml"/><Relationship Id="rId681" Type="http://schemas.openxmlformats.org/officeDocument/2006/relationships/revisionLog" Target="revisionLog445.xml"/><Relationship Id="rId334" Type="http://schemas.openxmlformats.org/officeDocument/2006/relationships/revisionLog" Target="revisionLog120.xml"/><Relationship Id="rId355" Type="http://schemas.openxmlformats.org/officeDocument/2006/relationships/revisionLog" Target="revisionLog1411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520" Type="http://schemas.openxmlformats.org/officeDocument/2006/relationships/revisionLog" Target="revisionLog291.xml"/><Relationship Id="rId541" Type="http://schemas.openxmlformats.org/officeDocument/2006/relationships/revisionLog" Target="revisionLog312.xml"/><Relationship Id="rId562" Type="http://schemas.openxmlformats.org/officeDocument/2006/relationships/revisionLog" Target="revisionLog333.xml"/><Relationship Id="rId583" Type="http://schemas.openxmlformats.org/officeDocument/2006/relationships/revisionLog" Target="revisionLog354.xml"/><Relationship Id="rId618" Type="http://schemas.openxmlformats.org/officeDocument/2006/relationships/revisionLog" Target="revisionLog389.xml"/><Relationship Id="rId639" Type="http://schemas.openxmlformats.org/officeDocument/2006/relationships/revisionLog" Target="revisionLog409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1.xml"/><Relationship Id="rId443" Type="http://schemas.openxmlformats.org/officeDocument/2006/relationships/revisionLog" Target="revisionLog222.xml"/><Relationship Id="rId464" Type="http://schemas.openxmlformats.org/officeDocument/2006/relationships/revisionLog" Target="revisionLog243.xml"/><Relationship Id="rId650" Type="http://schemas.openxmlformats.org/officeDocument/2006/relationships/revisionLog" Target="revisionLog420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256.xml"/><Relationship Id="rId345" Type="http://schemas.openxmlformats.org/officeDocument/2006/relationships/revisionLog" Target="revisionLog1311.xml"/><Relationship Id="rId387" Type="http://schemas.openxmlformats.org/officeDocument/2006/relationships/revisionLog" Target="revisionLog11111.xml"/><Relationship Id="rId510" Type="http://schemas.openxmlformats.org/officeDocument/2006/relationships/revisionLog" Target="revisionLog281.xml"/><Relationship Id="rId552" Type="http://schemas.openxmlformats.org/officeDocument/2006/relationships/revisionLog" Target="revisionLog323.xml"/><Relationship Id="rId594" Type="http://schemas.openxmlformats.org/officeDocument/2006/relationships/revisionLog" Target="revisionLog365.xml"/><Relationship Id="rId608" Type="http://schemas.openxmlformats.org/officeDocument/2006/relationships/revisionLog" Target="revisionLog379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496" Type="http://schemas.openxmlformats.org/officeDocument/2006/relationships/revisionLog" Target="revisionLog267.xml"/><Relationship Id="rId661" Type="http://schemas.openxmlformats.org/officeDocument/2006/relationships/revisionLog" Target="revisionLog427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3.xml"/><Relationship Id="rId398" Type="http://schemas.openxmlformats.org/officeDocument/2006/relationships/revisionLog" Target="revisionLog176.xml"/><Relationship Id="rId521" Type="http://schemas.openxmlformats.org/officeDocument/2006/relationships/revisionLog" Target="revisionLog292.xml"/><Relationship Id="rId563" Type="http://schemas.openxmlformats.org/officeDocument/2006/relationships/revisionLog" Target="revisionLog334.xml"/><Relationship Id="rId619" Type="http://schemas.openxmlformats.org/officeDocument/2006/relationships/revisionLog" Target="revisionLog390.xml"/><Relationship Id="rId216" Type="http://schemas.openxmlformats.org/officeDocument/2006/relationships/revisionLog" Target="revisionLog33.xml"/><Relationship Id="rId423" Type="http://schemas.openxmlformats.org/officeDocument/2006/relationships/revisionLog" Target="revisionLog202.xml"/><Relationship Id="rId258" Type="http://schemas.openxmlformats.org/officeDocument/2006/relationships/revisionLog" Target="revisionLog75.xml"/><Relationship Id="rId465" Type="http://schemas.openxmlformats.org/officeDocument/2006/relationships/revisionLog" Target="revisionLog244.xml"/><Relationship Id="rId630" Type="http://schemas.openxmlformats.org/officeDocument/2006/relationships/revisionLog" Target="revisionLog151.xml"/><Relationship Id="rId672" Type="http://schemas.openxmlformats.org/officeDocument/2006/relationships/revisionLog" Target="revisionLog436.xml"/><Relationship Id="rId325" Type="http://schemas.openxmlformats.org/officeDocument/2006/relationships/revisionLog" Target="revisionLog111111.xml"/><Relationship Id="rId367" Type="http://schemas.openxmlformats.org/officeDocument/2006/relationships/revisionLog" Target="revisionLog1511.xml"/><Relationship Id="rId532" Type="http://schemas.openxmlformats.org/officeDocument/2006/relationships/revisionLog" Target="revisionLog303.xml"/><Relationship Id="rId574" Type="http://schemas.openxmlformats.org/officeDocument/2006/relationships/revisionLog" Target="revisionLog345.xml"/><Relationship Id="rId227" Type="http://schemas.openxmlformats.org/officeDocument/2006/relationships/revisionLog" Target="revisionLog44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76" Type="http://schemas.openxmlformats.org/officeDocument/2006/relationships/revisionLog" Target="revisionLog13111.xml"/><Relationship Id="rId641" Type="http://schemas.openxmlformats.org/officeDocument/2006/relationships/revisionLog" Target="revisionLog411.xml"/><Relationship Id="rId683" Type="http://schemas.openxmlformats.org/officeDocument/2006/relationships/revisionLog" Target="revisionLog447.xml"/><Relationship Id="rId280" Type="http://schemas.openxmlformats.org/officeDocument/2006/relationships/revisionLog" Target="revisionLog1710.xml"/><Relationship Id="rId336" Type="http://schemas.openxmlformats.org/officeDocument/2006/relationships/revisionLog" Target="revisionLog122.xml"/><Relationship Id="rId501" Type="http://schemas.openxmlformats.org/officeDocument/2006/relationships/revisionLog" Target="revisionLog272.xml"/><Relationship Id="rId543" Type="http://schemas.openxmlformats.org/officeDocument/2006/relationships/revisionLog" Target="revisionLog314.xml"/><Relationship Id="rId378" Type="http://schemas.openxmlformats.org/officeDocument/2006/relationships/revisionLog" Target="revisionLog158.xml"/><Relationship Id="rId403" Type="http://schemas.openxmlformats.org/officeDocument/2006/relationships/revisionLog" Target="revisionLog181.xml"/><Relationship Id="rId585" Type="http://schemas.openxmlformats.org/officeDocument/2006/relationships/revisionLog" Target="revisionLog356.xml"/><Relationship Id="rId238" Type="http://schemas.openxmlformats.org/officeDocument/2006/relationships/revisionLog" Target="revisionLog55.xml"/><Relationship Id="rId445" Type="http://schemas.openxmlformats.org/officeDocument/2006/relationships/revisionLog" Target="revisionLog224.xml"/><Relationship Id="rId487" Type="http://schemas.openxmlformats.org/officeDocument/2006/relationships/revisionLog" Target="revisionLog258.xml"/><Relationship Id="rId610" Type="http://schemas.openxmlformats.org/officeDocument/2006/relationships/revisionLog" Target="revisionLog381.xml"/><Relationship Id="rId652" Type="http://schemas.openxmlformats.org/officeDocument/2006/relationships/revisionLog" Target="revisionLog1110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47" Type="http://schemas.openxmlformats.org/officeDocument/2006/relationships/revisionLog" Target="revisionLog133.xml"/><Relationship Id="rId512" Type="http://schemas.openxmlformats.org/officeDocument/2006/relationships/revisionLog" Target="revisionLog283.xml"/><Relationship Id="rId389" Type="http://schemas.openxmlformats.org/officeDocument/2006/relationships/revisionLog" Target="revisionLog167.xml"/><Relationship Id="rId554" Type="http://schemas.openxmlformats.org/officeDocument/2006/relationships/revisionLog" Target="revisionLog325.xml"/><Relationship Id="rId596" Type="http://schemas.openxmlformats.org/officeDocument/2006/relationships/revisionLog" Target="revisionLog367.xml"/><Relationship Id="rId249" Type="http://schemas.openxmlformats.org/officeDocument/2006/relationships/revisionLog" Target="revisionLog66.xml"/><Relationship Id="rId414" Type="http://schemas.openxmlformats.org/officeDocument/2006/relationships/revisionLog" Target="revisionLog193.xml"/><Relationship Id="rId456" Type="http://schemas.openxmlformats.org/officeDocument/2006/relationships/revisionLog" Target="revisionLog235.xml"/><Relationship Id="rId498" Type="http://schemas.openxmlformats.org/officeDocument/2006/relationships/revisionLog" Target="revisionLog269.xml"/><Relationship Id="rId621" Type="http://schemas.openxmlformats.org/officeDocument/2006/relationships/revisionLog" Target="revisionLog392.xml"/><Relationship Id="rId663" Type="http://schemas.openxmlformats.org/officeDocument/2006/relationships/revisionLog" Target="revisionLog1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17B7BF8-EA11-4480-9E37-62C16FBF86AC}" diskRevisions="1" revisionId="13895" version="508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35ADE945-E0F4-4D08-BD9C-F915BE7E8A17}" dateTime="2024-10-30T10:50:30" maxSheetId="3" userName="БутытоваСГ" r:id="rId480" minRId="10873" maxRId="10895">
    <sheetIdMap count="2">
      <sheetId val="1"/>
      <sheetId val="2"/>
    </sheetIdMap>
  </header>
  <header guid="{6DEC99B1-698F-4741-96FE-021EA6A4DBA5}" dateTime="2024-10-30T10:51:55" maxSheetId="3" userName="БутытоваСГ" r:id="rId481" minRId="10898" maxRId="10899">
    <sheetIdMap count="2">
      <sheetId val="1"/>
      <sheetId val="2"/>
    </sheetIdMap>
  </header>
  <header guid="{D57899EB-E7C8-441F-B9DA-489063D0314B}" dateTime="2024-10-30T11:00:54" maxSheetId="3" userName="БутытоваСГ" r:id="rId482" minRId="10900" maxRId="11080">
    <sheetIdMap count="2">
      <sheetId val="1"/>
      <sheetId val="2"/>
    </sheetIdMap>
  </header>
  <header guid="{55325A43-F7EC-473B-817F-14A59EE24FE6}" dateTime="2024-10-30T11:03:59" maxSheetId="3" userName="БутытоваСГ" r:id="rId483" minRId="11081" maxRId="11082">
    <sheetIdMap count="2">
      <sheetId val="1"/>
      <sheetId val="2"/>
    </sheetIdMap>
  </header>
  <header guid="{A1D2CC22-3EEC-4EF2-BAC3-1C6F37303F1F}" dateTime="2024-10-30T11:13:04" maxSheetId="3" userName="БутытоваСГ" r:id="rId484" minRId="11083" maxRId="11086">
    <sheetIdMap count="2">
      <sheetId val="1"/>
      <sheetId val="2"/>
    </sheetIdMap>
  </header>
  <header guid="{5070E336-D71E-4818-A893-0E4CEFF502FA}" dateTime="2024-10-30T11:14:24" maxSheetId="3" userName="БутытоваСГ" r:id="rId485" minRId="11087" maxRId="11091">
    <sheetIdMap count="2">
      <sheetId val="1"/>
      <sheetId val="2"/>
    </sheetIdMap>
  </header>
  <header guid="{9EAF7A9A-FDCC-405D-BF5E-37EEA63C8066}" dateTime="2024-10-30T11:15:40" maxSheetId="3" userName="БутытоваСГ" r:id="rId486" minRId="11092" maxRId="11096">
    <sheetIdMap count="2">
      <sheetId val="1"/>
      <sheetId val="2"/>
    </sheetIdMap>
  </header>
  <header guid="{66247AD4-7822-408C-BD01-4D2F59DB9C24}" dateTime="2024-10-30T11:22:47" maxSheetId="3" userName="БутытоваСГ" r:id="rId487" minRId="11097" maxRId="11143">
    <sheetIdMap count="2">
      <sheetId val="1"/>
      <sheetId val="2"/>
    </sheetIdMap>
  </header>
  <header guid="{7574DD2C-FC44-464B-BE4C-9F36DF0A7F7A}" dateTime="2024-10-30T11:23:51" maxSheetId="3" userName="БутытоваСГ" r:id="rId488" minRId="11144" maxRId="11147">
    <sheetIdMap count="2">
      <sheetId val="1"/>
      <sheetId val="2"/>
    </sheetIdMap>
  </header>
  <header guid="{A94B3137-F50D-4664-A16D-96EE351B3076}" dateTime="2024-10-30T11:24:31" maxSheetId="3" userName="БутытоваСГ" r:id="rId489" minRId="11148" maxRId="11149">
    <sheetIdMap count="2">
      <sheetId val="1"/>
      <sheetId val="2"/>
    </sheetIdMap>
  </header>
  <header guid="{79DE2869-7A1F-4989-9E02-286E4ABAA669}" dateTime="2024-10-30T11:28:19" maxSheetId="3" userName="БутытоваСГ" r:id="rId490" minRId="11150" maxRId="11160">
    <sheetIdMap count="2">
      <sheetId val="1"/>
      <sheetId val="2"/>
    </sheetIdMap>
  </header>
  <header guid="{95DCA4AF-4DF1-4C40-9AD0-D43FA232B173}" dateTime="2024-10-30T11:34:11" maxSheetId="3" userName="БутытоваСГ" r:id="rId491" minRId="11161" maxRId="11163">
    <sheetIdMap count="2">
      <sheetId val="1"/>
      <sheetId val="2"/>
    </sheetIdMap>
  </header>
  <header guid="{D526CDDD-F7D2-4F7E-A28A-FC8DEC72F9D1}" dateTime="2024-10-30T11:36:24" maxSheetId="3" userName="БутытоваСГ" r:id="rId492" minRId="11164" maxRId="11171">
    <sheetIdMap count="2">
      <sheetId val="1"/>
      <sheetId val="2"/>
    </sheetIdMap>
  </header>
  <header guid="{0E7D06A4-C43F-43D5-AADF-0F4D9BF6C310}" dateTime="2024-10-30T11:37:57" maxSheetId="3" userName="БутытоваСГ" r:id="rId493" minRId="11172" maxRId="11702">
    <sheetIdMap count="2">
      <sheetId val="1"/>
      <sheetId val="2"/>
    </sheetIdMap>
  </header>
  <header guid="{A4A30238-5D7D-4248-90E8-D947D35A00B9}" dateTime="2024-10-30T11:41:56" maxSheetId="3" userName="БутытоваСГ" r:id="rId494" minRId="11703" maxRId="11733">
    <sheetIdMap count="2">
      <sheetId val="1"/>
      <sheetId val="2"/>
    </sheetIdMap>
  </header>
  <header guid="{03FFEE58-7A6E-4108-8A4C-DC6B63EA6FD1}" dateTime="2024-10-30T11:49:43" maxSheetId="3" userName="БутытоваСГ" r:id="rId495" minRId="11734" maxRId="11745">
    <sheetIdMap count="2">
      <sheetId val="1"/>
      <sheetId val="2"/>
    </sheetIdMap>
  </header>
  <header guid="{53469E99-F804-4017-84EF-57D83505800F}" dateTime="2024-10-30T11:52:09" maxSheetId="3" userName="БутытоваСГ" r:id="rId496" minRId="11746">
    <sheetIdMap count="2">
      <sheetId val="1"/>
      <sheetId val="2"/>
    </sheetIdMap>
  </header>
  <header guid="{B5738D7B-C294-441C-82C4-C73A7A83A8B9}" dateTime="2024-10-30T13:13:11" maxSheetId="3" userName="БутытоваСГ" r:id="rId497" minRId="11747">
    <sheetIdMap count="2">
      <sheetId val="1"/>
      <sheetId val="2"/>
    </sheetIdMap>
  </header>
  <header guid="{52A422DD-2B8D-45BB-9AA0-9578E8C40F96}" dateTime="2024-10-30T13:13:22" maxSheetId="3" userName="БутытоваСГ" r:id="rId498">
    <sheetIdMap count="2">
      <sheetId val="1"/>
      <sheetId val="2"/>
    </sheetIdMap>
  </header>
  <header guid="{6E3CC9B3-26AE-4502-89C0-AA15C0ADF9B6}" dateTime="2024-10-30T13:13:51" maxSheetId="3" userName="БутытоваСГ" r:id="rId499" minRId="11748" maxRId="11757">
    <sheetIdMap count="2">
      <sheetId val="1"/>
      <sheetId val="2"/>
    </sheetIdMap>
  </header>
  <header guid="{90FCE0AC-5576-47AF-A72F-6095FC5390B9}" dateTime="2024-10-30T13:28:25" maxSheetId="3" userName="БутытоваСГ" r:id="rId500" minRId="11758" maxRId="11763">
    <sheetIdMap count="2">
      <sheetId val="1"/>
      <sheetId val="2"/>
    </sheetIdMap>
  </header>
  <header guid="{EAF7562C-04B4-4B94-831B-AC84B3EF9F96}" dateTime="2024-10-30T13:34:07" maxSheetId="3" userName="БутытоваСГ" r:id="rId501" minRId="11764" maxRId="11774">
    <sheetIdMap count="2">
      <sheetId val="1"/>
      <sheetId val="2"/>
    </sheetIdMap>
  </header>
  <header guid="{FD24DA94-5F74-4C6F-891C-FFFA59C26DA7}" dateTime="2024-10-30T13:36:33" maxSheetId="3" userName="БутытоваСГ" r:id="rId502" minRId="11775" maxRId="11817">
    <sheetIdMap count="2">
      <sheetId val="1"/>
      <sheetId val="2"/>
    </sheetIdMap>
  </header>
  <header guid="{CDB49D70-3E08-4081-8A27-916C5EE5816C}" dateTime="2024-10-30T13:38:59" maxSheetId="3" userName="БутытоваСГ" r:id="rId503" minRId="11818" maxRId="11819">
    <sheetIdMap count="2">
      <sheetId val="1"/>
      <sheetId val="2"/>
    </sheetIdMap>
  </header>
  <header guid="{37C3CE8E-2C8D-4769-B383-B3A71EA0048F}" dateTime="2024-10-30T13:40:55" maxSheetId="3" userName="БутытоваСГ" r:id="rId504" minRId="11820" maxRId="11834">
    <sheetIdMap count="2">
      <sheetId val="1"/>
      <sheetId val="2"/>
    </sheetIdMap>
  </header>
  <header guid="{7A0D8CEF-0BBF-405F-B891-6E842A8DD8AE}" dateTime="2024-10-30T13:48:47" maxSheetId="3" userName="БутытоваСГ" r:id="rId505" minRId="11835" maxRId="11850">
    <sheetIdMap count="2">
      <sheetId val="1"/>
      <sheetId val="2"/>
    </sheetIdMap>
  </header>
  <header guid="{C5C9ECFE-E411-467A-A581-5325F5BB90DC}" dateTime="2024-10-30T13:48:57" maxSheetId="3" userName="БутытоваСГ" r:id="rId506">
    <sheetIdMap count="2">
      <sheetId val="1"/>
      <sheetId val="2"/>
    </sheetIdMap>
  </header>
  <header guid="{A1206E04-FDF5-4C7B-AA80-935DE7F57738}" dateTime="2024-10-30T14:07:13" maxSheetId="3" userName="БутытоваСГ" r:id="rId507" minRId="11851" maxRId="11872">
    <sheetIdMap count="2">
      <sheetId val="1"/>
      <sheetId val="2"/>
    </sheetIdMap>
  </header>
  <header guid="{CA3F84BD-FFDC-49F5-B7E0-C3B3C0AAE178}" dateTime="2024-10-30T14:09:58" maxSheetId="3" userName="БутытоваСГ" r:id="rId508" minRId="11873" maxRId="11940">
    <sheetIdMap count="2">
      <sheetId val="1"/>
      <sheetId val="2"/>
    </sheetIdMap>
  </header>
  <header guid="{B34DC4CE-6596-44D0-8E2B-7A150FFC6017}" dateTime="2024-10-30T14:14:26" maxSheetId="3" userName="БутытоваСГ" r:id="rId509" minRId="11941" maxRId="11976">
    <sheetIdMap count="2">
      <sheetId val="1"/>
      <sheetId val="2"/>
    </sheetIdMap>
  </header>
  <header guid="{44D09257-B975-42EB-9B0E-A638A8468E86}" dateTime="2024-10-30T14:15:59" maxSheetId="3" userName="БутытоваСГ" r:id="rId510" minRId="11979" maxRId="11983">
    <sheetIdMap count="2">
      <sheetId val="1"/>
      <sheetId val="2"/>
    </sheetIdMap>
  </header>
  <header guid="{5317AA90-8B86-4589-9028-37E82968B975}" dateTime="2024-10-30T14:16:41" maxSheetId="3" userName="БутытоваСГ" r:id="rId511" minRId="11984" maxRId="11989">
    <sheetIdMap count="2">
      <sheetId val="1"/>
      <sheetId val="2"/>
    </sheetIdMap>
  </header>
  <header guid="{71DB3460-81D2-4009-BB1C-AE19E9092609}" dateTime="2024-10-30T14:21:29" maxSheetId="3" userName="БутытоваСГ" r:id="rId512" minRId="11990" maxRId="11991">
    <sheetIdMap count="2">
      <sheetId val="1"/>
      <sheetId val="2"/>
    </sheetIdMap>
  </header>
  <header guid="{0003ED07-3CA3-470B-A631-5ACA7E185439}" dateTime="2024-10-30T14:23:00" maxSheetId="3" userName="БутытоваСГ" r:id="rId513" minRId="11992" maxRId="11995">
    <sheetIdMap count="2">
      <sheetId val="1"/>
      <sheetId val="2"/>
    </sheetIdMap>
  </header>
  <header guid="{8DD35400-3ACE-4ADC-9354-32A5E04496DF}" dateTime="2024-10-30T15:12:15" maxSheetId="3" userName="БутытоваСГ" r:id="rId514" minRId="11996" maxRId="11999">
    <sheetIdMap count="2">
      <sheetId val="1"/>
      <sheetId val="2"/>
    </sheetIdMap>
  </header>
  <header guid="{1F142FB1-CDDB-4459-870A-C2AD673617A9}" dateTime="2024-10-30T15:20:17" maxSheetId="3" userName="БутытоваСГ" r:id="rId515" minRId="12000">
    <sheetIdMap count="2">
      <sheetId val="1"/>
      <sheetId val="2"/>
    </sheetIdMap>
  </header>
  <header guid="{00F674F9-F6A1-4D5F-9793-0FD9990968D9}" dateTime="2024-10-30T15:39:52" maxSheetId="3" userName="БутытоваСГ" r:id="rId516" minRId="12001" maxRId="12002">
    <sheetIdMap count="2">
      <sheetId val="1"/>
      <sheetId val="2"/>
    </sheetIdMap>
  </header>
  <header guid="{501475A2-D34D-4713-99B2-A8F013F3D14C}" dateTime="2024-10-31T09:04:57" maxSheetId="3" userName="Пользователь" r:id="rId517" minRId="12005" maxRId="12020">
    <sheetIdMap count="2">
      <sheetId val="1"/>
      <sheetId val="2"/>
    </sheetIdMap>
  </header>
  <header guid="{E456F33F-412F-4D01-90EF-D895240FC9A7}" dateTime="2024-10-31T09:50:05" maxSheetId="3" userName="Пользователь" r:id="rId518" minRId="12021" maxRId="12030">
    <sheetIdMap count="2">
      <sheetId val="1"/>
      <sheetId val="2"/>
    </sheetIdMap>
  </header>
  <header guid="{E6752B5F-074F-4947-B3C7-F354790C1B2E}" dateTime="2024-10-31T13:49:04" maxSheetId="3" userName="БутытоваСГ" r:id="rId519" minRId="12031" maxRId="12038">
    <sheetIdMap count="2">
      <sheetId val="1"/>
      <sheetId val="2"/>
    </sheetIdMap>
  </header>
  <header guid="{1C385680-51CF-43BC-AFB2-D1F154F7DAA8}" dateTime="2024-10-31T16:21:04" maxSheetId="3" userName="БутытоваСГ" r:id="rId520" minRId="12039" maxRId="12040">
    <sheetIdMap count="2">
      <sheetId val="1"/>
      <sheetId val="2"/>
    </sheetIdMap>
  </header>
  <header guid="{E2CA6D3F-B4A8-4509-9CDF-F71FB333404A}" dateTime="2024-11-01T11:44:52" maxSheetId="3" userName="БутытоваСГ" r:id="rId521" minRId="12041" maxRId="12042">
    <sheetIdMap count="2">
      <sheetId val="1"/>
      <sheetId val="2"/>
    </sheetIdMap>
  </header>
  <header guid="{616042F3-9470-421C-BF23-DD7F4F4E7DF4}" dateTime="2024-11-01T11:45:32" maxSheetId="3" userName="БутытоваСГ" r:id="rId522" minRId="12043" maxRId="12057">
    <sheetIdMap count="2">
      <sheetId val="1"/>
      <sheetId val="2"/>
    </sheetIdMap>
  </header>
  <header guid="{1B569009-B3A8-4239-8984-F69EE98E43FB}" dateTime="2024-11-01T11:54:59" maxSheetId="3" userName="БутытоваСГ" r:id="rId523" minRId="12058" maxRId="12064">
    <sheetIdMap count="2">
      <sheetId val="1"/>
      <sheetId val="2"/>
    </sheetIdMap>
  </header>
  <header guid="{A3EADE57-AD59-4964-AABD-30AC2793D7F3}" dateTime="2024-11-01T11:55:23" maxSheetId="3" userName="БутытоваСГ" r:id="rId524" minRId="12065">
    <sheetIdMap count="2">
      <sheetId val="1"/>
      <sheetId val="2"/>
    </sheetIdMap>
  </header>
  <header guid="{EB5F7675-32D9-41A3-A8E9-E5F4FD2FD1EE}" dateTime="2024-11-02T14:43:00" maxSheetId="3" userName="БутытоваСГ" r:id="rId525" minRId="12066" maxRId="12067">
    <sheetIdMap count="2">
      <sheetId val="1"/>
      <sheetId val="2"/>
    </sheetIdMap>
  </header>
  <header guid="{CAACF7C7-7068-4B4E-A2E4-6D762167FEEF}" dateTime="2024-11-02T14:43:40" maxSheetId="3" userName="БутытоваСГ" r:id="rId526" minRId="12068" maxRId="12069">
    <sheetIdMap count="2">
      <sheetId val="1"/>
      <sheetId val="2"/>
    </sheetIdMap>
  </header>
  <header guid="{93824E5A-2B85-4418-97A4-0CEA909E8BFB}" dateTime="2024-11-02T14:44:12" maxSheetId="3" userName="БутытоваСГ" r:id="rId527">
    <sheetIdMap count="2">
      <sheetId val="1"/>
      <sheetId val="2"/>
    </sheetIdMap>
  </header>
  <header guid="{5029F37B-41C9-4178-951C-03D865ACD831}" dateTime="2024-11-02T14:49:56" maxSheetId="3" userName="БутытоваСГ" r:id="rId528" minRId="12070" maxRId="12073">
    <sheetIdMap count="2">
      <sheetId val="1"/>
      <sheetId val="2"/>
    </sheetIdMap>
  </header>
  <header guid="{6217CDAF-6A0A-4863-8BE9-A913B011D7CA}" dateTime="2024-11-02T14:50:47" maxSheetId="3" userName="БутытоваСГ" r:id="rId529" minRId="12074">
    <sheetIdMap count="2">
      <sheetId val="1"/>
      <sheetId val="2"/>
    </sheetIdMap>
  </header>
  <header guid="{B253C697-3248-4FF1-AE3D-E58975A7FA1C}" dateTime="2024-11-02T14:51:30" maxSheetId="3" userName="БутытоваСГ" r:id="rId530" minRId="12075" maxRId="12078">
    <sheetIdMap count="2">
      <sheetId val="1"/>
      <sheetId val="2"/>
    </sheetIdMap>
  </header>
  <header guid="{553F8379-F8C7-4D64-A926-6B4C3B42FB85}" dateTime="2024-11-05T14:42:08" maxSheetId="3" userName="БутытоваСГ" r:id="rId531" minRId="12079" maxRId="12083">
    <sheetIdMap count="2">
      <sheetId val="1"/>
      <sheetId val="2"/>
    </sheetIdMap>
  </header>
  <header guid="{AC152A23-4EE6-480F-BD55-B4DCD6153538}" dateTime="2024-11-05T14:44:50" maxSheetId="3" userName="БутытоваСГ" r:id="rId532" minRId="12084" maxRId="12087">
    <sheetIdMap count="2">
      <sheetId val="1"/>
      <sheetId val="2"/>
    </sheetIdMap>
  </header>
  <header guid="{D95A1ED9-EFEF-4D03-A230-EA40572D8DFD}" dateTime="2024-11-06T10:18:20" maxSheetId="3" userName="БутытоваСГ" r:id="rId533" minRId="12088" maxRId="12091">
    <sheetIdMap count="2">
      <sheetId val="1"/>
      <sheetId val="2"/>
    </sheetIdMap>
  </header>
  <header guid="{62244582-ABC2-4049-B7B4-FB8629D85794}" dateTime="2024-11-06T13:51:56" maxSheetId="3" userName="БутытоваСГ" r:id="rId534" minRId="12092" maxRId="12100">
    <sheetIdMap count="2">
      <sheetId val="1"/>
      <sheetId val="2"/>
    </sheetIdMap>
  </header>
  <header guid="{9E5C5110-73AB-430E-981C-A7996EC05DD5}" dateTime="2024-11-06T13:54:03" maxSheetId="3" userName="БутытоваСГ" r:id="rId535" minRId="12103" maxRId="12110">
    <sheetIdMap count="2">
      <sheetId val="1"/>
      <sheetId val="2"/>
    </sheetIdMap>
  </header>
  <header guid="{E1D33EFF-DBE1-4C22-AB3A-7B0A68432F86}" dateTime="2024-11-06T13:55:52" maxSheetId="3" userName="БутытоваСГ" r:id="rId536" minRId="12111" maxRId="12121">
    <sheetIdMap count="2">
      <sheetId val="1"/>
      <sheetId val="2"/>
    </sheetIdMap>
  </header>
  <header guid="{A0198663-7417-4B7E-B239-A13F835AD393}" dateTime="2024-11-06T16:48:47" maxSheetId="3" userName="БутытоваСГ" r:id="rId537" minRId="12122" maxRId="12125">
    <sheetIdMap count="2">
      <sheetId val="1"/>
      <sheetId val="2"/>
    </sheetIdMap>
  </header>
  <header guid="{0B41A56E-76EB-481F-BCFE-6383BAFDEC13}" dateTime="2024-11-07T14:17:08" maxSheetId="3" userName="БутытоваСГ" r:id="rId538" minRId="12126" maxRId="12130">
    <sheetIdMap count="2">
      <sheetId val="1"/>
      <sheetId val="2"/>
    </sheetIdMap>
  </header>
  <header guid="{E0917325-9D24-4F2C-A6F7-F1A7EBB70242}" dateTime="2024-11-07T14:20:01" maxSheetId="3" userName="БутытоваСГ" r:id="rId539" minRId="12131" maxRId="12172">
    <sheetIdMap count="2">
      <sheetId val="1"/>
      <sheetId val="2"/>
    </sheetIdMap>
  </header>
  <header guid="{FEC36BA0-465C-49D5-89B3-653465F86779}" dateTime="2024-11-07T14:22:47" maxSheetId="3" userName="БутытоваСГ" r:id="rId540" minRId="12175" maxRId="12180">
    <sheetIdMap count="2">
      <sheetId val="1"/>
      <sheetId val="2"/>
    </sheetIdMap>
  </header>
  <header guid="{5792E386-870C-4706-9B7D-D543E353DD34}" dateTime="2024-11-07T14:29:16" maxSheetId="3" userName="БутытоваСГ" r:id="rId541" minRId="12181" maxRId="12185">
    <sheetIdMap count="2">
      <sheetId val="1"/>
      <sheetId val="2"/>
    </sheetIdMap>
  </header>
  <header guid="{A583BBA2-7E37-4C14-A35B-D889D5BECD88}" dateTime="2024-11-07T14:34:36" maxSheetId="3" userName="БутытоваСГ" r:id="rId542" minRId="12186" maxRId="12200">
    <sheetIdMap count="2">
      <sheetId val="1"/>
      <sheetId val="2"/>
    </sheetIdMap>
  </header>
  <header guid="{27F6D1B5-9F1C-4A3C-BF85-FC6EB0D91134}" dateTime="2024-11-07T14:36:52" maxSheetId="3" userName="БутытоваСГ" r:id="rId543" minRId="12201" maxRId="12214">
    <sheetIdMap count="2">
      <sheetId val="1"/>
      <sheetId val="2"/>
    </sheetIdMap>
  </header>
  <header guid="{395B4B58-C8B6-49F5-B8D4-BE74258AAB38}" dateTime="2024-11-07T14:39:52" maxSheetId="3" userName="БутытоваСГ" r:id="rId544" minRId="12215" maxRId="12232">
    <sheetIdMap count="2">
      <sheetId val="1"/>
      <sheetId val="2"/>
    </sheetIdMap>
  </header>
  <header guid="{A0A25F6B-95D5-48AB-B8F4-82EA035BFB37}" dateTime="2024-11-07T14:41:34" maxSheetId="3" userName="БутытоваСГ" r:id="rId545" minRId="12233" maxRId="12234">
    <sheetIdMap count="2">
      <sheetId val="1"/>
      <sheetId val="2"/>
    </sheetIdMap>
  </header>
  <header guid="{BC825EAF-7195-43CF-B281-A9881F30B903}" dateTime="2024-11-07T14:42:22" maxSheetId="3" userName="БутытоваСГ" r:id="rId546" minRId="12235">
    <sheetIdMap count="2">
      <sheetId val="1"/>
      <sheetId val="2"/>
    </sheetIdMap>
  </header>
  <header guid="{224DA407-02F9-4A70-8ADF-53E9051512EA}" dateTime="2024-11-07T14:43:06" maxSheetId="3" userName="БутытоваСГ" r:id="rId547" minRId="12236">
    <sheetIdMap count="2">
      <sheetId val="1"/>
      <sheetId val="2"/>
    </sheetIdMap>
  </header>
  <header guid="{C0608E97-0413-47EA-89B3-D789C64DDB3A}" dateTime="2024-11-07T14:44:26" maxSheetId="3" userName="БутытоваСГ" r:id="rId548" minRId="12237" maxRId="12240">
    <sheetIdMap count="2">
      <sheetId val="1"/>
      <sheetId val="2"/>
    </sheetIdMap>
  </header>
  <header guid="{BFF594A8-B8BE-4AF9-B658-6D2E0A450409}" dateTime="2024-11-07T14:44:48" maxSheetId="3" userName="БутытоваСГ" r:id="rId549" minRId="12241">
    <sheetIdMap count="2">
      <sheetId val="1"/>
      <sheetId val="2"/>
    </sheetIdMap>
  </header>
  <header guid="{AA932B4E-88DB-4DF1-944B-33214C679360}" dateTime="2024-11-07T14:47:32" maxSheetId="3" userName="БутытоваСГ" r:id="rId550" minRId="12242" maxRId="12245">
    <sheetIdMap count="2">
      <sheetId val="1"/>
      <sheetId val="2"/>
    </sheetIdMap>
  </header>
  <header guid="{1CAEAB9D-2A64-49A0-A213-6DA430AA55EE}" dateTime="2024-11-07T14:48:33" maxSheetId="3" userName="БутытоваСГ" r:id="rId551" minRId="12246" maxRId="12247">
    <sheetIdMap count="2">
      <sheetId val="1"/>
      <sheetId val="2"/>
    </sheetIdMap>
  </header>
  <header guid="{9BC3653C-FB11-4B25-8E37-FACBC336B572}" dateTime="2024-11-07T14:53:55" maxSheetId="3" userName="БутытоваСГ" r:id="rId552" minRId="12248" maxRId="12260">
    <sheetIdMap count="2">
      <sheetId val="1"/>
      <sheetId val="2"/>
    </sheetIdMap>
  </header>
  <header guid="{434009D8-E638-4A8D-8F4B-137D56929D9A}" dateTime="2024-11-07T14:54:24" maxSheetId="3" userName="БутытоваСГ" r:id="rId553" minRId="12261">
    <sheetIdMap count="2">
      <sheetId val="1"/>
      <sheetId val="2"/>
    </sheetIdMap>
  </header>
  <header guid="{05B9F5DF-3800-40A2-A54B-BF448330AB7E}" dateTime="2024-11-07T14:58:01" maxSheetId="3" userName="БутытоваСГ" r:id="rId554" minRId="12264" maxRId="12267">
    <sheetIdMap count="2">
      <sheetId val="1"/>
      <sheetId val="2"/>
    </sheetIdMap>
  </header>
  <header guid="{61343DBC-7FB9-49F0-A275-525B7FE96BDB}" dateTime="2024-11-07T14:58:16" maxSheetId="3" userName="БутытоваСГ" r:id="rId555" minRId="12268">
    <sheetIdMap count="2">
      <sheetId val="1"/>
      <sheetId val="2"/>
    </sheetIdMap>
  </header>
  <header guid="{9F5606D5-38C6-4F76-A92E-75215A13FFA9}" dateTime="2024-11-07T15:05:14" maxSheetId="3" userName="БутытоваСГ" r:id="rId556" minRId="12269" maxRId="12298">
    <sheetIdMap count="2">
      <sheetId val="1"/>
      <sheetId val="2"/>
    </sheetIdMap>
  </header>
  <header guid="{56964933-6976-45A5-8D85-2161859D75AB}" dateTime="2024-11-07T15:11:34" maxSheetId="3" userName="БутытоваСГ" r:id="rId557" minRId="12299" maxRId="12321">
    <sheetIdMap count="2">
      <sheetId val="1"/>
      <sheetId val="2"/>
    </sheetIdMap>
  </header>
  <header guid="{0F962249-E8B1-4CF1-B597-E1D1CD1A4611}" dateTime="2024-11-07T15:16:00" maxSheetId="3" userName="БутытоваСГ" r:id="rId558" minRId="12322" maxRId="12330">
    <sheetIdMap count="2">
      <sheetId val="1"/>
      <sheetId val="2"/>
    </sheetIdMap>
  </header>
  <header guid="{A2750690-EA3A-434B-858C-FB1871CE1D45}" dateTime="2024-11-07T15:16:59" maxSheetId="3" userName="БутытоваСГ" r:id="rId559">
    <sheetIdMap count="2">
      <sheetId val="1"/>
      <sheetId val="2"/>
    </sheetIdMap>
  </header>
  <header guid="{986EDEB1-2976-4118-99F5-9A9370A24F95}" dateTime="2024-11-07T15:17:06" maxSheetId="3" userName="БутытоваСГ" r:id="rId560">
    <sheetIdMap count="2">
      <sheetId val="1"/>
      <sheetId val="2"/>
    </sheetIdMap>
  </header>
  <header guid="{13AFE857-971E-4361-82A1-3EC0A17127E7}" dateTime="2024-11-07T15:25:48" maxSheetId="3" userName="БутытоваСГ" r:id="rId561" minRId="12333" maxRId="12337">
    <sheetIdMap count="2">
      <sheetId val="1"/>
      <sheetId val="2"/>
    </sheetIdMap>
  </header>
  <header guid="{CC46A4F4-F651-430B-A948-97AC6E531A4C}" dateTime="2024-11-07T15:33:19" maxSheetId="3" userName="БутытоваСГ" r:id="rId562" minRId="12338" maxRId="12350">
    <sheetIdMap count="2">
      <sheetId val="1"/>
      <sheetId val="2"/>
    </sheetIdMap>
  </header>
  <header guid="{50DE51E5-03B4-4C36-9187-216B68649382}" dateTime="2024-11-07T15:35:03" maxSheetId="3" userName="БутытоваСГ" r:id="rId563" minRId="12351" maxRId="12352">
    <sheetIdMap count="2">
      <sheetId val="1"/>
      <sheetId val="2"/>
    </sheetIdMap>
  </header>
  <header guid="{A381C058-C456-4B2B-B4CF-7F7444FF2AF1}" dateTime="2024-11-07T15:56:12" maxSheetId="3" userName="БутытоваСГ" r:id="rId564" minRId="12353" maxRId="12362">
    <sheetIdMap count="2">
      <sheetId val="1"/>
      <sheetId val="2"/>
    </sheetIdMap>
  </header>
  <header guid="{0BA5AF46-E923-41FC-9D7A-EC71A52E978B}" dateTime="2024-11-08T09:22:56" maxSheetId="3" userName="БутытоваСГ" r:id="rId565" minRId="12363" maxRId="12368">
    <sheetIdMap count="2">
      <sheetId val="1"/>
      <sheetId val="2"/>
    </sheetIdMap>
  </header>
  <header guid="{FEA72C1E-44A7-412E-B5D5-DEDD6ECFABBA}" dateTime="2024-11-08T14:03:16" maxSheetId="3" userName="БутытоваСГ" r:id="rId566" minRId="12369" maxRId="12374">
    <sheetIdMap count="2">
      <sheetId val="1"/>
      <sheetId val="2"/>
    </sheetIdMap>
  </header>
  <header guid="{C0443B43-40EB-4FC8-B3E9-902ED805B0DB}" dateTime="2024-11-08T14:15:44" maxSheetId="3" userName="БутытоваСГ" r:id="rId567" minRId="12375" maxRId="12378">
    <sheetIdMap count="2">
      <sheetId val="1"/>
      <sheetId val="2"/>
    </sheetIdMap>
  </header>
  <header guid="{4DA83579-DD86-4DD6-9B27-B1CD80675783}" dateTime="2024-11-08T14:34:44" maxSheetId="3" userName="БутытоваСГ" r:id="rId568" minRId="12381" maxRId="12404">
    <sheetIdMap count="2">
      <sheetId val="1"/>
      <sheetId val="2"/>
    </sheetIdMap>
  </header>
  <header guid="{9CB76177-0592-446B-9813-97EE272987D4}" dateTime="2024-11-08T14:35:02" maxSheetId="3" userName="БутытоваСГ" r:id="rId569" minRId="12405" maxRId="12409">
    <sheetIdMap count="2">
      <sheetId val="1"/>
      <sheetId val="2"/>
    </sheetIdMap>
  </header>
  <header guid="{CCEA9356-9CE0-456B-8645-FE4A0E755A0E}" dateTime="2024-11-08T14:36:25" maxSheetId="3" userName="БутытоваСГ" r:id="rId570" minRId="12410" maxRId="12424">
    <sheetIdMap count="2">
      <sheetId val="1"/>
      <sheetId val="2"/>
    </sheetIdMap>
  </header>
  <header guid="{0E2ECD99-147A-4436-BED4-6A6C946B5B09}" dateTime="2024-11-08T14:38:48" maxSheetId="3" userName="БутытоваСГ" r:id="rId571" minRId="12425" maxRId="12460">
    <sheetIdMap count="2">
      <sheetId val="1"/>
      <sheetId val="2"/>
    </sheetIdMap>
  </header>
  <header guid="{D3508BB8-027F-48B4-B08E-FE9D172CF4CB}" dateTime="2024-11-08T14:39:16" maxSheetId="3" userName="БутытоваСГ" r:id="rId572" minRId="12461" maxRId="12466">
    <sheetIdMap count="2">
      <sheetId val="1"/>
      <sheetId val="2"/>
    </sheetIdMap>
  </header>
  <header guid="{6474DD78-01EC-44DA-AB05-42C8EB7C8E9F}" dateTime="2024-11-08T15:04:46" maxSheetId="3" userName="БутытоваСГ" r:id="rId573" minRId="12467" maxRId="12468">
    <sheetIdMap count="2">
      <sheetId val="1"/>
      <sheetId val="2"/>
    </sheetIdMap>
  </header>
  <header guid="{390E2183-2D3A-423C-A217-1715A0F46465}" dateTime="2024-11-08T15:45:36" maxSheetId="3" userName="БутытоваСГ" r:id="rId574" minRId="12469" maxRId="12486">
    <sheetIdMap count="2">
      <sheetId val="1"/>
      <sheetId val="2"/>
    </sheetIdMap>
  </header>
  <header guid="{6B1B5161-2A23-44D1-B694-A44FBEE18520}" dateTime="2024-11-12T10:34:33" maxSheetId="3" userName="БутытоваСГ" r:id="rId575" minRId="12489" maxRId="12490">
    <sheetIdMap count="2">
      <sheetId val="1"/>
      <sheetId val="2"/>
    </sheetIdMap>
  </header>
  <header guid="{DD198CD9-5D51-4DEA-8496-9210E65C106A}" dateTime="2024-11-12T10:42:03" maxSheetId="3" userName="БутытоваСГ" r:id="rId576" minRId="12491" maxRId="12496">
    <sheetIdMap count="2">
      <sheetId val="1"/>
      <sheetId val="2"/>
    </sheetIdMap>
  </header>
  <header guid="{F7EF1AB3-3E5F-4350-916B-D662E99537B7}" dateTime="2024-11-12T10:54:59" maxSheetId="3" userName="БутытоваСГ" r:id="rId577" minRId="12497" maxRId="12511">
    <sheetIdMap count="2">
      <sheetId val="1"/>
      <sheetId val="2"/>
    </sheetIdMap>
  </header>
  <header guid="{50FDBF23-9F97-4634-A645-3D762F3B5FEE}" dateTime="2024-11-12T10:58:52" maxSheetId="3" userName="БутытоваСГ" r:id="rId578" minRId="12512" maxRId="12513">
    <sheetIdMap count="2">
      <sheetId val="1"/>
      <sheetId val="2"/>
    </sheetIdMap>
  </header>
  <header guid="{BA2BC1CC-733B-456D-B318-FC9357876838}" dateTime="2024-11-12T11:09:46" maxSheetId="3" userName="БутытоваСГ" r:id="rId579" minRId="12514" maxRId="12526">
    <sheetIdMap count="2">
      <sheetId val="1"/>
      <sheetId val="2"/>
    </sheetIdMap>
  </header>
  <header guid="{AD9127A0-EDA0-4FCB-B125-49CA117CB8EB}" dateTime="2024-11-12T11:19:37" maxSheetId="3" userName="БутытоваСГ" r:id="rId580" minRId="12527" maxRId="12528">
    <sheetIdMap count="2">
      <sheetId val="1"/>
      <sheetId val="2"/>
    </sheetIdMap>
  </header>
  <header guid="{70F9F9BE-2C8A-413F-B6C8-90E04E3A52F3}" dateTime="2024-11-12T11:29:35" maxSheetId="3" userName="БутытоваСГ" r:id="rId581" minRId="12529">
    <sheetIdMap count="2">
      <sheetId val="1"/>
      <sheetId val="2"/>
    </sheetIdMap>
  </header>
  <header guid="{0865AFE1-D465-42E2-A45E-4FB5857F5DE3}" dateTime="2024-11-12T11:29:44" maxSheetId="3" userName="БутытоваСГ" r:id="rId582">
    <sheetIdMap count="2">
      <sheetId val="1"/>
      <sheetId val="2"/>
    </sheetIdMap>
  </header>
  <header guid="{233B5455-7B1C-40BB-B115-040590460543}" dateTime="2024-11-12T11:50:09" maxSheetId="3" userName="БутытоваСГ" r:id="rId583" minRId="12530" maxRId="12532">
    <sheetIdMap count="2">
      <sheetId val="1"/>
      <sheetId val="2"/>
    </sheetIdMap>
  </header>
  <header guid="{5DEAF18C-FA0A-4C4F-B5B2-58979BF123C7}" dateTime="2024-11-12T11:54:04" maxSheetId="3" userName="БутытоваСГ" r:id="rId584" minRId="12533">
    <sheetIdMap count="2">
      <sheetId val="1"/>
      <sheetId val="2"/>
    </sheetIdMap>
  </header>
  <header guid="{8925CD40-52C0-425F-8F9B-D0B847AA398D}" dateTime="2024-11-12T13:20:44" maxSheetId="3" userName="БутытоваСГ" r:id="rId585" minRId="12534" maxRId="12535">
    <sheetIdMap count="2">
      <sheetId val="1"/>
      <sheetId val="2"/>
    </sheetIdMap>
  </header>
  <header guid="{50CD3220-C7A8-4875-952C-88B74CB61DF3}" dateTime="2024-11-12T13:24:13" maxSheetId="3" userName="БутытоваСГ" r:id="rId586" minRId="12536" maxRId="12537">
    <sheetIdMap count="2">
      <sheetId val="1"/>
      <sheetId val="2"/>
    </sheetIdMap>
  </header>
  <header guid="{9F785FAB-6D35-4EA5-A74C-A111C0A70190}" dateTime="2024-11-12T13:25:14" maxSheetId="3" userName="БутытоваСГ" r:id="rId587" minRId="12538">
    <sheetIdMap count="2">
      <sheetId val="1"/>
      <sheetId val="2"/>
    </sheetIdMap>
  </header>
  <header guid="{5C8EA0F4-67A2-4971-ABDE-948E344233A2}" dateTime="2024-11-12T13:29:28" maxSheetId="3" userName="БутытоваСГ" r:id="rId588" minRId="12539" maxRId="12540">
    <sheetIdMap count="2">
      <sheetId val="1"/>
      <sheetId val="2"/>
    </sheetIdMap>
  </header>
  <header guid="{F9C74589-6A56-4FB0-A548-77C5323540D1}" dateTime="2024-11-12T13:42:05" maxSheetId="3" userName="БутытоваСГ" r:id="rId589" minRId="12541" maxRId="12542">
    <sheetIdMap count="2">
      <sheetId val="1"/>
      <sheetId val="2"/>
    </sheetIdMap>
  </header>
  <header guid="{92E75EFC-68EB-4B98-B555-112A887EC54F}" dateTime="2024-11-12T13:47:25" maxSheetId="3" userName="БутытоваСГ" r:id="rId590" minRId="12543" maxRId="12561">
    <sheetIdMap count="2">
      <sheetId val="1"/>
      <sheetId val="2"/>
    </sheetIdMap>
  </header>
  <header guid="{E80291DF-F59E-4F4C-8819-2A0C5D137AD3}" dateTime="2024-11-12T13:57:28" maxSheetId="3" userName="БутытоваСГ" r:id="rId591" minRId="12564">
    <sheetIdMap count="2">
      <sheetId val="1"/>
      <sheetId val="2"/>
    </sheetIdMap>
  </header>
  <header guid="{C0F08B73-C7DF-4BFB-A9A7-982C599EA399}" dateTime="2024-11-12T15:05:16" maxSheetId="3" userName="БутытоваСГ" r:id="rId592" minRId="12565" maxRId="12609">
    <sheetIdMap count="2">
      <sheetId val="1"/>
      <sheetId val="2"/>
    </sheetIdMap>
  </header>
  <header guid="{DE4746DC-9331-438D-94E7-34F9D384B3F0}" dateTime="2024-11-12T15:18:11" maxSheetId="3" userName="БутытоваСГ" r:id="rId593" minRId="12610" maxRId="12621">
    <sheetIdMap count="2">
      <sheetId val="1"/>
      <sheetId val="2"/>
    </sheetIdMap>
  </header>
  <header guid="{93D9F80F-C2A6-4D11-B6FA-2251C4371C7C}" dateTime="2024-11-12T16:06:13" maxSheetId="3" userName="БутытоваСГ" r:id="rId594" minRId="12624" maxRId="12627">
    <sheetIdMap count="2">
      <sheetId val="1"/>
      <sheetId val="2"/>
    </sheetIdMap>
  </header>
  <header guid="{FEF9368B-C02D-4A24-A6CD-5D4A940153FC}" dateTime="2024-11-12T16:08:52" maxSheetId="3" userName="БутытоваСГ" r:id="rId595" minRId="12628">
    <sheetIdMap count="2">
      <sheetId val="1"/>
      <sheetId val="2"/>
    </sheetIdMap>
  </header>
  <header guid="{3444B1F8-4A8D-43E6-863D-292B3360A014}" dateTime="2024-11-12T16:09:18" maxSheetId="3" userName="БутытоваСГ" r:id="rId596" minRId="12629">
    <sheetIdMap count="2">
      <sheetId val="1"/>
      <sheetId val="2"/>
    </sheetIdMap>
  </header>
  <header guid="{B05C4C62-DC42-4929-938E-C8855CCD540E}" dateTime="2024-12-11T14:19:49" maxSheetId="3" userName="БутытоваСГ" r:id="rId597" minRId="12630" maxRId="12668">
    <sheetIdMap count="2">
      <sheetId val="1"/>
      <sheetId val="2"/>
    </sheetIdMap>
  </header>
  <header guid="{96D4BC70-7D08-4CB3-8304-318DE5BB9AB6}" dateTime="2024-12-11T14:25:26" maxSheetId="3" userName="БутытоваСГ" r:id="rId598" minRId="12669" maxRId="12672">
    <sheetIdMap count="2">
      <sheetId val="1"/>
      <sheetId val="2"/>
    </sheetIdMap>
  </header>
  <header guid="{E04E648B-0648-4B1C-B7C6-7B3D6C850EA6}" dateTime="2024-12-11T14:35:10" maxSheetId="3" userName="БутытоваСГ" r:id="rId599" minRId="12673" maxRId="12700">
    <sheetIdMap count="2">
      <sheetId val="1"/>
      <sheetId val="2"/>
    </sheetIdMap>
  </header>
  <header guid="{97632D9E-5D03-405E-BC62-4598EE468E9C}" dateTime="2024-12-11T16:11:12" maxSheetId="3" userName="Пользователь" r:id="rId600" minRId="12701" maxRId="12742">
    <sheetIdMap count="2">
      <sheetId val="1"/>
      <sheetId val="2"/>
    </sheetIdMap>
  </header>
  <header guid="{4B255648-A9EE-4916-A5DC-D7919F953A50}" dateTime="2024-12-11T17:37:11" maxSheetId="3" userName="Пользователь" r:id="rId601" minRId="12743" maxRId="12747">
    <sheetIdMap count="2">
      <sheetId val="1"/>
      <sheetId val="2"/>
    </sheetIdMap>
  </header>
  <header guid="{2502BB29-C4D2-46CF-A155-CD6198C8C72F}" dateTime="2024-12-12T15:24:24" maxSheetId="3" userName="БутытоваСГ" r:id="rId602" minRId="12748">
    <sheetIdMap count="2">
      <sheetId val="1"/>
      <sheetId val="2"/>
    </sheetIdMap>
  </header>
  <header guid="{0CFD4C68-58B3-4690-928A-638FA844EC51}" dateTime="2024-12-13T09:54:33" maxSheetId="3" userName="БутытоваСГ" r:id="rId603" minRId="12749" maxRId="12753">
    <sheetIdMap count="2">
      <sheetId val="1"/>
      <sheetId val="2"/>
    </sheetIdMap>
  </header>
  <header guid="{9454D4FF-FD8D-412E-A9CF-B791BB7D5FD8}" dateTime="2024-12-13T09:55:01" maxSheetId="3" userName="БутытоваСГ" r:id="rId604" minRId="12754">
    <sheetIdMap count="2">
      <sheetId val="1"/>
      <sheetId val="2"/>
    </sheetIdMap>
  </header>
  <header guid="{A574C64E-6B62-4F93-AE2C-45AD7F9D270C}" dateTime="2024-12-13T10:09:27" maxSheetId="3" userName="БутытоваСГ" r:id="rId605" minRId="12755" maxRId="12783">
    <sheetIdMap count="2">
      <sheetId val="1"/>
      <sheetId val="2"/>
    </sheetIdMap>
  </header>
  <header guid="{C3FA952D-D8C4-49FE-AD02-8A69AB4354BB}" dateTime="2024-12-13T10:10:24" maxSheetId="3" userName="БутытоваСГ" r:id="rId606">
    <sheetIdMap count="2">
      <sheetId val="1"/>
      <sheetId val="2"/>
    </sheetIdMap>
  </header>
  <header guid="{7038578E-5395-435B-8DD5-77DECB7AF262}" dateTime="2024-12-13T10:24:23" maxSheetId="3" userName="БутытоваСГ" r:id="rId607" minRId="12784" maxRId="12785">
    <sheetIdMap count="2">
      <sheetId val="1"/>
      <sheetId val="2"/>
    </sheetIdMap>
  </header>
  <header guid="{A8D3CEF6-E6F4-4CBA-8748-A9EAA999DC0B}" dateTime="2024-12-13T15:02:28" maxSheetId="3" userName="БутытоваСГ" r:id="rId608" minRId="12786" maxRId="12812">
    <sheetIdMap count="2">
      <sheetId val="1"/>
      <sheetId val="2"/>
    </sheetIdMap>
  </header>
  <header guid="{53303A87-7A0F-4A1B-8DEB-F7BC62E895CD}" dateTime="2024-12-13T15:02:52" maxSheetId="3" userName="БутытоваСГ" r:id="rId609" minRId="12815">
    <sheetIdMap count="2">
      <sheetId val="1"/>
      <sheetId val="2"/>
    </sheetIdMap>
  </header>
  <header guid="{8048A8B6-A472-425D-B22F-C22EAF475B36}" dateTime="2024-12-13T15:03:04" maxSheetId="3" userName="БутытоваСГ" r:id="rId610" minRId="12816">
    <sheetIdMap count="2">
      <sheetId val="1"/>
      <sheetId val="2"/>
    </sheetIdMap>
  </header>
  <header guid="{F30CB968-05C0-4986-A7B5-16D038E9B112}" dateTime="2024-12-13T15:07:01" maxSheetId="3" userName="БутытоваСГ" r:id="rId611" minRId="12817">
    <sheetIdMap count="2">
      <sheetId val="1"/>
      <sheetId val="2"/>
    </sheetIdMap>
  </header>
  <header guid="{753BE604-ACAB-4A4C-955D-9620B02F3595}" dateTime="2024-12-13T15:14:20" maxSheetId="3" userName="БутытоваСГ" r:id="rId612" minRId="12818" maxRId="12859">
    <sheetIdMap count="2">
      <sheetId val="1"/>
      <sheetId val="2"/>
    </sheetIdMap>
  </header>
  <header guid="{F8815AD7-4BEC-4F12-A000-633657477B4F}" dateTime="2024-12-13T15:36:44" maxSheetId="3" userName="БутытоваСГ" r:id="rId613" minRId="12860" maxRId="12861">
    <sheetIdMap count="2">
      <sheetId val="1"/>
      <sheetId val="2"/>
    </sheetIdMap>
  </header>
  <header guid="{3DB089F3-6A00-4683-B5FC-005648A41857}" dateTime="2024-12-13T15:47:06" maxSheetId="3" userName="БутытоваСГ" r:id="rId614" minRId="12862">
    <sheetIdMap count="2">
      <sheetId val="1"/>
      <sheetId val="2"/>
    </sheetIdMap>
  </header>
  <header guid="{A4F60D79-86F7-49FF-AFCF-2D7C2BB6CDAB}" dateTime="2024-12-17T09:07:15" maxSheetId="3" userName="Пользователь" r:id="rId615" minRId="12863" maxRId="12871">
    <sheetIdMap count="2">
      <sheetId val="1"/>
      <sheetId val="2"/>
    </sheetIdMap>
  </header>
  <header guid="{0BF69A12-B1E4-4D18-B0B4-EFAC646C581F}" dateTime="2024-12-17T10:28:01" maxSheetId="3" userName="Пользователь" r:id="rId616" minRId="12872" maxRId="12918">
    <sheetIdMap count="2">
      <sheetId val="1"/>
      <sheetId val="2"/>
    </sheetIdMap>
  </header>
  <header guid="{7DF63129-CB16-4880-9ED5-FD920ABCA584}" dateTime="2024-12-17T10:59:09" maxSheetId="3" userName="Пользователь" r:id="rId617" minRId="12919" maxRId="12926">
    <sheetIdMap count="2">
      <sheetId val="1"/>
      <sheetId val="2"/>
    </sheetIdMap>
  </header>
  <header guid="{873E331B-E9CE-4680-B2C3-94DE6570DA26}" dateTime="2024-12-17T11:49:14" maxSheetId="3" userName="Пользователь" r:id="rId618" minRId="12927" maxRId="12929">
    <sheetIdMap count="2">
      <sheetId val="1"/>
      <sheetId val="2"/>
    </sheetIdMap>
  </header>
  <header guid="{ED9186AC-9D30-4802-BA3D-98E795C23E55}" dateTime="2024-12-17T11:52:43" maxSheetId="3" userName="Пользователь" r:id="rId619" minRId="12930">
    <sheetIdMap count="2">
      <sheetId val="1"/>
      <sheetId val="2"/>
    </sheetIdMap>
  </header>
  <header guid="{7198A10F-7113-4E95-B2DC-A79295991B83}" dateTime="2024-12-17T12:40:00" maxSheetId="3" userName="БутытоваСГ" r:id="rId620" minRId="12931" maxRId="12944">
    <sheetIdMap count="2">
      <sheetId val="1"/>
      <sheetId val="2"/>
    </sheetIdMap>
  </header>
  <header guid="{5F4E5C16-37B5-4BE0-B068-2DC99DC5F241}" dateTime="2024-12-17T12:43:22" maxSheetId="3" userName="БутытоваСГ" r:id="rId621" minRId="12945">
    <sheetIdMap count="2">
      <sheetId val="1"/>
      <sheetId val="2"/>
    </sheetIdMap>
  </header>
  <header guid="{BD57AEAE-BBA2-4358-87AF-C3849A69287E}" dateTime="2024-12-17T12:47:48" maxSheetId="3" userName="БутытоваСГ" r:id="rId622" minRId="12946" maxRId="12947">
    <sheetIdMap count="2">
      <sheetId val="1"/>
      <sheetId val="2"/>
    </sheetIdMap>
  </header>
  <header guid="{F5E4A598-3292-41C2-91CF-B1E371FE54E9}" dateTime="2024-12-17T12:57:41" maxSheetId="3" userName="БутытоваСГ" r:id="rId623" minRId="12948">
    <sheetIdMap count="2">
      <sheetId val="1"/>
      <sheetId val="2"/>
    </sheetIdMap>
  </header>
  <header guid="{34251CD5-151E-42B7-9F60-61B26F6F1C79}" dateTime="2024-12-17T13:02:44" maxSheetId="3" userName="БутытоваСГ" r:id="rId624" minRId="12949" maxRId="12950">
    <sheetIdMap count="2">
      <sheetId val="1"/>
      <sheetId val="2"/>
    </sheetIdMap>
  </header>
  <header guid="{73A07B12-D5EA-4A9D-9E93-7FE305D48366}" dateTime="2024-12-17T13:42:17" maxSheetId="3" userName="БутытоваСГ" r:id="rId625">
    <sheetIdMap count="2">
      <sheetId val="1"/>
      <sheetId val="2"/>
    </sheetIdMap>
  </header>
  <header guid="{C25FB258-3D15-44DC-9ED5-5316D82AB57D}" dateTime="2024-12-17T14:24:22" maxSheetId="3" userName="БутытоваСГ" r:id="rId626" minRId="12951" maxRId="12952">
    <sheetIdMap count="2">
      <sheetId val="1"/>
      <sheetId val="2"/>
    </sheetIdMap>
  </header>
  <header guid="{2866881E-F193-416A-8F13-B5657269AFEF}" dateTime="2024-12-17T14:50:34" maxSheetId="3" userName="Пользователь" r:id="rId627" minRId="12953">
    <sheetIdMap count="2">
      <sheetId val="1"/>
      <sheetId val="2"/>
    </sheetIdMap>
  </header>
  <header guid="{5DBBB0BD-60D4-4D20-83E7-7FEA596D7D81}" dateTime="2024-12-17T15:26:46" maxSheetId="3" userName="БутытоваСГ" r:id="rId628">
    <sheetIdMap count="2">
      <sheetId val="1"/>
      <sheetId val="2"/>
    </sheetIdMap>
  </header>
  <header guid="{4E191E67-E1C5-4305-8D2F-904189F1A947}" dateTime="2024-12-17T16:48:21" maxSheetId="3" userName="Пользователь" r:id="rId629" minRId="12956" maxRId="12957">
    <sheetIdMap count="2">
      <sheetId val="1"/>
      <sheetId val="2"/>
    </sheetIdMap>
  </header>
  <header guid="{3EA8C374-5D66-4163-9F41-AD60B1BE54D9}" dateTime="2024-12-17T17:08:01" maxSheetId="3" userName="Ольга Владимировна" r:id="rId630" minRId="12958" maxRId="12960">
    <sheetIdMap count="2">
      <sheetId val="1"/>
      <sheetId val="2"/>
    </sheetIdMap>
  </header>
  <header guid="{653E46D8-A945-4D40-B7F9-3E6A80D5DD3B}" dateTime="2025-02-17T09:49:08" maxSheetId="3" userName="БутытоваСГ" r:id="rId631" minRId="12961" maxRId="12980">
    <sheetIdMap count="2">
      <sheetId val="1"/>
      <sheetId val="2"/>
    </sheetIdMap>
  </header>
  <header guid="{B2013395-A24D-409A-AD83-C9EEA637E3A9}" dateTime="2025-02-17T10:16:58" maxSheetId="3" userName="БутытоваСГ" r:id="rId632" minRId="12981" maxRId="13002">
    <sheetIdMap count="2">
      <sheetId val="1"/>
      <sheetId val="2"/>
    </sheetIdMap>
  </header>
  <header guid="{BA171A69-7253-4C8A-B890-17C538A945EF}" dateTime="2025-02-17T10:23:49" maxSheetId="3" userName="БутытоваСГ" r:id="rId633" minRId="13005" maxRId="13020">
    <sheetIdMap count="2">
      <sheetId val="1"/>
      <sheetId val="2"/>
    </sheetIdMap>
  </header>
  <header guid="{0629D010-2264-4920-A98A-814F451D699B}" dateTime="2025-02-17T10:24:50" maxSheetId="3" userName="БутытоваСГ" r:id="rId634" minRId="13021" maxRId="13041">
    <sheetIdMap count="2">
      <sheetId val="1"/>
      <sheetId val="2"/>
    </sheetIdMap>
  </header>
  <header guid="{99FF9244-3DB2-4574-A958-78F3E70ECD61}" dateTime="2025-02-17T10:25:47" maxSheetId="3" userName="БутытоваСГ" r:id="rId635" minRId="13042" maxRId="13043">
    <sheetIdMap count="2">
      <sheetId val="1"/>
      <sheetId val="2"/>
    </sheetIdMap>
  </header>
  <header guid="{6D53A0F6-E6EC-46A2-AC42-8404EE7941C6}" dateTime="2025-02-17T10:29:22" maxSheetId="3" userName="БутытоваСГ" r:id="rId636" minRId="13044" maxRId="13053">
    <sheetIdMap count="2">
      <sheetId val="1"/>
      <sheetId val="2"/>
    </sheetIdMap>
  </header>
  <header guid="{422AFE7A-9FBD-438F-BA49-4E1037FC2390}" dateTime="2025-02-17T10:40:35" maxSheetId="3" userName="БутытоваСГ" r:id="rId637" minRId="13054" maxRId="13165">
    <sheetIdMap count="2">
      <sheetId val="1"/>
      <sheetId val="2"/>
    </sheetIdMap>
  </header>
  <header guid="{3D7039D9-899C-44AA-88CB-21A54B4809B2}" dateTime="2025-02-17T10:58:35" maxSheetId="3" userName="БутытоваСГ" r:id="rId638" minRId="13166" maxRId="13171">
    <sheetIdMap count="2">
      <sheetId val="1"/>
      <sheetId val="2"/>
    </sheetIdMap>
  </header>
  <header guid="{D74EC1A8-6A77-4F59-9403-B3840BFB62CA}" dateTime="2025-02-17T11:09:14" maxSheetId="3" userName="БутытоваСГ" r:id="rId639" minRId="13172" maxRId="13232">
    <sheetIdMap count="2">
      <sheetId val="1"/>
      <sheetId val="2"/>
    </sheetIdMap>
  </header>
  <header guid="{29016098-C4CE-4DBA-9FA5-A9C0C0BC61B3}" dateTime="2025-02-17T11:10:13" maxSheetId="3" userName="БутытоваСГ" r:id="rId640" minRId="13235" maxRId="13270">
    <sheetIdMap count="2">
      <sheetId val="1"/>
      <sheetId val="2"/>
    </sheetIdMap>
  </header>
  <header guid="{6AB38BE2-118C-437C-8845-094EE27D427A}" dateTime="2025-02-17T11:16:59" maxSheetId="3" userName="БутытоваСГ" r:id="rId641" minRId="13271" maxRId="13300">
    <sheetIdMap count="2">
      <sheetId val="1"/>
      <sheetId val="2"/>
    </sheetIdMap>
  </header>
  <header guid="{83CB43CB-6BBA-4259-BCB0-2556B3A9E8B9}" dateTime="2025-02-17T11:19:11" maxSheetId="3" userName="БутытоваСГ" r:id="rId642" minRId="13301" maxRId="13316">
    <sheetIdMap count="2">
      <sheetId val="1"/>
      <sheetId val="2"/>
    </sheetIdMap>
  </header>
  <header guid="{E59172C5-9290-4E5E-B8DD-B41021A551EE}" dateTime="2025-02-17T11:31:22" maxSheetId="3" userName="БутытоваСГ" r:id="rId643" minRId="13317" maxRId="13318">
    <sheetIdMap count="2">
      <sheetId val="1"/>
      <sheetId val="2"/>
    </sheetIdMap>
  </header>
  <header guid="{0BD3F89C-0F93-40D9-BDEF-0F6D7CE1AB16}" dateTime="2025-02-17T11:43:09" maxSheetId="3" userName="БутытоваСГ" r:id="rId644" minRId="13319">
    <sheetIdMap count="2">
      <sheetId val="1"/>
      <sheetId val="2"/>
    </sheetIdMap>
  </header>
  <header guid="{D99AF640-7821-46D2-BBD6-4819A05C21E9}" dateTime="2025-02-17T16:31:52" maxSheetId="3" userName="БутытоваСГ" r:id="rId645" minRId="13320" maxRId="13328">
    <sheetIdMap count="2">
      <sheetId val="1"/>
      <sheetId val="2"/>
    </sheetIdMap>
  </header>
  <header guid="{93ED38EC-C966-470B-A55F-E054351946ED}" dateTime="2025-02-18T09:21:52" maxSheetId="3" userName="БутытоваСГ" r:id="rId646" minRId="13331" maxRId="13332">
    <sheetIdMap count="2">
      <sheetId val="1"/>
      <sheetId val="2"/>
    </sheetIdMap>
  </header>
  <header guid="{7F9FA8E4-EC28-4E14-B222-145F85D523AE}" dateTime="2025-02-18T10:44:25" maxSheetId="3" userName="БутытоваСГ" r:id="rId647" minRId="13333" maxRId="13334">
    <sheetIdMap count="2">
      <sheetId val="1"/>
      <sheetId val="2"/>
    </sheetIdMap>
  </header>
  <header guid="{A3EB4BEB-B1E6-4826-87F2-32614F68FE67}" dateTime="2025-02-18T13:41:07" maxSheetId="3" userName="БутытоваСГ" r:id="rId648" minRId="13335" maxRId="13336">
    <sheetIdMap count="2">
      <sheetId val="1"/>
      <sheetId val="2"/>
    </sheetIdMap>
  </header>
  <header guid="{76F77684-42CB-45FC-9E8A-D64BFAAD21B0}" dateTime="2025-02-18T14:07:09" maxSheetId="3" userName="БутытоваСГ" r:id="rId649" minRId="13337" maxRId="13345">
    <sheetIdMap count="2">
      <sheetId val="1"/>
      <sheetId val="2"/>
    </sheetIdMap>
  </header>
  <header guid="{7E1A777B-336E-406D-BAEC-2389C4DE145F}" dateTime="2025-02-18T14:08:35" maxSheetId="3" userName="БутытоваСГ" r:id="rId650" minRId="13346">
    <sheetIdMap count="2">
      <sheetId val="1"/>
      <sheetId val="2"/>
    </sheetIdMap>
  </header>
  <header guid="{097056C8-D12B-4058-A4EB-F59E3C407FD9}" dateTime="2025-02-18T16:02:11" maxSheetId="3" userName="БутытоваСГ" r:id="rId651" minRId="13347" maxRId="13348">
    <sheetIdMap count="2">
      <sheetId val="1"/>
      <sheetId val="2"/>
    </sheetIdMap>
  </header>
  <header guid="{BDDA382B-83D3-4E65-BB2F-95DEA672AD85}" dateTime="2025-02-19T08:36:32" maxSheetId="3" userName="Ольга Владимировна" r:id="rId652" minRId="13349" maxRId="13353">
    <sheetIdMap count="2">
      <sheetId val="1"/>
      <sheetId val="2"/>
    </sheetIdMap>
  </header>
  <header guid="{762AB725-0A6D-48CB-B35C-A68DF7AFB747}" dateTime="2025-02-19T08:52:10" maxSheetId="3" userName="Ольга Владимировна" r:id="rId653" minRId="13356" maxRId="13361">
    <sheetIdMap count="2">
      <sheetId val="1"/>
      <sheetId val="2"/>
    </sheetIdMap>
  </header>
  <header guid="{2F650A9F-EE9B-4720-AD54-E9E164ED9E3A}" dateTime="2025-02-19T09:06:49" maxSheetId="3" userName="Ольга Владимировна" r:id="rId654" minRId="13364" maxRId="13388">
    <sheetIdMap count="2">
      <sheetId val="1"/>
      <sheetId val="2"/>
    </sheetIdMap>
  </header>
  <header guid="{AC9BCFAC-F4B0-4670-AFEE-528042E7F44E}" dateTime="2025-02-20T08:52:49" maxSheetId="3" userName="БутытоваСГ" r:id="rId655" minRId="13391">
    <sheetIdMap count="2">
      <sheetId val="1"/>
      <sheetId val="2"/>
    </sheetIdMap>
  </header>
  <header guid="{C5463F54-9C5F-4E79-B65B-06492B0C0AEA}" dateTime="2025-02-20T08:53:45" maxSheetId="3" userName="БутытоваСГ" r:id="rId656" minRId="13392">
    <sheetIdMap count="2">
      <sheetId val="1"/>
      <sheetId val="2"/>
    </sheetIdMap>
  </header>
  <header guid="{FE58BB58-F36A-4461-9F15-F798E23804A0}" dateTime="2025-02-20T10:03:53" maxSheetId="3" userName="Ольга Владимировна" r:id="rId657">
    <sheetIdMap count="2">
      <sheetId val="1"/>
      <sheetId val="2"/>
    </sheetIdMap>
  </header>
  <header guid="{B713B820-D96E-43A3-AA2B-6CFD535A1E33}" dateTime="2025-02-21T10:57:49" maxSheetId="3" userName="БутытоваСГ" r:id="rId658" minRId="13395" maxRId="13396">
    <sheetIdMap count="2">
      <sheetId val="1"/>
      <sheetId val="2"/>
    </sheetIdMap>
  </header>
  <header guid="{2426204C-1FF8-4AC5-B562-C7037B60C05B}" dateTime="2025-02-21T11:26:27" maxSheetId="3" userName="БутытоваСГ" r:id="rId659" minRId="13397" maxRId="13410">
    <sheetIdMap count="2">
      <sheetId val="1"/>
      <sheetId val="2"/>
    </sheetIdMap>
  </header>
  <header guid="{5BA8D619-4C1B-4360-B0AA-2F84096E0A28}" dateTime="2025-02-21T11:28:19" maxSheetId="3" userName="БутытоваСГ" r:id="rId660" minRId="13413" maxRId="13414">
    <sheetIdMap count="2">
      <sheetId val="1"/>
      <sheetId val="2"/>
    </sheetIdMap>
  </header>
  <header guid="{73BB7209-236D-4E4C-A191-5EAC3D9AC335}" dateTime="2025-02-21T11:46:22" maxSheetId="3" userName="Пользователь" r:id="rId661" minRId="13415">
    <sheetIdMap count="2">
      <sheetId val="1"/>
      <sheetId val="2"/>
    </sheetIdMap>
  </header>
  <header guid="{2A65D802-5956-4C99-8D0B-BF065DB3F1DF}" dateTime="2025-02-25T10:15:51" maxSheetId="3" userName="Пользователь" r:id="rId662" minRId="13416">
    <sheetIdMap count="2">
      <sheetId val="1"/>
      <sheetId val="2"/>
    </sheetIdMap>
  </header>
  <header guid="{D9A34133-E4F4-4FFB-A1FD-1B556A60A5CE}" dateTime="2025-02-28T09:41:43" maxSheetId="3" userName="Ольга Владимировна" r:id="rId663">
    <sheetIdMap count="2">
      <sheetId val="1"/>
      <sheetId val="2"/>
    </sheetIdMap>
  </header>
  <header guid="{1E2209B5-804E-48BB-AC0D-60F79FC55F67}" dateTime="2025-03-06T15:38:02" maxSheetId="3" userName="Ольга Владимировна" r:id="rId664" minRId="13421" maxRId="13422">
    <sheetIdMap count="2">
      <sheetId val="1"/>
      <sheetId val="2"/>
    </sheetIdMap>
  </header>
  <header guid="{8BDA54E9-8397-441E-B7F6-C9439E9AB355}" dateTime="2025-03-20T16:41:24" maxSheetId="3" userName="БутытоваСГ" r:id="rId665" minRId="13423" maxRId="13443">
    <sheetIdMap count="2">
      <sheetId val="1"/>
      <sheetId val="2"/>
    </sheetIdMap>
  </header>
  <header guid="{FB55F91A-653C-4638-BCA5-64FD8C32032C}" dateTime="2025-03-20T16:42:37" maxSheetId="3" userName="БутытоваСГ" r:id="rId666" minRId="13446" maxRId="13458">
    <sheetIdMap count="2">
      <sheetId val="1"/>
      <sheetId val="2"/>
    </sheetIdMap>
  </header>
  <header guid="{77B5DF8D-022F-4CE4-8FB7-4FDE900A4E26}" dateTime="2025-03-20T16:50:41" maxSheetId="3" userName="БутытоваСГ" r:id="rId667" minRId="13459" maxRId="13490">
    <sheetIdMap count="2">
      <sheetId val="1"/>
      <sheetId val="2"/>
    </sheetIdMap>
  </header>
  <header guid="{E6437BAC-D876-4751-A5F2-1CCD144137C0}" dateTime="2025-03-20T16:51:25" maxSheetId="3" userName="БутытоваСГ" r:id="rId668" minRId="13491" maxRId="13500">
    <sheetIdMap count="2">
      <sheetId val="1"/>
      <sheetId val="2"/>
    </sheetIdMap>
  </header>
  <header guid="{FB1F57F7-E617-4711-A7DA-CB24E6D26ED1}" dateTime="2025-03-20T16:52:41" maxSheetId="3" userName="БутытоваСГ" r:id="rId669" minRId="13501" maxRId="13512">
    <sheetIdMap count="2">
      <sheetId val="1"/>
      <sheetId val="2"/>
    </sheetIdMap>
  </header>
  <header guid="{5CD09BEC-D81A-40FC-854E-51FAAD547641}" dateTime="2025-03-20T16:56:09" maxSheetId="3" userName="БутытоваСГ" r:id="rId670" minRId="13513" maxRId="13556">
    <sheetIdMap count="2">
      <sheetId val="1"/>
      <sheetId val="2"/>
    </sheetIdMap>
  </header>
  <header guid="{CF298BA5-DBBC-445C-ABAA-979202730ED0}" dateTime="2025-03-20T16:56:39" maxSheetId="3" userName="БутытоваСГ" r:id="rId671" minRId="13557" maxRId="13558">
    <sheetIdMap count="2">
      <sheetId val="1"/>
      <sheetId val="2"/>
    </sheetIdMap>
  </header>
  <header guid="{D8C9A632-D3DB-4C62-B843-29CBB2CBF4A4}" dateTime="2025-03-20T16:57:44" maxSheetId="3" userName="БутытоваСГ" r:id="rId672" minRId="13559" maxRId="13575">
    <sheetIdMap count="2">
      <sheetId val="1"/>
      <sheetId val="2"/>
    </sheetIdMap>
  </header>
  <header guid="{98B0FD3D-3EDA-415D-BE89-2ACE3DE0F790}" dateTime="2025-03-20T16:57:50" maxSheetId="3" userName="БутытоваСГ" r:id="rId673" minRId="13576">
    <sheetIdMap count="2">
      <sheetId val="1"/>
      <sheetId val="2"/>
    </sheetIdMap>
  </header>
  <header guid="{E3D57A08-E59B-44E9-B673-1EDFF6D9E9EC}" dateTime="2025-03-20T17:03:23" maxSheetId="3" userName="БутытоваСГ" r:id="rId674" minRId="13577" maxRId="13640">
    <sheetIdMap count="2">
      <sheetId val="1"/>
      <sheetId val="2"/>
    </sheetIdMap>
  </header>
  <header guid="{A127B063-1750-4C84-A0C7-B243F298D86D}" dateTime="2025-03-20T17:05:14" maxSheetId="3" userName="БутытоваСГ" r:id="rId675" minRId="13641" maxRId="13665">
    <sheetIdMap count="2">
      <sheetId val="1"/>
      <sheetId val="2"/>
    </sheetIdMap>
  </header>
  <header guid="{F016C59B-587C-437F-8AB3-9C58D661A542}" dateTime="2025-03-20T17:08:06" maxSheetId="3" userName="БутытоваСГ" r:id="rId676" minRId="13666" maxRId="13667">
    <sheetIdMap count="2">
      <sheetId val="1"/>
      <sheetId val="2"/>
    </sheetIdMap>
  </header>
  <header guid="{6E1F1BB8-E096-4522-BED2-28BE625418C0}" dateTime="2025-03-20T17:09:52" maxSheetId="3" userName="БутытоваСГ" r:id="rId677" minRId="13668" maxRId="13676">
    <sheetIdMap count="2">
      <sheetId val="1"/>
      <sheetId val="2"/>
    </sheetIdMap>
  </header>
  <header guid="{447ECC35-F20F-4C2F-A779-9FF6708963E4}" dateTime="2025-03-24T15:26:30" maxSheetId="3" userName="БутытоваСГ" r:id="rId678" minRId="13677" maxRId="13689">
    <sheetIdMap count="2">
      <sheetId val="1"/>
      <sheetId val="2"/>
    </sheetIdMap>
  </header>
  <header guid="{6BD99D03-D8F0-41C9-A842-E2D65CA4D093}" dateTime="2025-03-24T15:28:07" maxSheetId="3" userName="БутытоваСГ" r:id="rId679" minRId="13690" maxRId="13727">
    <sheetIdMap count="2">
      <sheetId val="1"/>
      <sheetId val="2"/>
    </sheetIdMap>
  </header>
  <header guid="{F048535C-0CA0-44A0-9FB2-27446900ACDB}" dateTime="2025-03-24T15:30:34" maxSheetId="3" userName="БутытоваСГ" r:id="rId680" minRId="13728" maxRId="13730">
    <sheetIdMap count="2">
      <sheetId val="1"/>
      <sheetId val="2"/>
    </sheetIdMap>
  </header>
  <header guid="{53C216EA-36F7-4AFE-81C0-21A03FCB9D22}" dateTime="2025-03-24T19:24:44" maxSheetId="3" userName="БутытоваСГ" r:id="rId681" minRId="13731" maxRId="13737">
    <sheetIdMap count="2">
      <sheetId val="1"/>
      <sheetId val="2"/>
    </sheetIdMap>
  </header>
  <header guid="{B40A1CCF-1557-4C53-9465-2B6B43AE9F11}" dateTime="2025-03-24T20:54:51" maxSheetId="3" userName="Пользователь" r:id="rId682" minRId="13738" maxRId="13801">
    <sheetIdMap count="2">
      <sheetId val="1"/>
      <sheetId val="2"/>
    </sheetIdMap>
  </header>
  <header guid="{50E7321A-5D06-472F-A669-44673B30757D}" dateTime="2025-03-25T09:55:27" maxSheetId="3" userName="Пользователь" r:id="rId683" minRId="13802" maxRId="13803">
    <sheetIdMap count="2">
      <sheetId val="1"/>
      <sheetId val="2"/>
    </sheetIdMap>
  </header>
  <header guid="{491A052F-E8FA-4F06-BFC6-D8563B404649}" dateTime="2025-03-25T10:49:13" maxSheetId="3" userName="БутытоваСГ" r:id="rId684" minRId="13804" maxRId="13805">
    <sheetIdMap count="2">
      <sheetId val="1"/>
      <sheetId val="2"/>
    </sheetIdMap>
  </header>
  <header guid="{8647EC5B-3383-442E-9D5D-2060A1F28399}" dateTime="2025-03-25T11:15:32" maxSheetId="3" userName="Ольга Владимировна" r:id="rId685" minRId="13806" maxRId="13807">
    <sheetIdMap count="2">
      <sheetId val="1"/>
      <sheetId val="2"/>
    </sheetIdMap>
  </header>
  <header guid="{C637FB49-0A89-49A6-9F25-476339C2BC8F}" dateTime="2025-03-25T11:21:45" maxSheetId="3" userName="Ольга Владимировна" r:id="rId686" minRId="13808">
    <sheetIdMap count="2">
      <sheetId val="1"/>
      <sheetId val="2"/>
    </sheetIdMap>
  </header>
  <header guid="{973A8986-A6D2-4F54-94D2-0AA0098CB6A7}" dateTime="2025-03-26T17:00:07" maxSheetId="3" userName="БутытоваСГ" r:id="rId687" minRId="13809" maxRId="13889">
    <sheetIdMap count="2">
      <sheetId val="1"/>
      <sheetId val="2"/>
    </sheetIdMap>
  </header>
  <header guid="{82CF9E05-B5D4-42D1-A3B7-3226558E48CE}" dateTime="2025-03-28T11:30:11" maxSheetId="3" userName="Ольга Владимировна" r:id="rId688" minRId="13892" maxRId="13894">
    <sheetIdMap count="2">
      <sheetId val="1"/>
      <sheetId val="2"/>
    </sheetIdMap>
  </header>
  <header guid="{E17B7BF8-EA11-4480-9E37-62C16FBF86AC}" dateTime="2025-04-01T09:20:16" maxSheetId="3" userName="Пользователь" r:id="rId689" minRId="13895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3892" sId="1">
    <oc r="G119">
      <f>13171.88976-218.44</f>
    </oc>
    <nc r="G119">
      <f>13171.88976-218.44+61.11804</f>
    </nc>
  </rcc>
  <rcc rId="13893" sId="1" numFmtId="4">
    <oc r="G406">
      <v>283.46820000000002</v>
    </oc>
    <nc r="G406">
      <f>283.4682+5385.89089</f>
    </nc>
  </rcc>
  <rcc rId="13894" sId="1" numFmtId="4">
    <oc r="G664">
      <v>2336626.0785300001</v>
    </oc>
    <nc r="G664">
      <v>2342073.0874600001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3421" sId="1">
    <oc r="G118">
      <f>18776.67349-1431.1-214.25-105-187</f>
    </oc>
    <nc r="G118">
      <f>18776.67349-1431.1-214.25-105-187-3317.95373</f>
    </nc>
  </rcc>
  <rcc rId="13422" sId="1" numFmtId="4">
    <oc r="G623">
      <v>2327193.9957900001</v>
    </oc>
    <nc r="G623">
      <v>2323876.0420599999</v>
    </nc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rc rId="13364" sId="1" ref="A494:XFD496" action="insertRow"/>
  <rcc rId="13365" sId="1" odxf="1" dxf="1">
    <nc r="A494" t="inlineStr">
      <is>
        <t>Основное мероприятие "Развитие плавательного бассейна"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13366" sId="1" odxf="1" dxf="1">
    <nc r="B494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7" sId="1" odxf="1" dxf="1">
    <nc r="C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8" sId="1" odxf="1" dxf="1">
    <nc r="D494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69" sId="1" odxf="1" dxf="1">
    <nc r="E494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494" start="0" length="0">
    <dxf>
      <font>
        <b/>
        <name val="Times New Roman"/>
        <scheme val="none"/>
      </font>
    </dxf>
  </rfmt>
  <rcc rId="13370" sId="1" odxf="1" dxf="1">
    <nc r="G494">
      <f>G495</f>
    </nc>
    <odxf>
      <fill>
        <patternFill patternType="solid">
          <bgColor theme="0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3371" sId="1" odxf="1" dxf="1">
    <nc r="A495" t="inlineStr">
      <is>
        <t xml:space="preserve">Расходы, связанные с выполнением деятельности учреждения плавательного бассейна </t>
      </is>
    </nc>
    <odxf>
      <font>
        <i val="0"/>
        <name val="Times New Roman"/>
        <scheme val="none"/>
      </font>
      <alignment vertical="top" readingOrder="0"/>
    </odxf>
    <ndxf>
      <font>
        <i/>
        <name val="Times New Roman"/>
        <scheme val="none"/>
      </font>
      <alignment vertical="center" readingOrder="0"/>
    </ndxf>
  </rcc>
  <rcc rId="13372" sId="1" odxf="1" dxf="1">
    <nc r="B495" t="inlineStr">
      <is>
        <t>975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3" sId="1" odxf="1" dxf="1">
    <nc r="C495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4" sId="1" odxf="1" dxf="1">
    <nc r="D495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375" sId="1" odxf="1" dxf="1">
    <nc r="E495" t="inlineStr">
      <is>
        <t>09102 83150</t>
      </is>
    </nc>
    <odxf>
      <font>
        <i val="0"/>
        <name val="Times New Roman"/>
        <scheme val="none"/>
      </font>
      <fill>
        <patternFill patternType="solid">
          <bgColor indexed="9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495" start="0" length="0">
    <dxf>
      <font>
        <i/>
        <name val="Times New Roman"/>
        <scheme val="none"/>
      </font>
    </dxf>
  </rfmt>
  <rcc rId="13376" sId="1" odxf="1" dxf="1">
    <nc r="G495">
      <f>G496</f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cc rId="13377" sId="1" odxf="1" dxf="1">
    <nc r="A49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top" readingOrder="0"/>
    </odxf>
    <ndxf>
      <alignment vertical="center" readingOrder="0"/>
    </ndxf>
  </rcc>
  <rcc rId="13378" sId="1">
    <nc r="B496" t="inlineStr">
      <is>
        <t>975</t>
      </is>
    </nc>
  </rcc>
  <rcc rId="13379" sId="1">
    <nc r="C496" t="inlineStr">
      <is>
        <t>11</t>
      </is>
    </nc>
  </rcc>
  <rcc rId="13380" sId="1">
    <nc r="D496" t="inlineStr">
      <is>
        <t>02</t>
      </is>
    </nc>
  </rcc>
  <rcc rId="13381" sId="1" odxf="1" dxf="1">
    <nc r="E496" t="inlineStr">
      <is>
        <t>09102 83150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382" sId="1">
    <nc r="F496" t="inlineStr">
      <is>
        <t>621</t>
      </is>
    </nc>
  </rcc>
  <rcc rId="13383" sId="1" odxf="1" dxf="1" numFmtId="4">
    <nc r="G496">
      <v>13570.17</v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rc rId="13384" sId="1" ref="A512:XFD512" action="deleteRow">
    <undo index="1" exp="ref" v="1" dr="G512" r="G502" sId="1"/>
    <rfmt sheetId="1" xfDxf="1" sqref="A512:XFD512" start="0" length="0">
      <dxf>
        <font>
          <name val="Times New Roman CYR"/>
          <scheme val="none"/>
        </font>
        <alignment wrapText="1" readingOrder="0"/>
      </dxf>
    </rfmt>
    <rcc rId="0" sId="1" dxf="1">
      <nc r="A512" t="inlineStr">
        <is>
          <t xml:space="preserve">Непрограммные расходы </t>
        </is>
      </nc>
      <ndxf>
        <font>
          <b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99900 00000</t>
        </is>
      </nc>
      <n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2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2">
        <f>G513</f>
      </nc>
      <ndxf>
        <font>
          <b/>
          <name val="Times New Roman"/>
          <scheme val="none"/>
        </font>
        <numFmt numFmtId="164" formatCode="0.00000"/>
        <alignment horizontal="center" vertical="center" wrapText="0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385" sId="1" ref="A512:XFD512" action="deleteRow">
    <rfmt sheetId="1" xfDxf="1" sqref="A512:XFD512" start="0" length="0">
      <dxf>
        <font>
          <i/>
          <name val="Times New Roman CYR"/>
          <scheme val="none"/>
        </font>
        <alignment wrapText="1" readingOrder="0"/>
      </dxf>
    </rfmt>
    <rcc rId="0" sId="1" dxf="1">
      <nc r="A512" t="inlineStr">
        <is>
          <t>Прочие мероприятия , связанные с выполнением обязательств ОМСУ</t>
        </is>
      </nc>
      <ndxf>
        <font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2">
        <f>G513</f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386" sId="1" ref="A512:XFD512" action="deleteRow">
    <rfmt sheetId="1" xfDxf="1" sqref="A512:XFD512" start="0" length="0">
      <dxf>
        <font>
          <name val="Times New Roman CYR"/>
          <scheme val="none"/>
        </font>
        <alignment wrapText="1" readingOrder="0"/>
      </dxf>
    </rfmt>
    <rcc rId="0" sId="1" dxf="1">
      <nc r="A512" t="inlineStr">
        <is>
          <t>Прочая закупка товаров, работ и услуг</t>
        </is>
      </nc>
      <n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2" t="inlineStr">
        <is>
          <t>975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2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2" t="inlineStr">
        <is>
          <t>03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2" t="inlineStr">
        <is>
          <t>9990082900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2" t="inlineStr">
        <is>
          <t>244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12">
        <v>13570.17</v>
      </nc>
      <n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87" sId="1">
    <oc r="G502">
      <f>G503+#REF!</f>
    </oc>
    <nc r="G502">
      <f>G503</f>
    </nc>
  </rcc>
  <rcc rId="13388" sId="1">
    <oc r="G488">
      <f>G490</f>
    </oc>
    <nc r="G488">
      <f>G490+G494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Ведом.структура!$A$1:$G$622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3349" sId="1" xfDxf="1" dxf="1">
    <oc r="A40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0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0" sId="1" xfDxf="1" dxf="1">
    <oc r="A129" t="inlineStr">
      <is>
        <t>Защита населения и территории от чрезвычайных ситуаций природного и техногенного характера, гражданская оборона</t>
      </is>
    </oc>
    <nc r="A129" t="inlineStr">
      <is>
        <t>Защита населения и территории от чрезвычайных ситуаций природного и техногенного характера, пожарная безопасность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1" sId="1" xfDxf="1" dxf="1">
    <oc r="A258" t="inlineStr">
      <is>
        <t>Молодежная политика и оздоровление детей</t>
      </is>
    </oc>
    <nc r="A258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2" sId="1" xfDxf="1" dxf="1">
    <oc r="A459" t="inlineStr">
      <is>
        <t>Молодежная политика и оздоровление детей</t>
      </is>
    </oc>
    <nc r="A459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53" sId="1" xfDxf="1" dxf="1">
    <oc r="A331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331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612" start="0" length="0">
    <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B67934D4-E797-41BD-A015-871403995F47}" action="delete"/>
  <rdn rId="0" localSheetId="1" customView="1" name="Z_B67934D4_E797_41BD_A015_871403995F47_.wvu.PrintArea" hidden="1" oldHidden="1">
    <formula>Ведом.структура!$A$1:$G$618</formula>
    <oldFormula>Ведом.структура!$A$1:$G$618</oldFormula>
  </rdn>
  <rdn rId="0" localSheetId="1" customView="1" name="Z_B67934D4_E797_41BD_A015_871403995F47_.wvu.FilterData" hidden="1" oldHidden="1">
    <formula>Ведом.структура!$A$13:$G$626</formula>
    <oldFormula>Ведом.структура!$A$13:$G$618</oldFormula>
  </rdn>
  <rcv guid="{B67934D4-E797-41BD-A015-871403995F47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13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13808" sId="1">
    <oc r="G3" t="inlineStr">
      <is>
        <t>от 24 февраля 2025    № 28</t>
      </is>
    </oc>
    <nc r="G3" t="inlineStr">
      <is>
        <t>от _______ 2025    № ___</t>
      </is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42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Ведом.структура!$A$1:$G$621</formula>
    <oldFormula>Ведом.структура!$A$1:$G$621</oldFormula>
  </rdn>
  <rdn rId="0" localSheetId="1" customView="1" name="Z_B67934D4_E797_41BD_A015_871403995F47_.wvu.FilterData" hidden="1" oldHidden="1">
    <formula>Ведом.структура!$A$17:$G$629</formula>
    <oldFormula>Ведом.структура!$A$17:$G$629</oldFormula>
  </rdn>
  <rcv guid="{B67934D4-E797-41BD-A015-871403995F47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13356" sId="1" ref="A1:XFD5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1335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3358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3359" sId="1">
    <nc r="G1" t="inlineStr">
      <is>
        <t>Приложение №7</t>
      </is>
    </nc>
  </rcc>
  <rrc rId="13360" sId="1" ref="A5:XFD5" action="deleteRow">
    <rfmt sheetId="1" xfDxf="1" sqref="A5:XFD5" start="0" length="0">
      <dxf>
        <font>
          <name val="Times New Roman CYR"/>
          <scheme val="none"/>
        </font>
        <alignment wrapText="1" readingOrder="0"/>
      </dxf>
    </rfmt>
  </rrc>
  <rcc rId="13361" sId="1">
    <oc r="G11" t="inlineStr">
      <is>
        <t>от "___" декабря 2024 № ___</t>
      </is>
    </oc>
    <nc r="G11" t="inlineStr">
      <is>
        <t>от "23" декабря 2024 №25</t>
      </is>
    </nc>
  </rcc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Ведом.структура!$A$5:$G$622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12958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12959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12960" sId="1">
    <oc r="G7" t="inlineStr">
      <is>
        <t>от "___" декабря 2023 № ___</t>
      </is>
    </oc>
    <nc r="G7" t="inlineStr">
      <is>
        <t>от "___" декабря 2024 № ___</t>
      </is>
    </nc>
  </rcc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13806" sId="1" numFmtId="4">
    <oc r="G119">
      <v>13171.88976</v>
    </oc>
    <nc r="G119">
      <f>13171.88976-218.44</f>
    </nc>
  </rcc>
  <rcc rId="13807" sId="1" numFmtId="4">
    <oc r="G381">
      <v>7928.3050400000002</v>
    </oc>
    <nc r="G381">
      <f>7928.30504+218.44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Ведом.структура!$A$1:$G$622</formula>
    <oldFormula>Ведом.структура!$A$1:$G$622</oldFormula>
  </rdn>
  <rdn rId="0" localSheetId="1" customView="1" name="Z_B67934D4_E797_41BD_A015_871403995F47_.wvu.FilterData" hidden="1" oldHidden="1">
    <formula>Ведом.структура!$A$17:$G$630</formula>
    <oldFormula>Ведом.структура!$A$17:$G$630</oldFormula>
  </rdn>
  <rcv guid="{B67934D4-E797-41BD-A015-871403995F47}" action="add"/>
</revisions>
</file>

<file path=xl/revisions/revisionLog17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73" sId="1" numFmtId="4">
    <oc r="G19">
      <v>64.5</v>
    </oc>
    <nc r="G19"/>
  </rcc>
  <rcc rId="10874" sId="1" numFmtId="4">
    <oc r="G20">
      <v>19.5</v>
    </oc>
    <nc r="G20"/>
  </rcc>
  <rcc rId="10875" sId="1" numFmtId="4">
    <oc r="G23">
      <v>850.2</v>
    </oc>
    <nc r="G23"/>
  </rcc>
  <rcc rId="10876" sId="1" numFmtId="4">
    <oc r="G24">
      <v>50</v>
    </oc>
    <nc r="G24"/>
  </rcc>
  <rcc rId="10877" sId="1" numFmtId="4">
    <oc r="G25">
      <v>256.7</v>
    </oc>
    <nc r="G25"/>
  </rcc>
  <rcc rId="10878" sId="1" numFmtId="4">
    <oc r="G26">
      <v>33.799999999999997</v>
    </oc>
    <nc r="G26"/>
  </rcc>
  <rcc rId="10879" sId="1" numFmtId="4">
    <oc r="G27">
      <v>100</v>
    </oc>
    <nc r="G27"/>
  </rcc>
  <rcc rId="10880" sId="1" numFmtId="4">
    <oc r="G29">
      <v>1612.9</v>
    </oc>
    <nc r="G29"/>
  </rcc>
  <rcc rId="10881" sId="1" numFmtId="4">
    <oc r="G30">
      <v>150</v>
    </oc>
    <nc r="G30"/>
  </rcc>
  <rcc rId="10882" sId="1" numFmtId="4">
    <oc r="G31">
      <v>496.5</v>
    </oc>
    <nc r="G31"/>
  </rcc>
  <rcc rId="10883" sId="1" numFmtId="4">
    <oc r="G38">
      <v>1641.1</v>
    </oc>
    <nc r="G38"/>
  </rcc>
  <rcc rId="10884" sId="1" numFmtId="4">
    <oc r="G39">
      <v>495.6</v>
    </oc>
    <nc r="G39"/>
  </rcc>
  <rcc rId="10885" sId="1" numFmtId="4">
    <oc r="G44">
      <v>8690.7000000000007</v>
    </oc>
    <nc r="G44"/>
  </rcc>
  <rcc rId="10886" sId="1" numFmtId="4">
    <oc r="G45">
      <v>2624.6</v>
    </oc>
    <nc r="G45"/>
  </rcc>
  <rcc rId="10887" sId="1" numFmtId="4">
    <oc r="G46">
      <v>8.8000000000000007</v>
    </oc>
    <nc r="G46"/>
  </rcc>
  <rcc rId="10888" sId="1" numFmtId="4">
    <oc r="G47">
      <v>90</v>
    </oc>
    <nc r="G47"/>
  </rcc>
  <rcc rId="10889" sId="1" numFmtId="4">
    <oc r="G48">
      <v>125</v>
    </oc>
    <nc r="G48"/>
  </rcc>
  <rcc rId="10890" sId="1" numFmtId="4">
    <oc r="G52">
      <v>11.7</v>
    </oc>
    <nc r="G52">
      <v>48.7</v>
    </nc>
  </rcc>
  <rcc rId="10891" sId="1">
    <nc r="H52">
      <v>48.7</v>
    </nc>
  </rcc>
  <rcc rId="10892" sId="1" numFmtId="4">
    <oc r="G56">
      <v>500</v>
    </oc>
    <nc r="G56"/>
  </rcc>
  <rcc rId="10893" sId="1" numFmtId="4">
    <oc r="G61">
      <v>100</v>
    </oc>
    <nc r="G61"/>
  </rcc>
  <rcc rId="10894" sId="1">
    <nc r="H164">
      <v>4.5</v>
    </nc>
  </rcc>
  <rcc rId="10895" sId="1" numFmtId="4">
    <oc r="G164">
      <v>3.8</v>
    </oc>
    <nc r="G164">
      <v>4.5</v>
    </nc>
  </rcc>
  <rfmt sheetId="1" sqref="G51">
    <dxf>
      <fill>
        <patternFill patternType="solid">
          <bgColor rgb="FF92D050"/>
        </patternFill>
      </fill>
    </dxf>
  </rfmt>
  <rfmt sheetId="1" sqref="G52">
    <dxf>
      <fill>
        <patternFill>
          <bgColor theme="0"/>
        </patternFill>
      </fill>
    </dxf>
  </rfmt>
  <rdn rId="0" localSheetId="1" customView="1" name="Z_F5AA4F86_B486_4943_8417_E7BB5F004EDE_.wvu.PrintArea" hidden="1" oldHidden="1">
    <formula>Ведом.структура!$A$1:$G$634</formula>
  </rdn>
  <rdn rId="0" localSheetId="1" customView="1" name="Z_F5AA4F86_B486_4943_8417_E7BB5F004EDE_.wvu.FilterData" hidden="1" oldHidden="1">
    <formula>Ведом.структура!$A$13:$I$634</formula>
  </rdn>
  <rcv guid="{F5AA4F86-B486-4943-8417-E7BB5F004EDE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8" sId="1">
    <oc r="G179">
      <f>493+493</f>
    </oc>
    <nc r="G179">
      <f>511.5</f>
    </nc>
  </rcc>
  <rcc rId="10899" sId="1">
    <oc r="H179" t="inlineStr">
      <is>
        <t>493 МБ</t>
      </is>
    </oc>
    <nc r="H179">
      <v>511.5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00" sId="1">
    <nc r="H300">
      <v>83.5</v>
    </nc>
  </rcc>
  <rcc rId="10901" sId="1">
    <oc r="H278" t="inlineStr">
      <is>
        <t>8,1 МБ</t>
      </is>
    </oc>
    <nc r="H278"/>
  </rcc>
  <rcc rId="10902" sId="1">
    <oc r="H248" t="inlineStr">
      <is>
        <t>10508 МБ</t>
      </is>
    </oc>
    <nc r="H248"/>
  </rcc>
  <rcc rId="10903" sId="1">
    <oc r="H250" t="inlineStr">
      <is>
        <t>28,2 МБ</t>
      </is>
    </oc>
    <nc r="H250"/>
  </rcc>
  <rcc rId="10904" sId="1">
    <oc r="H252" t="inlineStr">
      <is>
        <t>287,2 МБ</t>
      </is>
    </oc>
    <nc r="H252"/>
  </rcc>
  <rrc rId="10905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cc rId="0" sId="1" dxf="1">
      <nc r="H40">
        <f>G34+G40</f>
      </nc>
      <ndxf>
        <numFmt numFmtId="165" formatCode="0.00000"/>
      </ndxf>
    </rcc>
    <rfmt sheetId="1" sqref="H42" start="0" length="0">
      <dxf>
        <font>
          <b/>
          <name val="Times New Roman CYR"/>
          <family val="1"/>
        </font>
      </dxf>
    </rfmt>
    <rcc rId="0" sId="1">
      <nc r="H52">
        <v>48.7</v>
      </nc>
    </rcc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cc rId="0" sId="1">
      <nc r="H64" t="inlineStr">
        <is>
          <t>208 МБ</t>
        </is>
      </nc>
    </rcc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cc rId="0" sId="1">
      <nc r="H149">
        <v>16733.400000000001</v>
      </nc>
    </rcc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cc rId="0" sId="1">
      <nc r="H164">
        <v>4.5</v>
      </nc>
    </rcc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cc rId="0" sId="1" dxf="1">
      <nc r="H179">
        <v>511.5</v>
      </nc>
      <ndxf>
        <font>
          <i/>
          <name val="Times New Roman CYR"/>
          <family val="1"/>
        </font>
      </ndxf>
    </rcc>
    <rcc rId="0" sId="1">
      <nc r="H184" t="inlineStr">
        <is>
          <t>16,9 МБ</t>
        </is>
      </nc>
    </rcc>
    <rfmt sheetId="1" sqref="H186" start="0" length="0">
      <dxf>
        <font>
          <b/>
          <name val="Times New Roman CYR"/>
          <family val="1"/>
        </font>
      </dxf>
    </rfmt>
    <rcc rId="0" sId="1">
      <nc r="H189">
        <v>16327.6</v>
      </nc>
    </rcc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cc rId="0" sId="1" dxf="1">
      <nc r="H203" t="inlineStr">
        <is>
          <t>206,8 МБ</t>
        </is>
      </nc>
      <ndxf>
        <fill>
          <patternFill patternType="solid">
            <bgColor theme="0"/>
          </patternFill>
        </fill>
      </ndxf>
    </rcc>
    <rfmt sheetId="1" sqref="H225" start="0" length="0">
      <dxf>
        <font>
          <i/>
          <name val="Times New Roman CYR"/>
          <family val="1"/>
        </font>
      </dxf>
    </rfmt>
    <rcc rId="0" sId="1" dxf="1">
      <nc r="H232">
        <v>242.01474999999999</v>
      </nc>
      <ndxf>
        <fill>
          <patternFill patternType="solid">
            <bgColor rgb="FFFFC000"/>
          </patternFill>
        </fill>
      </ndxf>
    </rcc>
    <rfmt sheetId="1" sqref="H233" start="0" length="0">
      <dxf>
        <fill>
          <patternFill patternType="solid">
            <bgColor rgb="FFFFC000"/>
          </patternFill>
        </fill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cc rId="0" sId="1" dxf="1">
      <nc r="H262" t="inlineStr">
        <is>
          <t>420 МБ</t>
        </is>
      </nc>
      <ndxf>
        <font>
          <i/>
          <name val="Times New Roman CYR"/>
          <family val="1"/>
        </font>
      </ndxf>
    </rcc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cc rId="0" sId="1" dxf="1">
      <nc r="H300">
        <v>83.5</v>
      </nc>
      <ndxf>
        <font>
          <i/>
          <name val="Times New Roman CYR"/>
          <family val="1"/>
        </font>
      </ndxf>
    </rcc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 dxf="1">
      <nc r="H304">
        <f>G304+G301</f>
      </nc>
      <ndxf>
        <numFmt numFmtId="165" formatCode="0.00000"/>
      </ndxf>
    </rcc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cc rId="0" sId="1">
      <nc r="H385" t="inlineStr">
        <is>
          <t>543,5 МБ</t>
        </is>
      </nc>
    </rcc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cc rId="0" sId="1">
      <nc r="H402" t="inlineStr">
        <is>
          <t>30 МБ</t>
        </is>
      </nc>
    </rcc>
    <rfmt sheetId="1" sqref="H414" start="0" length="0">
      <dxf>
        <font>
          <b/>
          <name val="Times New Roman CYR"/>
          <family val="1"/>
        </font>
      </dxf>
    </rfmt>
    <rcc rId="0" sId="1">
      <nc r="H415" t="inlineStr">
        <is>
          <t>0,98 МБ</t>
        </is>
      </nc>
    </rcc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>
      <nc r="H422" t="inlineStr">
        <is>
          <t>598,22796 МБ</t>
        </is>
      </nc>
    </rcc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  <rcc rId="0" sId="1">
      <nc r="H633" t="inlineStr">
        <is>
          <t>МБ400</t>
        </is>
      </nc>
    </rcc>
    <rcc rId="0" sId="1" dxf="1">
      <nc r="H640">
        <f>G640-2058.275</f>
      </nc>
      <ndxf>
        <numFmt numFmtId="165" formatCode="0.00000"/>
      </ndxf>
    </rcc>
    <rfmt sheetId="1" sqref="H642" start="0" length="0">
      <dxf>
        <numFmt numFmtId="167" formatCode="_-* #,##0.00000\ _₽_-;\-* #,##0.00000\ _₽_-;_-* &quot;-&quot;?????\ _₽_-;_-@_-"/>
      </dxf>
    </rfmt>
    <rcc rId="0" sId="1" dxf="1">
      <nc r="H643">
        <f>G634-H640</f>
      </nc>
      <ndxf>
        <numFmt numFmtId="167" formatCode="_-* #,##0.00000\ _₽_-;\-* #,##0.00000\ _₽_-;_-* &quot;-&quot;?????\ _₽_-;_-@_-"/>
      </ndxf>
    </rcc>
  </rrc>
  <rrc rId="10906" sId="1" ref="H1:H1048576" action="deleteCol">
    <undo index="65535" exp="area" ref3D="1" dr="$A$13:$H$634" dn="Z_8FCB7726_1732_4EDF_BB57_575B6379DE61_.wvu.FilterData" sId="1"/>
    <undo index="65535" exp="area" ref3D="1" dr="$A$13:$H$634" dn="Z_B67934D4_E797_41BD_A015_871403995F47_.wvu.FilterData" sId="1"/>
    <undo index="65535" exp="area" ref3D="1" dr="$A$13:$H$618" dn="Z_D81545E7_4D4B_446E_9A30_820F936821E7_.wvu.FilterData" sId="1"/>
    <undo index="65535" exp="area" ref3D="1" dr="$A$13:$H$634" dn="Z_A7ECC946_0B19_46FE_A729_7B688B04647E_.wvu.FilterData" sId="1"/>
    <undo index="65535" exp="area" ref3D="1" dr="$A$13:$H$618" dn="Z_7F4E773D_B5BB_4934_BF3B_08D52D3A50BB_.wvu.FilterData" sId="1"/>
    <undo index="65535" exp="area" ref3D="1" dr="$A$13:$H$618" dn="Z_FD07A2FB_313B_438C_95EB_ED52826B5199_.wvu.FilterData" sId="1"/>
    <undo index="65535" exp="area" ref3D="1" dr="$A$13:$H$634" dn="Z_EAF61B99_7E7E_48AF_BC35_4A98D8D2E356_.wvu.FilterData" sId="1"/>
    <undo index="65535" exp="area" ref3D="1" dr="$A$13:$H$634" dn="Z_E8C4D6E1_9869_4DF1_B028_E267A0B6BE3E_.wvu.FilterData" sId="1"/>
    <undo index="65535" exp="area" ref3D="1" dr="$A$13:$H$634" dn="Z_B99D8A13_30D0_470F_9487_CE7E15683295_.wvu.FilterData" sId="1"/>
    <undo index="65535" exp="area" ref3D="1" dr="$A$13:$H$618" dn="Z_1AB81782_9433_47FF_BE6C_6C5BEF63DEBF_.wvu.FilterData" sId="1"/>
    <undo index="65535" exp="area" ref3D="1" dr="$A$13:$H$634" dn="Z_2396CF95_9617_49BB_AEF9_3B71C5CED383_.wvu.FilterData" sId="1"/>
    <undo index="65535" exp="area" ref3D="1" dr="$A$13:$H$634" dn="_ФильтрБазыДанных" sId="1"/>
    <undo index="65535" exp="area" ref3D="1" dr="$A$13:$H$634" dn="Z_58E5C51F_5D48_4FA9_9CAD_7C3D59D9C1FE_.wvu.FilterData" sId="1"/>
    <undo index="65535" exp="area" ref3D="1" dr="$A$13:$H$634" dn="Z_73FC67B9_3A5E_4402_A781_D3BF0209130F_.wvu.FilterData" sId="1"/>
    <undo index="65535" exp="area" ref3D="1" dr="$A$13:$H$634" dn="Z_3CFF5A2C_E6EC_41A4_AC42_16A2684D7390_.wvu.FilterData" sId="1"/>
    <undo index="65535" exp="area" ref3D="1" dr="$A$13:$H$634" dn="Z_252CE41A_39A8_421C_9516_F9C0DA210526_.wvu.FilterData" sId="1"/>
    <undo index="65535" exp="area" ref3D="1" dr="$A$13:$H$618" dn="Z_65F34907_203C_46EC_9041_C6F0AF222452_.wvu.FilterData" sId="1"/>
    <undo index="65535" exp="area" ref3D="1" dr="$A$13:$H$634" dn="Z_201E1F44_A84E_4725_9214_522AF46FCC70_.wvu.FilterData" sId="1"/>
    <undo index="65535" exp="area" ref3D="1" dr="$A$13:$H$634" dn="Z_5DF003A2_8B9D_4F43_83FC_9E2EA938E030_.wvu.FilterData" sId="1"/>
    <undo index="65535" exp="area" ref3D="1" dr="$A$13:$H$618" dn="Z_76334258_81C3_4C2E_A802_39DA2F18998F_.wvu.FilterData" sId="1"/>
    <undo index="65535" exp="area" ref3D="1" dr="$A$13:$H$634" dn="Z_F5AA4F86_B486_4943_8417_E7BB5F004EDE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2" start="0" length="0">
      <dxf>
        <numFmt numFmtId="165" formatCode="0.00000"/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7" sId="1" ref="H1:H1048576" action="deleteCol">
    <undo index="65535" exp="area" ref3D="1" dr="$A$13:$H$618" dn="Z_13B23DF8_CCDD_4847_AE57_58DE769B1A58_.wvu.FilterData" sId="1"/>
    <undo index="65535" exp="area" ref3D="1" dr="$A$13:$H$618" dn="Z_1173F525_7222_4A69_8157_7FEF60F9A158_.wvu.FilterData" sId="1"/>
    <undo index="65535" exp="area" ref3D="1" dr="$A$13:$H$618" dn="Z_0603B90D_9990_461A_A376_43BC72BE878B_.wvu.FilterData" sId="1"/>
    <undo index="65535" exp="area" ref3D="1" dr="$A$13:$H$610" dn="Z_1C7D8532_1B49_4DC9_B93F_665097C072C0_.wvu.FilterData" sId="1"/>
    <undo index="65535" exp="area" ref3D="1" dr="$A$13:$H$618" dn="Z_0FFC6F4C_BD9B_43C2_BD70_8B55E90BC8E3_.wvu.FilterData" sId="1"/>
    <undo index="65535" exp="area" ref3D="1" dr="$A$13:$H$618" dn="Z_17D99987_CDFE_486F_B068_E63466913998_.wvu.FilterData" sId="1"/>
    <undo index="65535" exp="area" ref3D="1" dr="$A$13:$H$618" dn="Z_42FD8836_F391_41D5_96F1_BC20A3F68CA8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cc rId="0" sId="1" dxf="1">
      <nc r="H58">
        <f>G57+G366</f>
      </nc>
      <ndxf>
        <numFmt numFmtId="165" formatCode="0.00000"/>
      </ndxf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f>G137+G606</f>
      </nc>
      <ndxf>
        <font>
          <i/>
          <name val="Times New Roman CYR"/>
          <family val="1"/>
        </font>
        <numFmt numFmtId="165" formatCode="0.00000"/>
      </ndxf>
    </rcc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  <numFmt numFmtId="165" formatCode="0.00000"/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cc rId="0" sId="1" dxf="1">
      <nc r="H154">
        <f>G153+G397+G629</f>
      </nc>
      <ndxf>
        <numFmt numFmtId="165" formatCode="0.00000"/>
      </ndxf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rc rId="10908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5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i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5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71" start="0" length="0">
      <dxf>
        <font>
          <b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5" start="0" length="0">
      <dxf>
        <font>
          <b/>
          <name val="Times New Roman CYR"/>
          <family val="1"/>
        </font>
      </dxf>
    </rfmt>
    <rfmt sheetId="1" sqref="H76" start="0" length="0">
      <dxf>
        <font>
          <b/>
          <name val="Times New Roman CYR"/>
          <family val="1"/>
        </font>
      </dxf>
    </rfmt>
    <rfmt sheetId="1" sqref="H77" start="0" length="0">
      <dxf>
        <font>
          <b/>
          <name val="Times New Roman CYR"/>
          <family val="1"/>
        </font>
      </dxf>
    </rfmt>
    <rfmt sheetId="1" sqref="H80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5" start="0" length="0">
      <dxf>
        <font>
          <i/>
          <name val="Times New Roman CYR"/>
          <family val="1"/>
        </font>
      </dxf>
    </rfmt>
    <rfmt sheetId="1" sqref="H113" start="0" length="0">
      <dxf>
        <font>
          <i/>
          <name val="Times New Roman CYR"/>
          <family val="1"/>
        </font>
      </dxf>
    </rfmt>
    <rfmt sheetId="1" sqref="H114" start="0" length="0">
      <dxf>
        <font>
          <i/>
          <name val="Times New Roman CYR"/>
          <family val="1"/>
        </font>
      </dxf>
    </rfmt>
    <rfmt sheetId="1" sqref="H118" start="0" length="0">
      <dxf>
        <font>
          <i/>
          <name val="Times New Roman CYR"/>
          <family val="1"/>
        </font>
      </dxf>
    </rfmt>
    <rfmt sheetId="1" sqref="H136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45" start="0" length="0">
      <dxf>
        <font>
          <b/>
          <name val="Times New Roman CYR"/>
          <family val="1"/>
        </font>
      </dxf>
    </rfmt>
    <rfmt sheetId="1" sqref="H146" start="0" length="0">
      <dxf>
        <font>
          <i/>
          <name val="Times New Roman CYR"/>
          <family val="1"/>
        </font>
      </dxf>
    </rfmt>
    <rfmt sheetId="1" sqref="H147" start="0" length="0">
      <dxf>
        <font>
          <i/>
          <name val="Times New Roman CYR"/>
          <family val="1"/>
        </font>
      </dxf>
    </rfmt>
    <rfmt sheetId="1" sqref="H148" start="0" length="0">
      <dxf>
        <font>
          <i/>
          <name val="Times New Roman CYR"/>
          <family val="1"/>
        </font>
      </dxf>
    </rfmt>
    <rfmt sheetId="1" sqref="H150" start="0" length="0">
      <dxf>
        <font>
          <i/>
          <name val="Times New Roman CYR"/>
          <family val="1"/>
        </font>
      </dxf>
    </rfmt>
    <rfmt sheetId="1" sqref="H151" start="0" length="0">
      <dxf>
        <font>
          <i/>
          <name val="Times New Roman CYR"/>
          <family val="1"/>
        </font>
      </dxf>
    </rfmt>
    <rfmt sheetId="1" sqref="H152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8" start="0" length="0">
      <dxf>
        <fill>
          <patternFill patternType="solid">
            <bgColor theme="0"/>
          </patternFill>
        </fill>
      </dxf>
    </rfmt>
    <rfmt sheetId="1" sqref="H16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171" start="0" length="0">
      <dxf>
        <fill>
          <patternFill patternType="solid">
            <bgColor theme="0"/>
          </patternFill>
        </fill>
      </dxf>
    </rfmt>
    <rfmt sheetId="1" sqref="H172" start="0" length="0">
      <dxf>
        <fill>
          <patternFill patternType="solid">
            <bgColor theme="0"/>
          </patternFill>
        </fill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6" start="0" length="0">
      <dxf>
        <font>
          <i/>
          <name val="Times New Roman CYR"/>
          <family val="1"/>
        </font>
      </dxf>
    </rfmt>
    <rfmt sheetId="1" sqref="H177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79" start="0" length="0">
      <dxf>
        <font>
          <i/>
          <name val="Times New Roman CYR"/>
          <family val="1"/>
        </font>
      </dxf>
    </rfmt>
    <rfmt sheetId="1" sqref="H186" start="0" length="0">
      <dxf>
        <font>
          <b/>
          <name val="Times New Roman CYR"/>
          <family val="1"/>
        </font>
      </dxf>
    </rfmt>
    <rfmt sheetId="1" sqref="H200" start="0" length="0">
      <dxf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ill>
          <patternFill patternType="solid">
            <bgColor theme="0"/>
          </patternFill>
        </fill>
      </dxf>
    </rfmt>
    <rfmt sheetId="1" sqref="H213" start="0" length="0">
      <dxf>
        <font>
          <i/>
          <name val="Times New Roman CYR"/>
          <family val="1"/>
        </font>
      </dxf>
    </rfmt>
    <rfmt sheetId="1" sqref="H216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b/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299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b/>
          <name val="Times New Roman CYR"/>
          <family val="1"/>
        </font>
      </dxf>
    </rfmt>
    <rfmt sheetId="1" sqref="H326" start="0" length="0">
      <dxf>
        <fill>
          <patternFill patternType="solid">
            <bgColor indexed="45"/>
          </patternFill>
        </fill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b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7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  <numFmt numFmtId="165" formatCode="0.00000"/>
      </dxf>
    </rfmt>
    <rfmt sheetId="1" sqref="H369" start="0" length="0">
      <dxf>
        <font>
          <i/>
          <name val="Times New Roman CYR"/>
          <family val="1"/>
        </font>
      </dxf>
    </rfmt>
    <rfmt sheetId="1" sqref="H373" start="0" length="0">
      <dxf>
        <font>
          <i/>
          <name val="Times New Roman CYR"/>
          <family val="1"/>
        </font>
      </dxf>
    </rfmt>
    <rfmt sheetId="1" sqref="H382" start="0" length="0">
      <dxf>
        <font>
          <b/>
          <name val="Times New Roman CYR"/>
          <family val="1"/>
        </font>
      </dxf>
    </rfmt>
    <rfmt sheetId="1" sqref="H38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89" start="0" length="0">
      <dxf>
        <fill>
          <patternFill patternType="solid">
            <bgColor theme="0"/>
          </patternFill>
        </fill>
      </dxf>
    </rfmt>
    <rfmt sheetId="1" sqref="H390" start="0" length="0">
      <dxf>
        <fill>
          <patternFill patternType="solid">
            <bgColor theme="0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2" start="0" length="0">
      <dxf>
        <fill>
          <patternFill patternType="solid">
            <bgColor theme="0"/>
          </patternFill>
        </fill>
      </dxf>
    </rfmt>
    <rfmt sheetId="1" sqref="H393" start="0" length="0">
      <dxf>
        <fill>
          <patternFill patternType="solid">
            <bgColor theme="0"/>
          </patternFill>
        </fill>
      </dxf>
    </rfmt>
    <rfmt sheetId="1" sqref="H394" start="0" length="0">
      <dxf>
        <fill>
          <patternFill patternType="solid">
            <bgColor theme="0"/>
          </patternFill>
        </fill>
      </dxf>
    </rfmt>
    <rfmt sheetId="1" sqref="H3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396" start="0" length="0">
      <dxf>
        <fill>
          <patternFill patternType="solid">
            <bgColor theme="0"/>
          </patternFill>
        </fill>
      </dxf>
    </rfmt>
    <rfmt sheetId="1" sqref="H401" start="0" length="0">
      <dxf>
        <font>
          <i/>
          <name val="Times New Roman CYR"/>
          <family val="1"/>
        </font>
      </dxf>
    </rfmt>
    <rfmt sheetId="1" sqref="H414" start="0" length="0">
      <dxf>
        <font>
          <b/>
          <name val="Times New Roman CYR"/>
          <family val="1"/>
        </font>
      </dxf>
    </rfmt>
    <rfmt sheetId="1" sqref="H416" start="0" length="0">
      <dxf>
        <fill>
          <patternFill patternType="solid">
            <bgColor rgb="FF66FFFF"/>
          </patternFill>
        </fill>
      </dxf>
    </rfmt>
    <rfmt sheetId="1" sqref="H417" start="0" length="0">
      <dxf>
        <fill>
          <patternFill patternType="solid">
            <bgColor rgb="FFCCFFFF"/>
          </patternFill>
        </fill>
      </dxf>
    </rfmt>
    <rfmt sheetId="1" sqref="H418" start="0" length="0">
      <dxf>
        <fill>
          <patternFill patternType="solid">
            <bgColor theme="0"/>
          </patternFill>
        </fill>
      </dxf>
    </rfmt>
    <rcc rId="0" sId="1" dxf="1">
      <nc r="H426">
        <f>G424+G526+G222</f>
      </nc>
      <ndxf>
        <numFmt numFmtId="165" formatCode="0.00000"/>
      </ndxf>
    </rcc>
    <rfmt sheetId="1" sqref="H441" start="0" length="0">
      <dxf>
        <font>
          <i/>
          <name val="Times New Roman CYR"/>
          <family val="1"/>
        </font>
      </dxf>
    </rfmt>
    <rfmt sheetId="1" sqref="H444" start="0" length="0">
      <dxf>
        <font>
          <i/>
          <name val="Times New Roman CYR"/>
          <family val="1"/>
        </font>
      </dxf>
    </rfmt>
    <rfmt sheetId="1" sqref="H447" start="0" length="0">
      <dxf>
        <font>
          <i/>
          <name val="Times New Roman CYR"/>
          <family val="1"/>
        </font>
      </dxf>
    </rfmt>
    <rfmt sheetId="1" sqref="H450" start="0" length="0">
      <dxf>
        <font>
          <i/>
          <name val="Times New Roman CYR"/>
          <family val="1"/>
        </font>
      </dxf>
    </rfmt>
    <rfmt sheetId="1" sqref="H451" start="0" length="0">
      <dxf>
        <font>
          <i/>
          <name val="Times New Roman CYR"/>
          <family val="1"/>
        </font>
      </dxf>
    </rfmt>
    <rfmt sheetId="1" sqref="H452" start="0" length="0">
      <dxf>
        <font>
          <i/>
          <name val="Times New Roman CYR"/>
          <family val="1"/>
        </font>
      </dxf>
    </rfmt>
    <rfmt sheetId="1" sqref="H453" start="0" length="0">
      <dxf>
        <font>
          <i/>
          <name val="Times New Roman CYR"/>
          <family val="1"/>
        </font>
      </dxf>
    </rfmt>
    <rfmt sheetId="1" sqref="H454" start="0" length="0">
      <dxf>
        <font>
          <i/>
          <name val="Times New Roman CYR"/>
          <family val="1"/>
        </font>
      </dxf>
    </rfmt>
    <rfmt sheetId="1" sqref="H455" start="0" length="0">
      <dxf>
        <font>
          <i/>
          <name val="Times New Roman CYR"/>
          <family val="1"/>
        </font>
      </dxf>
    </rfmt>
    <rfmt sheetId="1" sqref="H456" start="0" length="0">
      <dxf>
        <font>
          <i/>
          <name val="Times New Roman CYR"/>
          <family val="1"/>
        </font>
      </dxf>
    </rfmt>
    <rfmt sheetId="1" sqref="H457" start="0" length="0">
      <dxf>
        <font>
          <i/>
          <name val="Times New Roman CYR"/>
          <family val="1"/>
        </font>
      </dxf>
    </rfmt>
    <rfmt sheetId="1" sqref="H458" start="0" length="0">
      <dxf>
        <font>
          <i/>
          <name val="Times New Roman CYR"/>
          <family val="1"/>
        </font>
      </dxf>
    </rfmt>
    <rfmt sheetId="1" sqref="H459" start="0" length="0">
      <dxf>
        <font>
          <i/>
          <name val="Times New Roman CYR"/>
          <family val="1"/>
        </font>
      </dxf>
    </rfmt>
    <rfmt sheetId="1" sqref="H468" start="0" length="0">
      <dxf>
        <font>
          <i/>
          <name val="Times New Roman CYR"/>
          <family val="1"/>
        </font>
      </dxf>
    </rfmt>
    <rfmt sheetId="1" sqref="H469" start="0" length="0">
      <dxf>
        <font>
          <i/>
          <name val="Times New Roman CYR"/>
          <family val="1"/>
        </font>
      </dxf>
    </rfmt>
    <rfmt sheetId="1" sqref="H470" start="0" length="0">
      <dxf>
        <font>
          <i/>
          <name val="Times New Roman CYR"/>
          <family val="1"/>
        </font>
      </dxf>
    </rfmt>
    <rfmt sheetId="1" sqref="H471" start="0" length="0">
      <dxf>
        <font>
          <i/>
          <name val="Times New Roman CYR"/>
          <family val="1"/>
        </font>
      </dxf>
    </rfmt>
    <rfmt sheetId="1" sqref="H478" start="0" length="0">
      <dxf>
        <font>
          <i/>
          <name val="Times New Roman CYR"/>
          <family val="1"/>
        </font>
      </dxf>
    </rfmt>
    <rfmt sheetId="1" sqref="H481" start="0" length="0">
      <dxf>
        <font>
          <b/>
          <name val="Times New Roman CYR"/>
          <family val="1"/>
        </font>
      </dxf>
    </rfmt>
    <rfmt sheetId="1" sqref="H482" start="0" length="0">
      <dxf>
        <font>
          <i/>
          <name val="Times New Roman CYR"/>
          <family val="1"/>
        </font>
      </dxf>
    </rfmt>
    <rfmt sheetId="1" sqref="H483" start="0" length="0">
      <dxf>
        <font>
          <i/>
          <name val="Times New Roman CYR"/>
          <family val="1"/>
        </font>
      </dxf>
    </rfmt>
    <rfmt sheetId="1" sqref="H488" start="0" length="0">
      <dxf>
        <font>
          <i/>
          <name val="Times New Roman CYR"/>
          <family val="1"/>
        </font>
      </dxf>
    </rfmt>
    <rfmt sheetId="1" sqref="H493" start="0" length="0">
      <dxf>
        <fill>
          <patternFill patternType="solid">
            <bgColor theme="0"/>
          </patternFill>
        </fill>
      </dxf>
    </rfmt>
    <rfmt sheetId="1" sqref="H4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96" start="0" length="0">
      <dxf>
        <fill>
          <patternFill patternType="solid">
            <bgColor theme="0"/>
          </patternFill>
        </fill>
      </dxf>
    </rfmt>
    <rfmt sheetId="1" sqref="H515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7" start="0" length="0">
      <dxf>
        <font>
          <b/>
          <i/>
          <name val="Times New Roman CYR"/>
          <family val="1"/>
        </font>
      </dxf>
    </rfmt>
    <rfmt sheetId="1" sqref="H528" start="0" length="0">
      <dxf>
        <font>
          <b/>
          <i/>
          <name val="Times New Roman CYR"/>
          <family val="1"/>
        </font>
      </dxf>
    </rfmt>
    <rfmt sheetId="1" sqref="H529" start="0" length="0">
      <dxf>
        <font>
          <b/>
          <i/>
          <name val="Times New Roman CYR"/>
          <family val="1"/>
        </font>
      </dxf>
    </rfmt>
    <rfmt sheetId="1" sqref="H530" start="0" length="0">
      <dxf>
        <font>
          <b/>
          <i/>
          <name val="Times New Roman CYR"/>
          <family val="1"/>
        </font>
      </dxf>
    </rfmt>
    <rfmt sheetId="1" sqref="H531" start="0" length="0">
      <dxf>
        <font>
          <b/>
          <i/>
          <name val="Times New Roman CYR"/>
          <family val="1"/>
        </font>
      </dxf>
    </rfmt>
    <rfmt sheetId="1" sqref="H532" start="0" length="0">
      <dxf>
        <font>
          <i/>
          <name val="Times New Roman CYR"/>
          <family val="1"/>
        </font>
      </dxf>
    </rfmt>
    <rfmt sheetId="1" sqref="H564" start="0" length="0">
      <dxf>
        <font>
          <b/>
          <name val="Times New Roman CYR"/>
          <family val="1"/>
        </font>
      </dxf>
    </rfmt>
    <rfmt sheetId="1" sqref="H565" start="0" length="0">
      <dxf>
        <font>
          <i/>
          <name val="Times New Roman CYR"/>
          <family val="1"/>
        </font>
      </dxf>
    </rfmt>
    <rfmt sheetId="1" sqref="H567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3" start="0" length="0">
      <dxf>
        <font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581" start="0" length="0">
      <dxf>
        <font>
          <i/>
          <name val="Times New Roman CYR"/>
          <family val="1"/>
        </font>
      </dxf>
    </rfmt>
    <rfmt sheetId="1" sqref="H583" start="0" length="0">
      <dxf>
        <font>
          <b/>
          <name val="Times New Roman CYR"/>
          <family val="1"/>
        </font>
      </dxf>
    </rfmt>
    <rfmt sheetId="1" sqref="H584" start="0" length="0">
      <dxf>
        <font>
          <b/>
          <name val="Times New Roman CYR"/>
          <family val="1"/>
        </font>
      </dxf>
    </rfmt>
    <rfmt sheetId="1" sqref="H585" start="0" length="0">
      <dxf>
        <font>
          <i/>
          <name val="Times New Roman CYR"/>
          <family val="1"/>
        </font>
      </dxf>
    </rfmt>
    <rfmt sheetId="1" sqref="H589" start="0" length="0">
      <dxf>
        <font>
          <b/>
          <i/>
          <name val="Times New Roman CYR"/>
          <family val="1"/>
        </font>
      </dxf>
    </rfmt>
    <rfmt sheetId="1" sqref="H590" start="0" length="0">
      <dxf>
        <font>
          <i/>
          <name val="Times New Roman CYR"/>
          <family val="1"/>
        </font>
      </dxf>
    </rfmt>
    <rfmt sheetId="1" sqref="H591" start="0" length="0">
      <dxf>
        <font>
          <i/>
          <name val="Times New Roman CYR"/>
          <family val="1"/>
        </font>
      </dxf>
    </rfmt>
    <rfmt sheetId="1" sqref="H630" start="0" length="0">
      <dxf>
        <font>
          <b/>
          <i/>
          <name val="Times New Roman CYR"/>
          <family val="1"/>
        </font>
      </dxf>
    </rfmt>
    <rfmt sheetId="1" sqref="H631" start="0" length="0">
      <dxf>
        <font>
          <i/>
          <name val="Times New Roman CYR"/>
          <family val="1"/>
        </font>
      </dxf>
    </rfmt>
    <rfmt sheetId="1" sqref="H632" start="0" length="0">
      <dxf>
        <font>
          <i/>
          <name val="Times New Roman CYR"/>
          <family val="1"/>
        </font>
      </dxf>
    </rfmt>
  </rrc>
  <rcc rId="10909" sId="1">
    <nc r="H52">
      <v>48.7</v>
    </nc>
  </rcc>
  <rcc rId="10910" sId="1">
    <oc r="G64">
      <f>208+208</f>
    </oc>
    <nc r="G64"/>
  </rcc>
  <rcc rId="10911" sId="1" numFmtId="4">
    <oc r="G73">
      <v>50</v>
    </oc>
    <nc r="G73"/>
  </rcc>
  <rcc rId="10912" sId="1" numFmtId="4">
    <oc r="G77">
      <v>400</v>
    </oc>
    <nc r="G77"/>
  </rcc>
  <rcc rId="10913" sId="1" numFmtId="4">
    <oc r="G81">
      <v>125</v>
    </oc>
    <nc r="G81"/>
  </rcc>
  <rcc rId="10914" sId="1" numFmtId="4">
    <oc r="G82">
      <v>10</v>
    </oc>
    <nc r="G82"/>
  </rcc>
  <rcc rId="10915" sId="1" numFmtId="4">
    <oc r="G86">
      <v>180</v>
    </oc>
    <nc r="G86"/>
  </rcc>
  <rcc rId="10916" sId="1" numFmtId="4">
    <oc r="G90">
      <v>250</v>
    </oc>
    <nc r="G90"/>
  </rcc>
  <rcc rId="10917" sId="1" numFmtId="4">
    <oc r="G94">
      <v>390.62</v>
    </oc>
    <nc r="G94"/>
  </rcc>
  <rcc rId="10918" sId="1" numFmtId="4">
    <oc r="G97">
      <v>408.2</v>
    </oc>
    <nc r="G97"/>
  </rcc>
  <rcc rId="10919" sId="1" numFmtId="4">
    <oc r="G98">
      <v>123.28</v>
    </oc>
    <nc r="G98"/>
  </rcc>
  <rcc rId="10920" sId="1" numFmtId="4">
    <oc r="G100">
      <v>230.8</v>
    </oc>
    <nc r="G100"/>
  </rcc>
  <rcc rId="10921" sId="1" numFmtId="4">
    <oc r="G101">
      <v>69.7</v>
    </oc>
    <nc r="G101"/>
  </rcc>
  <rcc rId="10922" sId="1" numFmtId="4">
    <oc r="G103">
      <v>501.3</v>
    </oc>
    <nc r="G103"/>
  </rcc>
  <rcc rId="10923" sId="1" numFmtId="4">
    <oc r="G104">
      <v>4</v>
    </oc>
    <nc r="G104"/>
  </rcc>
  <rcc rId="10924" sId="1" numFmtId="4">
    <oc r="G105">
      <v>151.30000000000001</v>
    </oc>
    <nc r="G105"/>
  </rcc>
  <rcc rId="10925" sId="1" numFmtId="4">
    <oc r="G106">
      <v>40.6</v>
    </oc>
    <nc r="G106"/>
  </rcc>
  <rcc rId="10926" sId="1" numFmtId="4">
    <oc r="G107">
      <v>92.9</v>
    </oc>
    <nc r="G107"/>
  </rcc>
  <rcc rId="10927" sId="1" numFmtId="4">
    <oc r="G109">
      <v>358.9</v>
    </oc>
    <nc r="G109"/>
  </rcc>
  <rcc rId="10928" sId="1" numFmtId="4">
    <oc r="G110">
      <v>108.39</v>
    </oc>
    <nc r="G110"/>
  </rcc>
  <rcc rId="10929" sId="1" numFmtId="4">
    <oc r="G111">
      <v>22</v>
    </oc>
    <nc r="G111"/>
  </rcc>
  <rcc rId="10930" sId="1" numFmtId="4">
    <oc r="G112">
      <v>24.21</v>
    </oc>
    <nc r="G112"/>
  </rcc>
  <rcc rId="10931" sId="1" numFmtId="4">
    <oc r="G119">
      <v>2352.8000000000002</v>
    </oc>
    <nc r="G119"/>
  </rcc>
  <rcc rId="10932" sId="1" numFmtId="4">
    <oc r="G122">
      <v>12515.8</v>
    </oc>
    <nc r="G122"/>
  </rcc>
  <rcc rId="10933" sId="1" numFmtId="4">
    <oc r="G123">
      <v>300</v>
    </oc>
    <nc r="G123"/>
  </rcc>
  <rcc rId="10934" sId="1" numFmtId="4">
    <oc r="G124">
      <v>3779.7</v>
    </oc>
    <nc r="G124"/>
  </rcc>
  <rcc rId="10935" sId="1" numFmtId="4">
    <oc r="G125">
      <v>884</v>
    </oc>
    <nc r="G125"/>
  </rcc>
  <rcc rId="10936" sId="1">
    <oc r="G126">
      <f>3197.1+30</f>
    </oc>
    <nc r="G126"/>
  </rcc>
  <rcc rId="10937" sId="1" numFmtId="4">
    <oc r="G127">
      <v>1224</v>
    </oc>
    <nc r="G127"/>
  </rcc>
  <rcc rId="10938" sId="1" numFmtId="4">
    <oc r="G128">
      <v>50</v>
    </oc>
    <nc r="G128"/>
  </rcc>
  <rcc rId="10939" sId="1" numFmtId="4">
    <oc r="G129">
      <v>0</v>
    </oc>
    <nc r="G129"/>
  </rcc>
  <rcc rId="10940" sId="1" numFmtId="4">
    <oc r="G135">
      <v>1500</v>
    </oc>
    <nc r="G135"/>
  </rcc>
  <rcc rId="10941" sId="1" numFmtId="4">
    <oc r="G140">
      <v>38.786000000000001</v>
    </oc>
    <nc r="G140"/>
  </rcc>
  <rcc rId="10942" sId="1" numFmtId="4">
    <oc r="G141">
      <v>11.714</v>
    </oc>
    <nc r="G141"/>
  </rcc>
  <rcc rId="10943" sId="1" numFmtId="4">
    <oc r="G143">
      <v>3366.9</v>
    </oc>
    <nc r="G143"/>
  </rcc>
  <rcc rId="10944" sId="1" numFmtId="4">
    <oc r="G151">
      <v>162122.6</v>
    </oc>
    <nc r="G151"/>
  </rcc>
  <rcc rId="10945" sId="1" numFmtId="4">
    <oc r="G157">
      <v>30</v>
    </oc>
    <nc r="G157"/>
  </rcc>
  <rcc rId="10946" sId="1" numFmtId="4">
    <oc r="G161">
      <v>181</v>
    </oc>
    <nc r="G161"/>
  </rcc>
  <rcc rId="10947" sId="1">
    <nc r="H164">
      <v>4.5</v>
    </nc>
  </rcc>
  <rcc rId="10948" sId="1">
    <oc r="G171">
      <f>47072+960.8</f>
    </oc>
    <nc r="G171"/>
  </rcc>
  <rcc rId="10949" sId="1" numFmtId="4">
    <oc r="G177">
      <v>200</v>
    </oc>
    <nc r="G177"/>
  </rcc>
  <rcc rId="10950" sId="1">
    <nc r="H179">
      <v>511.5</v>
    </nc>
  </rcc>
  <rcc rId="10951" sId="1">
    <oc r="G184">
      <f>16520.2+337.1+16.9</f>
    </oc>
    <nc r="G184"/>
  </rcc>
  <rcc rId="10952" sId="1">
    <oc r="G189">
      <f>16327.6-240-390.62</f>
    </oc>
    <nc r="G189"/>
  </rcc>
  <rcc rId="10953" sId="1" numFmtId="4">
    <oc r="G192">
      <v>240</v>
    </oc>
    <nc r="G192"/>
  </rcc>
  <rcc rId="10954" sId="1" numFmtId="4">
    <oc r="G198">
      <v>2710</v>
    </oc>
    <nc r="G198"/>
  </rcc>
  <rcc rId="10955" sId="1">
    <oc r="G203">
      <f>1668.7+34.1+206.8</f>
    </oc>
    <nc r="G203"/>
  </rcc>
  <rcc rId="10956" sId="1" numFmtId="4">
    <oc r="G207">
      <v>1188.94</v>
    </oc>
    <nc r="G207"/>
  </rcc>
  <rcc rId="10957" sId="1" numFmtId="4">
    <oc r="G208">
      <v>359.06</v>
    </oc>
    <nc r="G208"/>
  </rcc>
  <rcc rId="10958" sId="1" numFmtId="4">
    <oc r="G209">
      <v>26</v>
    </oc>
    <nc r="G209"/>
  </rcc>
  <rcc rId="10959" sId="1" numFmtId="4">
    <oc r="G210">
      <v>44</v>
    </oc>
    <nc r="G210"/>
  </rcc>
  <rcc rId="10960" sId="1" numFmtId="4">
    <oc r="G212">
      <v>1778.74</v>
    </oc>
    <nc r="G212"/>
  </rcc>
  <rcc rId="10961" sId="1" numFmtId="4">
    <oc r="G213">
      <v>536.79999999999995</v>
    </oc>
    <nc r="G213"/>
  </rcc>
  <rcc rId="10962" sId="1" numFmtId="4">
    <oc r="G214">
      <v>140</v>
    </oc>
    <nc r="G214"/>
  </rcc>
  <rcc rId="10963" sId="1" numFmtId="4">
    <oc r="G215">
      <v>241.16</v>
    </oc>
    <nc r="G215"/>
  </rcc>
  <rcc rId="10964" sId="1" numFmtId="4">
    <oc r="G217">
      <v>178.155</v>
    </oc>
    <nc r="G217"/>
  </rcc>
  <rcc rId="10965" sId="1" numFmtId="4">
    <oc r="G218">
      <v>53.79</v>
    </oc>
    <nc r="G218"/>
  </rcc>
  <rcc rId="10966" sId="1" numFmtId="4">
    <oc r="G219">
      <v>128.0676</v>
    </oc>
    <nc r="G219"/>
  </rcc>
  <rcc rId="10967" sId="1" numFmtId="4">
    <oc r="G220">
      <v>61.787399999999998</v>
    </oc>
    <nc r="G220"/>
  </rcc>
  <rcc rId="10968" sId="1" numFmtId="4">
    <oc r="G228">
      <v>132002.9</v>
    </oc>
    <nc r="G228"/>
  </rcc>
  <rcc rId="10969" sId="1">
    <oc r="G230">
      <f>563</f>
    </oc>
    <nc r="G230"/>
  </rcc>
  <rcc rId="10970" sId="1">
    <oc r="G232">
      <f>87969.64-685.215</f>
    </oc>
    <nc r="G232"/>
  </rcc>
  <rcc rId="10971" sId="1" numFmtId="4">
    <oc r="G239">
      <v>256178</v>
    </oc>
    <nc r="G239"/>
  </rcc>
  <rcc rId="10972" sId="1" numFmtId="4">
    <oc r="G241">
      <v>5565.8</v>
    </oc>
    <nc r="G241"/>
  </rcc>
  <rcc rId="10973" sId="1" numFmtId="4">
    <oc r="G243">
      <v>58103.9</v>
    </oc>
    <nc r="G243"/>
  </rcc>
  <rcc rId="10974" sId="1" numFmtId="4">
    <oc r="G246">
      <v>128763.1</v>
    </oc>
    <nc r="G246"/>
  </rcc>
  <rcc rId="10975" sId="1">
    <oc r="G248">
      <f>10508+10508</f>
    </oc>
    <nc r="G248"/>
  </rcc>
  <rcc rId="10976" sId="1">
    <oc r="G250">
      <f>1380.2+28.2</f>
    </oc>
    <nc r="G250"/>
  </rcc>
  <rcc rId="10977" sId="1">
    <oc r="G252">
      <f>28424.8+287.2</f>
    </oc>
    <nc r="G252"/>
  </rcc>
  <rcc rId="10978" sId="1" numFmtId="4">
    <oc r="G255">
      <v>300</v>
    </oc>
    <nc r="G255"/>
  </rcc>
  <rcc rId="10979" sId="1" numFmtId="4">
    <oc r="G262">
      <v>8800</v>
    </oc>
    <nc r="G262"/>
  </rcc>
  <rcc rId="10980" sId="1" numFmtId="4">
    <oc r="G269">
      <v>1428.9</v>
    </oc>
    <nc r="G269"/>
  </rcc>
  <rcc rId="10981" sId="1" numFmtId="4">
    <oc r="G271">
      <v>18543.151999999998</v>
    </oc>
    <nc r="G271"/>
  </rcc>
  <rcc rId="10982" sId="1" numFmtId="4">
    <oc r="G272">
      <v>49132.347999999998</v>
    </oc>
    <nc r="G272"/>
  </rcc>
  <rcc rId="10983" sId="1">
    <oc r="G278">
      <f>395+8.1</f>
    </oc>
    <nc r="G278"/>
  </rcc>
  <rcc rId="10984" sId="1" numFmtId="4">
    <oc r="G286">
      <v>5645.9</v>
    </oc>
    <nc r="G286"/>
  </rcc>
  <rcc rId="10985" sId="1" numFmtId="4">
    <oc r="G288">
      <v>65.099999999999994</v>
    </oc>
    <nc r="G288"/>
  </rcc>
  <rcc rId="10986" sId="1" numFmtId="4">
    <oc r="G289">
      <v>19.600000000000001</v>
    </oc>
    <nc r="G289"/>
  </rcc>
  <rcc rId="10987" sId="1" numFmtId="4">
    <oc r="G295">
      <v>61.674999999999997</v>
    </oc>
    <nc r="G295"/>
  </rcc>
  <rcc rId="10988" sId="1" numFmtId="4">
    <oc r="G296">
      <v>18.625</v>
    </oc>
    <nc r="G296"/>
  </rcc>
  <rcc rId="10989" sId="1">
    <oc r="G301">
      <f>G302+G303</f>
    </oc>
    <nc r="G301"/>
  </rcc>
  <rcc rId="10990" sId="1" numFmtId="4">
    <oc r="G302">
      <v>548.5</v>
    </oc>
    <nc r="G302"/>
  </rcc>
  <rcc rId="10991" sId="1" numFmtId="4">
    <oc r="G303">
      <v>165.7</v>
    </oc>
    <nc r="G303"/>
  </rcc>
  <rcc rId="10992" sId="1" numFmtId="4">
    <oc r="G305">
      <v>19892.2</v>
    </oc>
    <nc r="G305"/>
  </rcc>
  <rcc rId="10993" sId="1" numFmtId="4">
    <oc r="G307">
      <v>6007.4</v>
    </oc>
    <nc r="G307"/>
  </rcc>
  <rcc rId="10994" sId="1">
    <oc r="G308">
      <f>250+624.9</f>
    </oc>
    <nc r="G308"/>
  </rcc>
  <rcc rId="10995" sId="1" numFmtId="4">
    <oc r="G309">
      <v>2348.6</v>
    </oc>
    <nc r="G309"/>
  </rcc>
  <rcc rId="10996" sId="1" numFmtId="4">
    <oc r="G310">
      <v>544.70000000000005</v>
    </oc>
    <nc r="G310"/>
  </rcc>
  <rcc rId="10997" sId="1" numFmtId="4">
    <oc r="G311">
      <v>87.3</v>
    </oc>
    <nc r="G311"/>
  </rcc>
  <rcc rId="10998" sId="1" numFmtId="4">
    <oc r="G312">
      <v>35.6</v>
    </oc>
    <nc r="G312"/>
  </rcc>
  <rcc rId="10999" sId="1" numFmtId="4">
    <oc r="G313">
      <v>48.5</v>
    </oc>
    <nc r="G313"/>
  </rcc>
  <rcc rId="11000" sId="1" numFmtId="4">
    <oc r="G325">
      <v>2000</v>
    </oc>
    <nc r="G325"/>
  </rcc>
  <rcc rId="11001" sId="1" numFmtId="4">
    <oc r="G333">
      <v>4051.7</v>
    </oc>
    <nc r="G333"/>
  </rcc>
  <rcc rId="11002" sId="1" numFmtId="4">
    <oc r="G334">
      <v>100</v>
    </oc>
    <nc r="G334"/>
  </rcc>
  <rcc rId="11003" sId="1" numFmtId="4">
    <oc r="G335">
      <v>1223.5999999999999</v>
    </oc>
    <nc r="G335"/>
  </rcc>
  <rcc rId="11004" sId="1" numFmtId="4">
    <oc r="G336">
      <v>1600</v>
    </oc>
    <nc r="G336"/>
  </rcc>
  <rcc rId="11005" sId="1">
    <oc r="G337">
      <f>470-0.855</f>
    </oc>
    <nc r="G337"/>
  </rcc>
  <rcc rId="11006" sId="1" numFmtId="4">
    <oc r="G340">
      <v>1943.7</v>
    </oc>
    <nc r="G340"/>
  </rcc>
  <rcc rId="11007" sId="1" numFmtId="4">
    <oc r="G341">
      <v>586.97</v>
    </oc>
    <nc r="G341"/>
  </rcc>
  <rcc rId="11008" sId="1" numFmtId="4">
    <oc r="G355">
      <v>23391.200000000001</v>
    </oc>
    <nc r="G355"/>
  </rcc>
  <rcc rId="11009" sId="1" numFmtId="4">
    <oc r="G371">
      <v>3603.1</v>
    </oc>
    <nc r="G371"/>
  </rcc>
  <rcc rId="11010" sId="1" numFmtId="4">
    <oc r="G372">
      <v>13</v>
    </oc>
    <nc r="G372"/>
  </rcc>
  <rcc rId="11011" sId="1" numFmtId="4">
    <oc r="G373">
      <v>1088.0999999999999</v>
    </oc>
    <nc r="G373"/>
  </rcc>
  <rcc rId="11012" sId="1" numFmtId="4">
    <oc r="G375">
      <v>205.3</v>
    </oc>
    <nc r="G375"/>
  </rcc>
  <rcc rId="11013" sId="1" numFmtId="4">
    <oc r="G376">
      <v>37</v>
    </oc>
    <nc r="G376"/>
  </rcc>
  <rcc rId="11014" sId="1" numFmtId="4">
    <oc r="G380">
      <v>260</v>
    </oc>
    <nc r="G380"/>
  </rcc>
  <rcc rId="11015" sId="1">
    <oc r="G385">
      <f>10869+543.5</f>
    </oc>
    <nc r="G385"/>
  </rcc>
  <rcc rId="11016" sId="1" numFmtId="4">
    <oc r="G392">
      <v>16733.400000000001</v>
    </oc>
    <nc r="G392"/>
  </rcc>
  <rcc rId="11017" sId="1">
    <oc r="G394">
      <f>138906.1</f>
    </oc>
    <nc r="G394"/>
  </rcc>
  <rcc rId="11018" sId="1">
    <oc r="G402">
      <f>120+30</f>
    </oc>
    <nc r="G402"/>
  </rcc>
  <rcc rId="11019" sId="1" numFmtId="4">
    <oc r="G406">
      <v>320</v>
    </oc>
    <nc r="G406"/>
  </rcc>
  <rcc rId="11020" sId="1">
    <oc r="G415">
      <f>282325.3+5732.9+0.98</f>
    </oc>
    <nc r="G415"/>
  </rcc>
  <rcc rId="11021" sId="1">
    <oc r="G422">
      <f>112708.4+6083.4+598.2</f>
    </oc>
    <nc r="G422"/>
  </rcc>
  <rcc rId="11022" sId="1" numFmtId="4">
    <oc r="G430">
      <v>9296.2000000000007</v>
    </oc>
    <nc r="G430"/>
  </rcc>
  <rcc rId="11023" sId="1" numFmtId="4">
    <oc r="G432">
      <v>13346.3</v>
    </oc>
    <nc r="G432"/>
  </rcc>
  <rcc rId="11024" sId="1" numFmtId="4">
    <oc r="G442">
      <v>105.6</v>
    </oc>
    <nc r="G442"/>
  </rcc>
  <rcc rId="11025" sId="1" numFmtId="4">
    <oc r="G449">
      <v>9232.4</v>
    </oc>
    <nc r="G449"/>
  </rcc>
  <rcc rId="11026" sId="1" numFmtId="4">
    <oc r="G455">
      <v>8270.1</v>
    </oc>
    <nc r="G455"/>
  </rcc>
  <rcc rId="11027" sId="1" numFmtId="4">
    <oc r="G463">
      <v>14678.2</v>
    </oc>
    <nc r="G463"/>
  </rcc>
  <rcc rId="11028" sId="1" numFmtId="4">
    <oc r="G467">
      <v>12942.4</v>
    </oc>
    <nc r="G467"/>
  </rcc>
  <rcc rId="11029" sId="1" numFmtId="4">
    <oc r="G475">
      <v>195</v>
    </oc>
    <nc r="G475"/>
  </rcc>
  <rcc rId="11030" sId="1" numFmtId="4">
    <oc r="G484">
      <v>360</v>
    </oc>
    <nc r="G484"/>
  </rcc>
  <rcc rId="11031" sId="1" numFmtId="4">
    <oc r="G491">
      <v>7707.5</v>
    </oc>
    <nc r="G491"/>
  </rcc>
  <rcc rId="11032" sId="1" numFmtId="4">
    <oc r="G501">
      <v>556</v>
    </oc>
    <nc r="G501"/>
  </rcc>
  <rcc rId="11033" sId="1" numFmtId="4">
    <oc r="G502">
      <v>167.9</v>
    </oc>
    <nc r="G502"/>
  </rcc>
  <rcc rId="11034" sId="1" numFmtId="4">
    <oc r="G504">
      <v>6270.6</v>
    </oc>
    <nc r="G504"/>
  </rcc>
  <rcc rId="11035" sId="1" numFmtId="4">
    <oc r="G505">
      <v>0</v>
    </oc>
    <nc r="G505"/>
  </rcc>
  <rcc rId="11036" sId="1" numFmtId="4">
    <oc r="G506">
      <v>1893.7</v>
    </oc>
    <nc r="G506"/>
  </rcc>
  <rcc rId="11037" sId="1" numFmtId="4">
    <oc r="G507">
      <v>47.1</v>
    </oc>
    <nc r="G507"/>
  </rcc>
  <rcc rId="11038" sId="1" numFmtId="4">
    <oc r="G508">
      <v>344.6</v>
    </oc>
    <nc r="G508"/>
  </rcc>
  <rcc rId="11039" sId="1" numFmtId="4">
    <oc r="G509">
      <v>6.5</v>
    </oc>
    <nc r="G509"/>
  </rcc>
  <rcc rId="11040" sId="1" numFmtId="4">
    <oc r="G518">
      <v>151</v>
    </oc>
    <nc r="G518"/>
  </rcc>
  <rcc rId="11041" sId="1" numFmtId="4">
    <oc r="G523">
      <v>60</v>
    </oc>
    <nc r="G523"/>
  </rcc>
  <rcc rId="11042" sId="1" numFmtId="4">
    <oc r="G524">
      <v>309.10000000000002</v>
    </oc>
    <nc r="G524"/>
  </rcc>
  <rcc rId="11043" sId="1" numFmtId="4">
    <oc r="G531">
      <v>100</v>
    </oc>
    <nc r="G531"/>
  </rcc>
  <rcc rId="11044" sId="1" numFmtId="4">
    <oc r="G535">
      <v>1226.4000000000001</v>
    </oc>
    <nc r="G535"/>
  </rcc>
  <rcc rId="11045" sId="1" numFmtId="4">
    <oc r="G543">
      <v>233.1</v>
    </oc>
    <nc r="G543"/>
  </rcc>
  <rcc rId="11046" sId="1" numFmtId="4">
    <oc r="G557">
      <v>150</v>
    </oc>
    <nc r="G557"/>
  </rcc>
  <rcc rId="11047" sId="1" numFmtId="4">
    <oc r="G562">
      <v>1444.9</v>
    </oc>
    <nc r="G562"/>
  </rcc>
  <rcc rId="11048" sId="1" numFmtId="4">
    <oc r="G563">
      <v>436.3</v>
    </oc>
    <nc r="G563"/>
  </rcc>
  <rcc rId="11049" sId="1">
    <oc r="G572">
      <f>20702.5</f>
    </oc>
    <nc r="G572"/>
  </rcc>
  <rcc rId="11050" sId="1" numFmtId="4">
    <oc r="G576">
      <v>13287.4</v>
    </oc>
    <nc r="G576"/>
  </rcc>
  <rcc rId="11051" sId="1" numFmtId="4">
    <oc r="G596">
      <v>542.29999999999995</v>
    </oc>
    <nc r="G596"/>
  </rcc>
  <rcc rId="11052" sId="1" numFmtId="4">
    <oc r="G597">
      <v>163.80000000000001</v>
    </oc>
    <nc r="G597"/>
  </rcc>
  <rcc rId="11053" sId="1" numFmtId="4">
    <oc r="G599">
      <v>1997.9</v>
    </oc>
    <nc r="G599"/>
  </rcc>
  <rcc rId="11054" sId="1" numFmtId="4">
    <oc r="G600">
      <v>603.4</v>
    </oc>
    <nc r="G600"/>
  </rcc>
  <rcc rId="11055" sId="1">
    <oc r="G601">
      <f>15+114</f>
    </oc>
    <nc r="G601"/>
  </rcc>
  <rcc rId="11056" sId="1" numFmtId="4">
    <oc r="G602">
      <v>15</v>
    </oc>
    <nc r="G602"/>
  </rcc>
  <rcc rId="11057" sId="1" numFmtId="4">
    <oc r="G603">
      <v>4</v>
    </oc>
    <nc r="G603"/>
  </rcc>
  <rcc rId="11058" sId="1" numFmtId="4">
    <oc r="G610">
      <v>100</v>
    </oc>
    <nc r="G610"/>
  </rcc>
  <rcc rId="11059" sId="1" numFmtId="4">
    <oc r="G613">
      <v>311</v>
    </oc>
    <nc r="G613"/>
  </rcc>
  <rcc rId="11060" sId="1" numFmtId="4">
    <oc r="G615">
      <v>1.3</v>
    </oc>
    <nc r="G615"/>
  </rcc>
  <rcc rId="11061" sId="1" numFmtId="4">
    <oc r="G616">
      <v>0.4</v>
    </oc>
    <nc r="G616"/>
  </rcc>
  <rcc rId="11062" sId="1" numFmtId="4">
    <oc r="G618">
      <v>149.6</v>
    </oc>
    <nc r="G618"/>
  </rcc>
  <rcc rId="11063" sId="1" numFmtId="4">
    <oc r="G620">
      <v>17.2</v>
    </oc>
    <nc r="G620"/>
  </rcc>
  <rcc rId="11064" sId="1" numFmtId="4">
    <oc r="G621">
      <v>5.2</v>
    </oc>
    <nc r="G621"/>
  </rcc>
  <rcc rId="11065" sId="1" numFmtId="4">
    <oc r="G624">
      <v>1302.0999999999999</v>
    </oc>
    <nc r="G624"/>
  </rcc>
  <rcc rId="11066" sId="1" numFmtId="4">
    <oc r="G625">
      <v>50</v>
    </oc>
    <nc r="G625"/>
  </rcc>
  <rcc rId="11067" sId="1" numFmtId="4">
    <oc r="G626">
      <v>393.2</v>
    </oc>
    <nc r="G626"/>
  </rcc>
  <rcc rId="11068" sId="1" numFmtId="4">
    <oc r="G627">
      <v>62.3</v>
    </oc>
    <nc r="G627"/>
  </rcc>
  <rcc rId="11069" sId="1" numFmtId="4">
    <oc r="G628">
      <v>17.899999999999999</v>
    </oc>
    <nc r="G628"/>
  </rcc>
  <rcc rId="11070" sId="1">
    <oc r="G633">
      <f>400+400</f>
    </oc>
    <nc r="G633"/>
  </rcc>
  <rcc rId="11071" sId="1" numFmtId="4">
    <oc r="G383">
      <v>202.8</v>
    </oc>
    <nc r="G383"/>
  </rcc>
  <rcc rId="11072" sId="1" numFmtId="4">
    <oc r="G317">
      <v>200</v>
    </oc>
    <nc r="G317"/>
  </rcc>
  <rcc rId="11073" sId="1" numFmtId="4">
    <oc r="G320">
      <v>98</v>
    </oc>
    <nc r="G320"/>
  </rcc>
  <rcc rId="11074" sId="1" numFmtId="4">
    <oc r="G268">
      <v>643.9</v>
    </oc>
    <nc r="G268"/>
  </rcc>
  <rcc rId="11075" sId="1" numFmtId="4">
    <oc r="G175">
      <v>685.17499999999995</v>
    </oc>
    <nc r="G175"/>
  </rcc>
  <rcc rId="11076" sId="1">
    <nc r="H300">
      <v>83.5</v>
    </nc>
  </rcc>
  <rcc rId="11077" sId="1" numFmtId="4">
    <oc r="G284">
      <v>5352.5</v>
    </oc>
    <nc r="G284">
      <v>6191</v>
    </nc>
  </rcc>
  <rcc rId="11078" sId="1">
    <nc r="H284">
      <v>6191</v>
    </nc>
  </rcc>
  <rcc rId="11079" sId="1" numFmtId="4">
    <oc r="G357">
      <v>121.6</v>
    </oc>
    <nc r="G357">
      <v>129</v>
    </nc>
  </rcc>
  <rcc rId="11080" sId="1">
    <nc r="H357">
      <v>129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1" sId="1" numFmtId="4">
    <nc r="G241">
      <v>5565.8</v>
    </nc>
  </rcc>
  <rcc rId="11082" sId="1">
    <nc r="H241">
      <v>5565.8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3" sId="1" numFmtId="4">
    <nc r="G239">
      <v>300594.09999999998</v>
    </nc>
  </rcc>
  <rcc rId="11084" sId="1">
    <nc r="H239">
      <v>300594.09999999998</v>
    </nc>
  </rcc>
  <rcc rId="11085" sId="1" numFmtId="4">
    <nc r="G228">
      <v>157463.1</v>
    </nc>
  </rcc>
  <rcc rId="11086" sId="1">
    <nc r="H228">
      <v>157463.1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87" sId="1" numFmtId="4">
    <nc r="G286">
      <v>7002.5</v>
    </nc>
  </rcc>
  <rcc rId="11088" sId="1">
    <nc r="H286">
      <v>7002.5</v>
    </nc>
  </rcc>
  <rcc rId="11089" sId="1" numFmtId="4">
    <nc r="G288">
      <v>80.644999999999996</v>
    </nc>
  </rcc>
  <rcc rId="11090" sId="1" numFmtId="4">
    <nc r="G289">
      <v>24.355</v>
    </nc>
  </rcc>
  <rcc rId="11091" sId="1">
    <nc r="H287">
      <v>105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2" sId="1" numFmtId="4">
    <nc r="G295">
      <v>80.644999999999996</v>
    </nc>
  </rcc>
  <rcc rId="11093" sId="1" numFmtId="4">
    <nc r="G296">
      <v>24.355</v>
    </nc>
  </rcc>
  <rcc rId="11094" sId="1" numFmtId="4">
    <oc r="G288">
      <v>80.644999999999996</v>
    </oc>
    <nc r="G288">
      <v>71.349999999999994</v>
    </nc>
  </rcc>
  <rcc rId="11095" sId="1" numFmtId="4">
    <oc r="G289">
      <v>24.355</v>
    </oc>
    <nc r="G289">
      <v>21.55</v>
    </nc>
  </rcc>
  <rcc rId="11096" sId="1">
    <oc r="H287">
      <v>105</v>
    </oc>
    <nc r="H287">
      <v>92.9</v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97" sId="1">
    <nc r="H294">
      <v>105</v>
    </nc>
  </rcc>
  <rrc rId="11098" sId="1" ref="A245:XFD246" action="insertRow"/>
  <rcc rId="11099" sId="1" odxf="1" dxf="1">
    <nc r="A245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100" sId="1" odxf="1" dxf="1">
    <nc r="B24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1" sId="1" odxf="1" dxf="1">
    <nc r="C2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2" sId="1" odxf="1" dxf="1">
    <nc r="D24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03" sId="1" odxf="1" dxf="1">
    <nc r="E245" t="inlineStr">
      <is>
        <t>10201 L3030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5" start="0" length="0">
    <dxf>
      <font>
        <i/>
        <name val="Times New Roman"/>
        <family val="1"/>
      </font>
    </dxf>
  </rfmt>
  <rcc rId="11104" sId="1" odxf="1" dxf="1">
    <nc r="G245">
      <f>G246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45" start="0" length="0">
    <dxf>
      <font>
        <i val="0"/>
        <name val="Times New Roman CYR"/>
        <family val="1"/>
      </font>
    </dxf>
  </rfmt>
  <rfmt sheetId="1" sqref="I245" start="0" length="0">
    <dxf>
      <font>
        <i val="0"/>
        <name val="Times New Roman CYR"/>
        <family val="1"/>
      </font>
    </dxf>
  </rfmt>
  <rfmt sheetId="1" sqref="J245" start="0" length="0">
    <dxf>
      <font>
        <i val="0"/>
        <name val="Times New Roman CYR"/>
        <family val="1"/>
      </font>
    </dxf>
  </rfmt>
  <rfmt sheetId="1" sqref="K245" start="0" length="0">
    <dxf>
      <font>
        <i val="0"/>
        <name val="Times New Roman CYR"/>
        <family val="1"/>
      </font>
    </dxf>
  </rfmt>
  <rfmt sheetId="1" sqref="L245" start="0" length="0">
    <dxf>
      <font>
        <i val="0"/>
        <name val="Times New Roman CYR"/>
        <family val="1"/>
      </font>
    </dxf>
  </rfmt>
  <rfmt sheetId="1" sqref="A245:XFD245" start="0" length="0">
    <dxf>
      <font>
        <i val="0"/>
        <name val="Times New Roman CYR"/>
        <family val="1"/>
      </font>
    </dxf>
  </rfmt>
  <rcc rId="11105" sId="1">
    <nc r="A246" t="inlineStr">
      <is>
        <t>Субсидии бюджетным учреждениям на иные цели</t>
      </is>
    </nc>
  </rcc>
  <rcc rId="11106" sId="1">
    <nc r="B246" t="inlineStr">
      <is>
        <t>969</t>
      </is>
    </nc>
  </rcc>
  <rcc rId="11107" sId="1">
    <nc r="C246" t="inlineStr">
      <is>
        <t>07</t>
      </is>
    </nc>
  </rcc>
  <rcc rId="11108" sId="1">
    <nc r="D246" t="inlineStr">
      <is>
        <t>02</t>
      </is>
    </nc>
  </rcc>
  <rcc rId="11109" sId="1">
    <nc r="E246" t="inlineStr">
      <is>
        <t>10201 L3030</t>
      </is>
    </nc>
  </rcc>
  <rcc rId="11110" sId="1">
    <nc r="F246" t="inlineStr">
      <is>
        <t>612</t>
      </is>
    </nc>
  </rcc>
  <rfmt sheetId="1" sqref="G246" start="0" length="0">
    <dxf>
      <fill>
        <patternFill patternType="none">
          <bgColor indexed="65"/>
        </patternFill>
      </fill>
    </dxf>
  </rfmt>
  <rfmt sheetId="1" sqref="H246" start="0" length="0">
    <dxf>
      <font>
        <i val="0"/>
        <name val="Times New Roman CYR"/>
        <family val="1"/>
      </font>
    </dxf>
  </rfmt>
  <rfmt sheetId="1" sqref="I246" start="0" length="0">
    <dxf>
      <font>
        <i val="0"/>
        <name val="Times New Roman CYR"/>
        <family val="1"/>
      </font>
    </dxf>
  </rfmt>
  <rfmt sheetId="1" sqref="J246" start="0" length="0">
    <dxf>
      <font>
        <i val="0"/>
        <name val="Times New Roman CYR"/>
        <family val="1"/>
      </font>
    </dxf>
  </rfmt>
  <rfmt sheetId="1" sqref="K246" start="0" length="0">
    <dxf>
      <font>
        <i val="0"/>
        <name val="Times New Roman CYR"/>
        <family val="1"/>
      </font>
    </dxf>
  </rfmt>
  <rfmt sheetId="1" sqref="L246" start="0" length="0">
    <dxf>
      <font>
        <i val="0"/>
        <name val="Times New Roman CYR"/>
        <family val="1"/>
      </font>
    </dxf>
  </rfmt>
  <rfmt sheetId="1" sqref="A246:XFD246" start="0" length="0">
    <dxf>
      <font>
        <i val="0"/>
        <name val="Times New Roman CYR"/>
        <family val="1"/>
      </font>
    </dxf>
  </rfmt>
  <rcc rId="11111" sId="1" numFmtId="4">
    <nc r="G246">
      <v>31351.9</v>
    </nc>
  </rcc>
  <rcc rId="11112" sId="1">
    <nc r="H246">
      <v>31351.9</v>
    </nc>
  </rcc>
  <rfmt sheetId="1" sqref="G245">
    <dxf>
      <fill>
        <patternFill patternType="solid">
          <bgColor rgb="FF92D050"/>
        </patternFill>
      </fill>
    </dxf>
  </rfmt>
  <rrc rId="11113" sId="1" ref="A253:XFD254" action="insertRow"/>
  <rcc rId="11114" sId="1" odxf="1" dxf="1">
    <nc r="A253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115" sId="1" odxf="1" dxf="1">
    <nc r="B2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6" sId="1" odxf="1" dxf="1">
    <nc r="C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7" sId="1" odxf="1" dxf="1">
    <nc r="D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8" sId="1" odxf="1" dxf="1">
    <nc r="E253" t="inlineStr">
      <is>
        <t>102EB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1119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3" start="0" length="0">
    <dxf>
      <font>
        <i val="0"/>
        <name val="Times New Roman CYR"/>
        <family val="1"/>
      </font>
    </dxf>
  </rfmt>
  <rfmt sheetId="1" sqref="I253" start="0" length="0">
    <dxf>
      <font>
        <i val="0"/>
        <name val="Times New Roman CYR"/>
        <family val="1"/>
      </font>
    </dxf>
  </rfmt>
  <rfmt sheetId="1" sqref="J253" start="0" length="0">
    <dxf>
      <font>
        <i val="0"/>
        <name val="Times New Roman CYR"/>
        <family val="1"/>
      </font>
    </dxf>
  </rfmt>
  <rfmt sheetId="1" sqref="K253" start="0" length="0">
    <dxf>
      <font>
        <i val="0"/>
        <name val="Times New Roman CYR"/>
        <family val="1"/>
      </font>
    </dxf>
  </rfmt>
  <rfmt sheetId="1" sqref="L253" start="0" length="0">
    <dxf>
      <font>
        <i val="0"/>
        <name val="Times New Roman CYR"/>
        <family val="1"/>
      </font>
    </dxf>
  </rfmt>
  <rfmt sheetId="1" sqref="A253:XFD253" start="0" length="0">
    <dxf>
      <font>
        <i val="0"/>
        <name val="Times New Roman CYR"/>
        <family val="1"/>
      </font>
    </dxf>
  </rfmt>
  <rcc rId="11120" sId="1">
    <nc r="A254" t="inlineStr">
      <is>
        <t>Субсидии бюджетным учреждениям на иные цели</t>
      </is>
    </nc>
  </rcc>
  <rcc rId="11121" sId="1">
    <nc r="B254" t="inlineStr">
      <is>
        <t>969</t>
      </is>
    </nc>
  </rcc>
  <rcc rId="11122" sId="1">
    <nc r="C254" t="inlineStr">
      <is>
        <t>07</t>
      </is>
    </nc>
  </rcc>
  <rcc rId="11123" sId="1">
    <nc r="D254" t="inlineStr">
      <is>
        <t>02</t>
      </is>
    </nc>
  </rcc>
  <rcc rId="11124" sId="1">
    <nc r="E254" t="inlineStr">
      <is>
        <t>102EB 51790</t>
      </is>
    </nc>
  </rcc>
  <rcc rId="11125" sId="1" odxf="1" dxf="1">
    <nc r="F254" t="inlineStr">
      <is>
        <t>612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126" sId="1" numFmtId="4">
    <nc r="G254">
      <v>4382.3999999999996</v>
    </nc>
  </rcc>
  <rfmt sheetId="1" sqref="H254" start="0" length="0">
    <dxf>
      <font>
        <i val="0"/>
        <name val="Times New Roman CYR"/>
        <family val="1"/>
      </font>
    </dxf>
  </rfmt>
  <rfmt sheetId="1" sqref="I254" start="0" length="0">
    <dxf>
      <font>
        <i val="0"/>
        <name val="Times New Roman CYR"/>
        <family val="1"/>
      </font>
    </dxf>
  </rfmt>
  <rfmt sheetId="1" sqref="J254" start="0" length="0">
    <dxf>
      <font>
        <i val="0"/>
        <name val="Times New Roman CYR"/>
        <family val="1"/>
      </font>
    </dxf>
  </rfmt>
  <rfmt sheetId="1" sqref="K254" start="0" length="0">
    <dxf>
      <font>
        <i val="0"/>
        <name val="Times New Roman CYR"/>
        <family val="1"/>
      </font>
    </dxf>
  </rfmt>
  <rfmt sheetId="1" sqref="L254" start="0" length="0">
    <dxf>
      <font>
        <i val="0"/>
        <name val="Times New Roman CYR"/>
        <family val="1"/>
      </font>
    </dxf>
  </rfmt>
  <rfmt sheetId="1" sqref="A254:XFD254" start="0" length="0">
    <dxf>
      <font>
        <i val="0"/>
        <name val="Times New Roman CYR"/>
        <family val="1"/>
      </font>
    </dxf>
  </rfmt>
  <rcc rId="11127" sId="1">
    <nc r="H254">
      <v>4382.3999999999996</v>
    </nc>
  </rcc>
  <rfmt sheetId="1" sqref="G253">
    <dxf>
      <fill>
        <patternFill>
          <bgColor rgb="FF92D050"/>
        </patternFill>
      </fill>
    </dxf>
  </rfmt>
  <rcc rId="11128" sId="1">
    <oc r="G237">
      <f>G242+G249+G247+G241+G253+G238+G251</f>
    </oc>
    <nc r="G237">
      <f>G242+G249+G247+G241+G255+G238+G251+G245+G253</f>
    </nc>
  </rcc>
  <rrc rId="11129" sId="1" ref="A231:XFD232" action="insertRow"/>
  <rcc rId="11130" sId="1" odxf="1" dxf="1">
    <nc r="A231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1" sId="1" odxf="1" dxf="1">
    <nc r="B23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3" sId="1" odxf="1" dxf="1">
    <nc r="D23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4" sId="1" odxf="1" dxf="1">
    <nc r="E231" t="inlineStr">
      <is>
        <t>10101 74880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11135" sId="1" odxf="1" dxf="1">
    <nc r="G231">
      <f>G232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36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1137" sId="1">
    <nc r="B232" t="inlineStr">
      <is>
        <t>969</t>
      </is>
    </nc>
  </rcc>
  <rcc rId="11138" sId="1">
    <nc r="C232" t="inlineStr">
      <is>
        <t>07</t>
      </is>
    </nc>
  </rcc>
  <rcc rId="11139" sId="1">
    <nc r="D232" t="inlineStr">
      <is>
        <t>01</t>
      </is>
    </nc>
  </rcc>
  <rcc rId="11140" sId="1">
    <nc r="E232" t="inlineStr">
      <is>
        <t>10101 74880</t>
      </is>
    </nc>
  </rcc>
  <rcc rId="11141" sId="1">
    <nc r="F232" t="inlineStr">
      <is>
        <t>612</t>
      </is>
    </nc>
  </rcc>
  <rcc rId="11142" sId="1" numFmtId="4">
    <nc r="G232">
      <v>324</v>
    </nc>
  </rcc>
  <rfmt sheetId="1" sqref="G231">
    <dxf>
      <fill>
        <patternFill>
          <bgColor rgb="FF92D050"/>
        </patternFill>
      </fill>
    </dxf>
  </rfmt>
  <rcc rId="11143" sId="1">
    <nc r="H232">
      <v>324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4" sId="1" numFmtId="4">
    <nc r="G331">
      <v>1500</v>
    </nc>
  </rcc>
  <rcc rId="11145" sId="1">
    <nc r="H331">
      <v>1500</v>
    </nc>
  </rcc>
  <rcc rId="11146" sId="1" numFmtId="4">
    <nc r="G254">
      <v>1523.6</v>
    </nc>
  </rcc>
  <rcc rId="11147" sId="1">
    <nc r="H254">
      <v>1523.6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48" sId="1" numFmtId="4">
    <nc r="G252">
      <v>28827.200000000001</v>
    </nc>
  </rcc>
  <rcc rId="11149" sId="1">
    <oc r="G253">
      <f>G254</f>
    </oc>
    <nc r="G253" t="inlineStr">
      <is>
        <t>,</t>
      </is>
    </nc>
  </rcc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50" sId="1">
    <oc r="G253" t="inlineStr">
      <is>
        <t>,</t>
      </is>
    </oc>
    <nc r="G253">
      <f>G254</f>
    </nc>
  </rcc>
  <rcc rId="11151" sId="1">
    <nc r="G250">
      <f>136340.4</f>
    </nc>
  </rcc>
  <rcc rId="11152" sId="1">
    <nc r="H250">
      <v>136340.4</v>
    </nc>
  </rcc>
  <rcc rId="11153" sId="1" numFmtId="4">
    <nc r="G277">
      <v>30260.7</v>
    </nc>
  </rcc>
  <rcc rId="11154" sId="1">
    <nc r="H277">
      <v>30260.7</v>
    </nc>
  </rcc>
  <rcc rId="11155" sId="1">
    <nc r="G284">
      <f>395</f>
    </nc>
  </rcc>
  <rcc rId="11156" sId="1">
    <nc r="H284">
      <v>395</v>
    </nc>
  </rcc>
  <rcc rId="11157" sId="1" numFmtId="4">
    <nc r="G258">
      <v>28827.200000000001</v>
    </nc>
  </rcc>
  <rcc rId="11158" sId="1">
    <nc r="H258">
      <v>28827.200000000001</v>
    </nc>
  </rcc>
  <rcc rId="11159" sId="1" numFmtId="4">
    <oc r="G252">
      <v>28827.200000000001</v>
    </oc>
    <nc r="G252">
      <f>10804.3</f>
    </nc>
  </rcc>
  <rcc rId="11160" sId="1">
    <nc r="H252">
      <v>10804.3</v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1" sId="1" numFmtId="4">
    <nc r="G230">
      <v>552.70000000000005</v>
    </nc>
  </rcc>
  <rcc rId="11162" sId="1">
    <nc r="H230">
      <v>552.70000000000005</v>
    </nc>
  </rcc>
  <rcc rId="11163" sId="1">
    <nc r="G268">
      <f>8319</f>
    </nc>
  </rcc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64" sId="1">
    <nc r="H268">
      <v>8319</v>
    </nc>
  </rcc>
  <rcc rId="11165" sId="1">
    <nc r="G391">
      <f>9321</f>
    </nc>
  </rcc>
  <rcc rId="11166" sId="1">
    <nc r="H391">
      <v>9321</v>
    </nc>
  </rcc>
  <rcc rId="11167" sId="1" numFmtId="4">
    <nc r="G619">
      <v>95</v>
    </nc>
  </rcc>
  <rcc rId="11168" sId="1" numFmtId="4">
    <nc r="G621">
      <v>1.3</v>
    </nc>
  </rcc>
  <rcc rId="11169" sId="1" numFmtId="4">
    <nc r="G622">
      <v>0.4</v>
    </nc>
  </rcc>
  <rcc rId="11170" sId="1">
    <nc r="H620">
      <v>1.7</v>
    </nc>
  </rcc>
  <rcc rId="11171" sId="1">
    <nc r="H619">
      <v>95</v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172" sId="1" ref="A640:XFD731" action="insertRow"/>
  <rcc rId="11173" sId="1" odxf="1" dxf="1">
    <nc r="A640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3"/>
        </patternFill>
      </fill>
    </ndxf>
  </rcc>
  <rcc rId="11174" sId="1" odxf="1" dxf="1">
    <nc r="B64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4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1175" sId="1" odxf="1" dxf="1">
    <nc r="G640">
      <f>G641+G668+G688+G714+G723+G709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1176" sId="1" odxf="1" dxf="1">
    <nc r="A641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177" sId="1" odxf="1" dxf="1">
    <nc r="B64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78" sId="1" odxf="1" dxf="1">
    <nc r="C641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4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179" sId="1" odxf="1" dxf="1">
    <nc r="G641">
      <f>G642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180" sId="1" odxf="1" dxf="1">
    <nc r="A642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181" sId="1" odxf="1" dxf="1">
    <nc r="B642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182" sId="1" odxf="1" dxf="1">
    <nc r="C64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3" sId="1" odxf="1" dxf="1">
    <nc r="D642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184" sId="1" odxf="1" dxf="1">
    <nc r="G642">
      <f>G647+G643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185" sId="1" odxf="1" dxf="1">
    <nc r="A643" t="inlineStr">
      <is>
        <t>Муниципальная Программа «Развитие муниципальной службы в Селенгинском районе на 2020 - 2025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186" sId="1" odxf="1" dxf="1">
    <nc r="B64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7" sId="1" odxf="1" dxf="1">
    <nc r="C64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8" sId="1" odxf="1" dxf="1">
    <nc r="D64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89" sId="1" odxf="1" dxf="1">
    <nc r="E643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3" start="0" length="0">
    <dxf>
      <font>
        <b/>
        <name val="Times New Roman"/>
        <family val="1"/>
      </font>
    </dxf>
  </rfmt>
  <rcc rId="11190" sId="1" odxf="1" dxf="1">
    <nc r="G643">
      <f>G644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91" sId="1" odxf="1" dxf="1">
    <nc r="A644" t="inlineStr">
      <is>
        <t>Основное мероприятие "Повышение квалификации, переподготовка муниципальных служащих"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1192" sId="1" odxf="1" dxf="1">
    <nc r="B64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3" sId="1" odxf="1" dxf="1">
    <nc r="C64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4" sId="1" odxf="1" dxf="1">
    <nc r="D64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5" sId="1" odxf="1" dxf="1">
    <nc r="E644" t="inlineStr">
      <is>
        <t xml:space="preserve">01002 00000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4" start="0" length="0">
    <dxf>
      <font>
        <i/>
        <name val="Times New Roman"/>
        <family val="1"/>
      </font>
    </dxf>
  </rfmt>
  <rcc rId="11196" sId="1" odxf="1" dxf="1">
    <nc r="G644">
      <f>G645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7" sId="1" odxf="1" dxf="1">
    <nc r="A645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198" sId="1" odxf="1" dxf="1">
    <nc r="B64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99" sId="1" odxf="1" dxf="1">
    <nc r="C6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0" sId="1" odxf="1" dxf="1">
    <nc r="D64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1" sId="1" odxf="1" dxf="1">
    <nc r="E645" t="inlineStr">
      <is>
        <t>01002 S2870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5" start="0" length="0">
    <dxf>
      <font>
        <i/>
        <name val="Times New Roman"/>
        <family val="1"/>
      </font>
    </dxf>
  </rfmt>
  <rcc rId="11202" sId="1" odxf="1" dxf="1">
    <nc r="G645">
      <f>G646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5" start="0" length="0">
    <dxf>
      <font>
        <i/>
        <name val="Times New Roman CYR"/>
        <family val="1"/>
      </font>
    </dxf>
  </rfmt>
  <rfmt sheetId="1" sqref="I645" start="0" length="0">
    <dxf>
      <font>
        <i/>
        <name val="Times New Roman CYR"/>
        <family val="1"/>
      </font>
    </dxf>
  </rfmt>
  <rfmt sheetId="1" sqref="J645" start="0" length="0">
    <dxf>
      <font>
        <i/>
        <name val="Times New Roman CYR"/>
        <family val="1"/>
      </font>
    </dxf>
  </rfmt>
  <rfmt sheetId="1" sqref="K645" start="0" length="0">
    <dxf>
      <font>
        <i/>
        <name val="Times New Roman CYR"/>
        <family val="1"/>
      </font>
    </dxf>
  </rfmt>
  <rfmt sheetId="1" sqref="L645" start="0" length="0">
    <dxf>
      <font>
        <i/>
        <name val="Times New Roman CYR"/>
        <family val="1"/>
      </font>
    </dxf>
  </rfmt>
  <rfmt sheetId="1" sqref="A645:XFD645" start="0" length="0">
    <dxf>
      <font>
        <i/>
        <name val="Times New Roman CYR"/>
        <family val="1"/>
      </font>
    </dxf>
  </rfmt>
  <rcc rId="11203" sId="1" odxf="1" dxf="1">
    <nc r="A646" t="inlineStr">
      <is>
        <t>Закупка товаров, работ и услуг для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1204" sId="1">
    <nc r="B646" t="inlineStr">
      <is>
        <t>977</t>
      </is>
    </nc>
  </rcc>
  <rcc rId="11205" sId="1">
    <nc r="C646" t="inlineStr">
      <is>
        <t>01</t>
      </is>
    </nc>
  </rcc>
  <rcc rId="11206" sId="1">
    <nc r="D646" t="inlineStr">
      <is>
        <t>13</t>
      </is>
    </nc>
  </rcc>
  <rcc rId="11207" sId="1">
    <nc r="E646" t="inlineStr">
      <is>
        <t>01002 S2870</t>
      </is>
    </nc>
  </rcc>
  <rcc rId="11208" sId="1" odxf="1" dxf="1">
    <nc r="F646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46" start="0" length="0">
    <dxf>
      <fill>
        <patternFill patternType="solid">
          <bgColor theme="0"/>
        </patternFill>
      </fill>
    </dxf>
  </rfmt>
  <rcc rId="11209" sId="1" odxf="1" dxf="1">
    <nc r="A64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11210" sId="1" odxf="1" dxf="1">
    <nc r="B64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1" sId="1" odxf="1" dxf="1">
    <nc r="C64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2" sId="1" odxf="1" dxf="1">
    <nc r="D647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3" sId="1" odxf="1" dxf="1">
    <nc r="E64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47" start="0" length="0">
    <dxf>
      <font>
        <b/>
        <name val="Times New Roman"/>
        <family val="1"/>
      </font>
    </dxf>
  </rfmt>
  <rcc rId="11214" sId="1" odxf="1" dxf="1">
    <nc r="G647">
      <f>G653+G660+G648+G665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15" sId="1" odxf="1" dxf="1">
    <nc r="A64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216" sId="1" odxf="1" dxf="1">
    <nc r="B64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7" sId="1" odxf="1" dxf="1">
    <nc r="C6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8" sId="1" odxf="1" dxf="1">
    <nc r="D6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19" sId="1" odxf="1" dxf="1">
    <nc r="E6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8" start="0" length="0">
    <dxf>
      <font>
        <b/>
        <name val="Times New Roman"/>
        <family val="1"/>
      </font>
    </dxf>
  </rfmt>
  <rcc rId="11220" sId="1" odxf="1" dxf="1">
    <nc r="G648">
      <f>SUM(G649:G652)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1" sId="1" odxf="1" dxf="1">
    <nc r="A6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22" sId="1">
    <nc r="B649" t="inlineStr">
      <is>
        <t>977</t>
      </is>
    </nc>
  </rcc>
  <rcc rId="11223" sId="1">
    <nc r="C649" t="inlineStr">
      <is>
        <t>01</t>
      </is>
    </nc>
  </rcc>
  <rcc rId="11224" sId="1" odxf="1" dxf="1">
    <nc r="D64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25" sId="1">
    <nc r="E649" t="inlineStr">
      <is>
        <t>99900 55493</t>
      </is>
    </nc>
  </rcc>
  <rcc rId="11226" sId="1">
    <nc r="F649" t="inlineStr">
      <is>
        <t>111</t>
      </is>
    </nc>
  </rcc>
  <rcc rId="11227" sId="1">
    <nc r="A6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28" sId="1">
    <nc r="B650" t="inlineStr">
      <is>
        <t>977</t>
      </is>
    </nc>
  </rcc>
  <rcc rId="11229" sId="1">
    <nc r="C650" t="inlineStr">
      <is>
        <t>01</t>
      </is>
    </nc>
  </rcc>
  <rcc rId="11230" sId="1" odxf="1" dxf="1">
    <nc r="D65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1" sId="1">
    <nc r="E650" t="inlineStr">
      <is>
        <t>99900 55493</t>
      </is>
    </nc>
  </rcc>
  <rcc rId="11232" sId="1">
    <nc r="F650" t="inlineStr">
      <is>
        <t>119</t>
      </is>
    </nc>
  </rcc>
  <rcc rId="11233" sId="1" odxf="1" dxf="1">
    <nc r="A65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34" sId="1">
    <nc r="B651" t="inlineStr">
      <is>
        <t>977</t>
      </is>
    </nc>
  </rcc>
  <rcc rId="11235" sId="1">
    <nc r="C651" t="inlineStr">
      <is>
        <t>01</t>
      </is>
    </nc>
  </rcc>
  <rcc rId="11236" sId="1" odxf="1" dxf="1">
    <nc r="D65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37" sId="1">
    <nc r="E651" t="inlineStr">
      <is>
        <t>99900 55493</t>
      </is>
    </nc>
  </rcc>
  <rcc rId="11238" sId="1">
    <nc r="F651" t="inlineStr">
      <is>
        <t>121</t>
      </is>
    </nc>
  </rcc>
  <rcc rId="11239" sId="1">
    <nc r="A6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40" sId="1">
    <nc r="B652" t="inlineStr">
      <is>
        <t>977</t>
      </is>
    </nc>
  </rcc>
  <rcc rId="11241" sId="1">
    <nc r="C652" t="inlineStr">
      <is>
        <t>01</t>
      </is>
    </nc>
  </rcc>
  <rcc rId="11242" sId="1" odxf="1" dxf="1">
    <nc r="D65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43" sId="1">
    <nc r="E652" t="inlineStr">
      <is>
        <t>99900 55493</t>
      </is>
    </nc>
  </rcc>
  <rcc rId="11244" sId="1">
    <nc r="F652" t="inlineStr">
      <is>
        <t>129</t>
      </is>
    </nc>
  </rcc>
  <rcc rId="11245" sId="1" odxf="1" dxf="1">
    <nc r="A653" t="inlineStr">
      <is>
        <t>Расходы на обеспечение деятельности (оказание услуг) муниципальных учреждений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vertical="center"/>
    </odxf>
    <ndxf>
      <font>
        <b/>
        <color indexed="8"/>
        <name val="Times New Roman"/>
        <family val="1"/>
      </font>
      <fill>
        <patternFill>
          <bgColor indexed="9"/>
        </patternFill>
      </fill>
      <alignment vertical="top"/>
    </ndxf>
  </rcc>
  <rcc rId="11246" sId="1" odxf="1" dxf="1">
    <nc r="B653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7" sId="1" odxf="1" dxf="1">
    <nc r="C65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8" sId="1" odxf="1" dxf="1">
    <nc r="D65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49" sId="1" odxf="1" dxf="1">
    <nc r="E653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3" start="0" length="0">
    <dxf>
      <font>
        <b/>
        <name val="Times New Roman"/>
        <family val="1"/>
      </font>
    </dxf>
  </rfmt>
  <rcc rId="11250" sId="1" odxf="1" dxf="1">
    <nc r="G653">
      <f>G654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251" sId="1" odxf="1" dxf="1">
    <nc r="A654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252" sId="1" odxf="1" dxf="1">
    <nc r="B65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3" sId="1" odxf="1" dxf="1">
    <nc r="C65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4" sId="1" odxf="1" dxf="1">
    <nc r="D654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5" sId="1" odxf="1" dxf="1">
    <nc r="E654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4" start="0" length="0">
    <dxf>
      <font>
        <i/>
        <name val="Times New Roman"/>
        <family val="1"/>
      </font>
    </dxf>
  </rfmt>
  <rcc rId="11256" sId="1" odxf="1" dxf="1">
    <nc r="G654">
      <f>SUM(G655:G659)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57" sId="1" odxf="1" dxf="1">
    <nc r="A65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58" sId="1">
    <nc r="B655" t="inlineStr">
      <is>
        <t>977</t>
      </is>
    </nc>
  </rcc>
  <rcc rId="11259" sId="1">
    <nc r="C655" t="inlineStr">
      <is>
        <t>01</t>
      </is>
    </nc>
  </rcc>
  <rcc rId="11260" sId="1">
    <nc r="D655" t="inlineStr">
      <is>
        <t>13</t>
      </is>
    </nc>
  </rcc>
  <rcc rId="11261" sId="1">
    <nc r="E655" t="inlineStr">
      <is>
        <t>99900 83220</t>
      </is>
    </nc>
  </rcc>
  <rcc rId="11262" sId="1">
    <nc r="F655" t="inlineStr">
      <is>
        <t>111</t>
      </is>
    </nc>
  </rcc>
  <rcc rId="11263" sId="1">
    <nc r="A65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64" sId="1">
    <nc r="B656" t="inlineStr">
      <is>
        <t>977</t>
      </is>
    </nc>
  </rcc>
  <rcc rId="11265" sId="1">
    <nc r="C656" t="inlineStr">
      <is>
        <t>01</t>
      </is>
    </nc>
  </rcc>
  <rcc rId="11266" sId="1">
    <nc r="D656" t="inlineStr">
      <is>
        <t>13</t>
      </is>
    </nc>
  </rcc>
  <rcc rId="11267" sId="1">
    <nc r="E656" t="inlineStr">
      <is>
        <t>99900 83220</t>
      </is>
    </nc>
  </rcc>
  <rcc rId="11268" sId="1">
    <nc r="F656" t="inlineStr">
      <is>
        <t>119</t>
      </is>
    </nc>
  </rcc>
  <rcc rId="11269" sId="1">
    <nc r="A657" t="inlineStr">
      <is>
        <t>Фонд оплаты труда государственных (муниципальных) органов</t>
      </is>
    </nc>
  </rcc>
  <rcc rId="11270" sId="1">
    <nc r="B657" t="inlineStr">
      <is>
        <t>977</t>
      </is>
    </nc>
  </rcc>
  <rcc rId="11271" sId="1">
    <nc r="C657" t="inlineStr">
      <is>
        <t>01</t>
      </is>
    </nc>
  </rcc>
  <rcc rId="11272" sId="1">
    <nc r="D657" t="inlineStr">
      <is>
        <t>13</t>
      </is>
    </nc>
  </rcc>
  <rcc rId="11273" sId="1">
    <nc r="E657" t="inlineStr">
      <is>
        <t>99900 83220</t>
      </is>
    </nc>
  </rcc>
  <rcc rId="11274" sId="1">
    <nc r="F657" t="inlineStr">
      <is>
        <t>121</t>
      </is>
    </nc>
  </rcc>
  <rfmt sheetId="1" sqref="G657" start="0" length="0">
    <dxf>
      <fill>
        <patternFill patternType="solid">
          <bgColor theme="0"/>
        </patternFill>
      </fill>
    </dxf>
  </rfmt>
  <rcc rId="11275" sId="1">
    <nc r="A658" t="inlineStr">
      <is>
        <t>Иные выплаты персоналу, за исключением фонда оплаты труда</t>
      </is>
    </nc>
  </rcc>
  <rcc rId="11276" sId="1">
    <nc r="B658" t="inlineStr">
      <is>
        <t>977</t>
      </is>
    </nc>
  </rcc>
  <rcc rId="11277" sId="1">
    <nc r="C658" t="inlineStr">
      <is>
        <t>01</t>
      </is>
    </nc>
  </rcc>
  <rcc rId="11278" sId="1">
    <nc r="D658" t="inlineStr">
      <is>
        <t>13</t>
      </is>
    </nc>
  </rcc>
  <rcc rId="11279" sId="1">
    <nc r="E658" t="inlineStr">
      <is>
        <t>99900 83220</t>
      </is>
    </nc>
  </rcc>
  <rcc rId="11280" sId="1">
    <nc r="F658" t="inlineStr">
      <is>
        <t>122</t>
      </is>
    </nc>
  </rcc>
  <rfmt sheetId="1" sqref="G658" start="0" length="0">
    <dxf>
      <fill>
        <patternFill patternType="solid">
          <bgColor theme="0"/>
        </patternFill>
      </fill>
    </dxf>
  </rfmt>
  <rcc rId="11281" sId="1">
    <nc r="A6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82" sId="1">
    <nc r="B659" t="inlineStr">
      <is>
        <t>977</t>
      </is>
    </nc>
  </rcc>
  <rcc rId="11283" sId="1">
    <nc r="C659" t="inlineStr">
      <is>
        <t>01</t>
      </is>
    </nc>
  </rcc>
  <rcc rId="11284" sId="1">
    <nc r="D659" t="inlineStr">
      <is>
        <t>13</t>
      </is>
    </nc>
  </rcc>
  <rcc rId="11285" sId="1">
    <nc r="E659" t="inlineStr">
      <is>
        <t>99900 83220</t>
      </is>
    </nc>
  </rcc>
  <rcc rId="11286" sId="1">
    <nc r="F659" t="inlineStr">
      <is>
        <t>129</t>
      </is>
    </nc>
  </rcc>
  <rfmt sheetId="1" sqref="G659" start="0" length="0">
    <dxf>
      <fill>
        <patternFill patternType="solid">
          <bgColor theme="0"/>
        </patternFill>
      </fill>
    </dxf>
  </rfmt>
  <rcc rId="11287" sId="1" odxf="1" dxf="1">
    <nc r="A66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288" sId="1" odxf="1" dxf="1">
    <nc r="B66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89" sId="1" odxf="1" dxf="1">
    <nc r="C66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0" sId="1" odxf="1" dxf="1">
    <nc r="D66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91" sId="1" odxf="1" dxf="1">
    <nc r="E66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0" start="0" length="0">
    <dxf>
      <font>
        <i/>
        <name val="Times New Roman"/>
        <family val="1"/>
      </font>
    </dxf>
  </rfmt>
  <rcc rId="11292" sId="1" odxf="1" dxf="1">
    <nc r="G660">
      <f>SUM(G661:G664)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0" start="0" length="0">
    <dxf>
      <font>
        <i/>
        <name val="Times New Roman CYR"/>
        <family val="1"/>
      </font>
    </dxf>
  </rfmt>
  <rfmt sheetId="1" sqref="I660" start="0" length="0">
    <dxf>
      <font>
        <i/>
        <name val="Times New Roman CYR"/>
        <family val="1"/>
      </font>
    </dxf>
  </rfmt>
  <rfmt sheetId="1" sqref="J660" start="0" length="0">
    <dxf>
      <font>
        <i/>
        <name val="Times New Roman CYR"/>
        <family val="1"/>
      </font>
    </dxf>
  </rfmt>
  <rfmt sheetId="1" sqref="K660" start="0" length="0">
    <dxf>
      <font>
        <i/>
        <name val="Times New Roman CYR"/>
        <family val="1"/>
      </font>
    </dxf>
  </rfmt>
  <rfmt sheetId="1" sqref="L660" start="0" length="0">
    <dxf>
      <font>
        <i/>
        <name val="Times New Roman CYR"/>
        <family val="1"/>
      </font>
    </dxf>
  </rfmt>
  <rfmt sheetId="1" sqref="A660:XFD660" start="0" length="0">
    <dxf>
      <font>
        <i/>
        <name val="Times New Roman CYR"/>
        <family val="1"/>
      </font>
    </dxf>
  </rfmt>
  <rcc rId="11293" sId="1" odxf="1" dxf="1">
    <nc r="A66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94" sId="1">
    <nc r="B661" t="inlineStr">
      <is>
        <t>977</t>
      </is>
    </nc>
  </rcc>
  <rcc rId="11295" sId="1">
    <nc r="C661" t="inlineStr">
      <is>
        <t>01</t>
      </is>
    </nc>
  </rcc>
  <rcc rId="11296" sId="1">
    <nc r="D661" t="inlineStr">
      <is>
        <t>13</t>
      </is>
    </nc>
  </rcc>
  <rcc rId="11297" sId="1">
    <nc r="E661" t="inlineStr">
      <is>
        <t>99900  S2160</t>
      </is>
    </nc>
  </rcc>
  <rcc rId="11298" sId="1">
    <nc r="F661" t="inlineStr">
      <is>
        <t>111</t>
      </is>
    </nc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J661" start="0" length="0">
    <dxf>
      <font>
        <i/>
        <name val="Times New Roman CYR"/>
        <family val="1"/>
      </font>
    </dxf>
  </rfmt>
  <rfmt sheetId="1" sqref="K661" start="0" length="0">
    <dxf>
      <font>
        <i/>
        <name val="Times New Roman CYR"/>
        <family val="1"/>
      </font>
    </dxf>
  </rfmt>
  <rfmt sheetId="1" sqref="L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cc rId="11299" sId="1">
    <nc r="A66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00" sId="1">
    <nc r="B662" t="inlineStr">
      <is>
        <t>977</t>
      </is>
    </nc>
  </rcc>
  <rcc rId="11301" sId="1">
    <nc r="C662" t="inlineStr">
      <is>
        <t>01</t>
      </is>
    </nc>
  </rcc>
  <rcc rId="11302" sId="1">
    <nc r="D662" t="inlineStr">
      <is>
        <t>13</t>
      </is>
    </nc>
  </rcc>
  <rcc rId="11303" sId="1">
    <nc r="E662" t="inlineStr">
      <is>
        <t>99900 S2160</t>
      </is>
    </nc>
  </rcc>
  <rcc rId="11304" sId="1">
    <nc r="F662" t="inlineStr">
      <is>
        <t>119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J662" start="0" length="0">
    <dxf>
      <font>
        <i/>
        <name val="Times New Roman CYR"/>
        <family val="1"/>
      </font>
    </dxf>
  </rfmt>
  <rfmt sheetId="1" sqref="K662" start="0" length="0">
    <dxf>
      <font>
        <i/>
        <name val="Times New Roman CYR"/>
        <family val="1"/>
      </font>
    </dxf>
  </rfmt>
  <rfmt sheetId="1" sqref="L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11305" sId="1">
    <nc r="A663" t="inlineStr">
      <is>
        <t>Фонд оплаты труда государственных (муниципальных) органов</t>
      </is>
    </nc>
  </rcc>
  <rcc rId="11306" sId="1">
    <nc r="B663" t="inlineStr">
      <is>
        <t>977</t>
      </is>
    </nc>
  </rcc>
  <rcc rId="11307" sId="1">
    <nc r="C663" t="inlineStr">
      <is>
        <t>01</t>
      </is>
    </nc>
  </rcc>
  <rcc rId="11308" sId="1">
    <nc r="D663" t="inlineStr">
      <is>
        <t>13</t>
      </is>
    </nc>
  </rcc>
  <rcc rId="11309" sId="1">
    <nc r="E663" t="inlineStr">
      <is>
        <t>99900  S2160</t>
      </is>
    </nc>
  </rcc>
  <rcc rId="11310" sId="1">
    <nc r="F663" t="inlineStr">
      <is>
        <t>121</t>
      </is>
    </nc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J663" start="0" length="0">
    <dxf>
      <font>
        <i/>
        <name val="Times New Roman CYR"/>
        <family val="1"/>
      </font>
    </dxf>
  </rfmt>
  <rfmt sheetId="1" sqref="K663" start="0" length="0">
    <dxf>
      <font>
        <i/>
        <name val="Times New Roman CYR"/>
        <family val="1"/>
      </font>
    </dxf>
  </rfmt>
  <rfmt sheetId="1" sqref="L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cc rId="11311" sId="1">
    <nc r="A66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312" sId="1">
    <nc r="B664" t="inlineStr">
      <is>
        <t>977</t>
      </is>
    </nc>
  </rcc>
  <rcc rId="11313" sId="1">
    <nc r="C664" t="inlineStr">
      <is>
        <t>01</t>
      </is>
    </nc>
  </rcc>
  <rcc rId="11314" sId="1">
    <nc r="D664" t="inlineStr">
      <is>
        <t>13</t>
      </is>
    </nc>
  </rcc>
  <rcc rId="11315" sId="1">
    <nc r="E664" t="inlineStr">
      <is>
        <t>99900 S2160</t>
      </is>
    </nc>
  </rcc>
  <rcc rId="11316" sId="1">
    <nc r="F664" t="inlineStr">
      <is>
        <t>129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J664" start="0" length="0">
    <dxf>
      <font>
        <i/>
        <name val="Times New Roman CYR"/>
        <family val="1"/>
      </font>
    </dxf>
  </rfmt>
  <rfmt sheetId="1" sqref="K664" start="0" length="0">
    <dxf>
      <font>
        <i/>
        <name val="Times New Roman CYR"/>
        <family val="1"/>
      </font>
    </dxf>
  </rfmt>
  <rfmt sheetId="1" sqref="L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11317" sId="1" odxf="1" dxf="1">
    <nc r="A6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18" sId="1" odxf="1" dxf="1">
    <nc r="B66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19" sId="1" odxf="1" dxf="1">
    <nc r="C6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0" sId="1" odxf="1" dxf="1">
    <nc r="D66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21" sId="1" odxf="1" dxf="1">
    <nc r="E6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5" start="0" length="0">
    <dxf>
      <font>
        <i/>
        <name val="Times New Roman"/>
        <family val="1"/>
      </font>
    </dxf>
  </rfmt>
  <rcc rId="11322" sId="1" odxf="1" dxf="1">
    <nc r="G665">
      <f>SUM(G666:G667)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65" start="0" length="0">
    <dxf>
      <font>
        <i/>
        <name val="Times New Roman CYR"/>
        <family val="1"/>
      </font>
    </dxf>
  </rfmt>
  <rfmt sheetId="1" sqref="I665" start="0" length="0">
    <dxf>
      <font>
        <i/>
        <name val="Times New Roman CYR"/>
        <family val="1"/>
      </font>
    </dxf>
  </rfmt>
  <rfmt sheetId="1" sqref="J665" start="0" length="0">
    <dxf>
      <font>
        <i/>
        <name val="Times New Roman CYR"/>
        <family val="1"/>
      </font>
    </dxf>
  </rfmt>
  <rfmt sheetId="1" sqref="K665" start="0" length="0">
    <dxf>
      <font>
        <i/>
        <name val="Times New Roman CYR"/>
        <family val="1"/>
      </font>
    </dxf>
  </rfmt>
  <rfmt sheetId="1" sqref="L665" start="0" length="0">
    <dxf>
      <font>
        <i/>
        <name val="Times New Roman CYR"/>
        <family val="1"/>
      </font>
    </dxf>
  </rfmt>
  <rfmt sheetId="1" sqref="A665:XFD665" start="0" length="0">
    <dxf>
      <font>
        <i/>
        <name val="Times New Roman CYR"/>
        <family val="1"/>
      </font>
    </dxf>
  </rfmt>
  <rcc rId="11323" sId="1" odxf="1" dxf="1">
    <nc r="A66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24" sId="1">
    <nc r="B666" t="inlineStr">
      <is>
        <t>977</t>
      </is>
    </nc>
  </rcc>
  <rcc rId="11325" sId="1">
    <nc r="C666" t="inlineStr">
      <is>
        <t>01</t>
      </is>
    </nc>
  </rcc>
  <rcc rId="11326" sId="1">
    <nc r="D666" t="inlineStr">
      <is>
        <t>13</t>
      </is>
    </nc>
  </rcc>
  <rcc rId="11327" sId="1">
    <nc r="E666" t="inlineStr">
      <is>
        <t>99900  S4760</t>
      </is>
    </nc>
  </rcc>
  <rcc rId="11328" sId="1">
    <nc r="F666" t="inlineStr">
      <is>
        <t>111</t>
      </is>
    </nc>
  </rcc>
  <rfmt sheetId="1" sqref="H666" start="0" length="0">
    <dxf>
      <font>
        <i/>
        <name val="Times New Roman CYR"/>
        <family val="1"/>
      </font>
    </dxf>
  </rfmt>
  <rfmt sheetId="1" sqref="I666" start="0" length="0">
    <dxf>
      <font>
        <i/>
        <name val="Times New Roman CYR"/>
        <family val="1"/>
      </font>
    </dxf>
  </rfmt>
  <rfmt sheetId="1" sqref="J666" start="0" length="0">
    <dxf>
      <font>
        <i/>
        <name val="Times New Roman CYR"/>
        <family val="1"/>
      </font>
    </dxf>
  </rfmt>
  <rfmt sheetId="1" sqref="K666" start="0" length="0">
    <dxf>
      <font>
        <i/>
        <name val="Times New Roman CYR"/>
        <family val="1"/>
      </font>
    </dxf>
  </rfmt>
  <rfmt sheetId="1" sqref="L666" start="0" length="0">
    <dxf>
      <font>
        <i/>
        <name val="Times New Roman CYR"/>
        <family val="1"/>
      </font>
    </dxf>
  </rfmt>
  <rfmt sheetId="1" sqref="A666:XFD666" start="0" length="0">
    <dxf>
      <font>
        <i/>
        <name val="Times New Roman CYR"/>
        <family val="1"/>
      </font>
    </dxf>
  </rfmt>
  <rcc rId="11329" sId="1">
    <nc r="A6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30" sId="1">
    <nc r="B667" t="inlineStr">
      <is>
        <t>977</t>
      </is>
    </nc>
  </rcc>
  <rcc rId="11331" sId="1">
    <nc r="C667" t="inlineStr">
      <is>
        <t>01</t>
      </is>
    </nc>
  </rcc>
  <rcc rId="11332" sId="1">
    <nc r="D667" t="inlineStr">
      <is>
        <t>13</t>
      </is>
    </nc>
  </rcc>
  <rcc rId="11333" sId="1">
    <nc r="E667" t="inlineStr">
      <is>
        <t>99900 S4760</t>
      </is>
    </nc>
  </rcc>
  <rcc rId="11334" sId="1">
    <nc r="F667" t="inlineStr">
      <is>
        <t>119</t>
      </is>
    </nc>
  </rcc>
  <rfmt sheetId="1" sqref="H667" start="0" length="0">
    <dxf>
      <font>
        <i/>
        <name val="Times New Roman CYR"/>
        <family val="1"/>
      </font>
    </dxf>
  </rfmt>
  <rfmt sheetId="1" sqref="I667" start="0" length="0">
    <dxf>
      <font>
        <i/>
        <name val="Times New Roman CYR"/>
        <family val="1"/>
      </font>
    </dxf>
  </rfmt>
  <rfmt sheetId="1" sqref="J667" start="0" length="0">
    <dxf>
      <font>
        <i/>
        <name val="Times New Roman CYR"/>
        <family val="1"/>
      </font>
    </dxf>
  </rfmt>
  <rfmt sheetId="1" sqref="K667" start="0" length="0">
    <dxf>
      <font>
        <i/>
        <name val="Times New Roman CYR"/>
        <family val="1"/>
      </font>
    </dxf>
  </rfmt>
  <rfmt sheetId="1" sqref="L667" start="0" length="0">
    <dxf>
      <font>
        <i/>
        <name val="Times New Roman CYR"/>
        <family val="1"/>
      </font>
    </dxf>
  </rfmt>
  <rfmt sheetId="1" sqref="A667:XFD667" start="0" length="0">
    <dxf>
      <font>
        <i/>
        <name val="Times New Roman CYR"/>
        <family val="1"/>
      </font>
    </dxf>
  </rfmt>
  <rcc rId="11335" sId="1" odxf="1" dxf="1">
    <nc r="A668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336" sId="1" odxf="1" dxf="1">
    <nc r="B66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7" sId="1" odxf="1" dxf="1">
    <nc r="C668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6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338" sId="1" odxf="1" dxf="1">
    <nc r="G668">
      <f>G669+G676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339" sId="1" odxf="1" dxf="1">
    <nc r="A669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340" sId="1" odxf="1" dxf="1">
    <nc r="B669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1341" sId="1" odxf="1" dxf="1">
    <nc r="C669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2" sId="1" odxf="1" dxf="1">
    <nc r="D66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66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11343" sId="1" odxf="1" dxf="1">
    <nc r="G669">
      <f>G670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44" sId="1" odxf="1" dxf="1">
    <nc r="A67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345" sId="1" odxf="1" dxf="1">
    <nc r="B67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6" sId="1" odxf="1" dxf="1">
    <nc r="C67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7" sId="1" odxf="1" dxf="1">
    <nc r="D67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48" sId="1" odxf="1" dxf="1">
    <nc r="E67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0" start="0" length="0">
    <dxf>
      <font>
        <b/>
        <name val="Times New Roman"/>
        <family val="1"/>
      </font>
      <numFmt numFmtId="0" formatCode="General"/>
      <alignment horizontal="general" vertical="top"/>
    </dxf>
  </rfmt>
  <rcc rId="11349" sId="1" odxf="1" dxf="1">
    <nc r="G670">
      <f>G671+G674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11350" sId="1" odxf="1" dxf="1">
    <nc r="A671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351" sId="1" odxf="1" dxf="1">
    <nc r="B67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2" sId="1" odxf="1" dxf="1">
    <nc r="C67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3" sId="1" odxf="1" dxf="1">
    <nc r="D6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54" sId="1" odxf="1" dxf="1">
    <nc r="E671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1" start="0" length="0">
    <dxf>
      <font>
        <i/>
        <name val="Times New Roman"/>
        <family val="1"/>
      </font>
    </dxf>
  </rfmt>
  <rcc rId="11355" sId="1" odxf="1" dxf="1">
    <nc r="G671">
      <f>SUM(G672:G673)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56" sId="1" odxf="1" dxf="1">
    <nc r="A67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357" sId="1">
    <nc r="B672" t="inlineStr">
      <is>
        <t>977</t>
      </is>
    </nc>
  </rcc>
  <rcc rId="11358" sId="1">
    <nc r="C672" t="inlineStr">
      <is>
        <t>04</t>
      </is>
    </nc>
  </rcc>
  <rcc rId="11359" sId="1">
    <nc r="D672" t="inlineStr">
      <is>
        <t>05</t>
      </is>
    </nc>
  </rcc>
  <rcc rId="11360" sId="1">
    <nc r="E672" t="inlineStr">
      <is>
        <t>99900 73200</t>
      </is>
    </nc>
  </rcc>
  <rcc rId="11361" sId="1">
    <nc r="F672" t="inlineStr">
      <is>
        <t>111</t>
      </is>
    </nc>
  </rcc>
  <rfmt sheetId="1" sqref="G672" start="0" length="0">
    <dxf>
      <fill>
        <patternFill patternType="solid">
          <bgColor theme="0"/>
        </patternFill>
      </fill>
    </dxf>
  </rfmt>
  <rcc rId="11362" sId="1">
    <nc r="A67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363" sId="1">
    <nc r="B673" t="inlineStr">
      <is>
        <t>977</t>
      </is>
    </nc>
  </rcc>
  <rcc rId="11364" sId="1">
    <nc r="C673" t="inlineStr">
      <is>
        <t>04</t>
      </is>
    </nc>
  </rcc>
  <rcc rId="11365" sId="1">
    <nc r="D673" t="inlineStr">
      <is>
        <t>05</t>
      </is>
    </nc>
  </rcc>
  <rcc rId="11366" sId="1">
    <nc r="E673" t="inlineStr">
      <is>
        <t>99900 73200</t>
      </is>
    </nc>
  </rcc>
  <rcc rId="11367" sId="1">
    <nc r="F673" t="inlineStr">
      <is>
        <t>119</t>
      </is>
    </nc>
  </rcc>
  <rfmt sheetId="1" sqref="G673" start="0" length="0">
    <dxf>
      <fill>
        <patternFill patternType="solid">
          <bgColor theme="0"/>
        </patternFill>
      </fill>
    </dxf>
  </rfmt>
  <rcc rId="11368" sId="1" odxf="1" dxf="1">
    <nc r="A674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369" sId="1" odxf="1" dxf="1">
    <nc r="B67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0" sId="1" odxf="1" dxf="1">
    <nc r="C67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1" sId="1" odxf="1" dxf="1">
    <nc r="D67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2" sId="1" odxf="1" dxf="1">
    <nc r="E674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4" start="0" length="0">
    <dxf>
      <font>
        <i/>
        <name val="Times New Roman"/>
        <family val="1"/>
      </font>
    </dxf>
  </rfmt>
  <rcc rId="11373" sId="1" odxf="1" dxf="1">
    <nc r="G674">
      <f>G675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74" sId="1" odxf="1" dxf="1">
    <nc r="A67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375" sId="1">
    <nc r="B675" t="inlineStr">
      <is>
        <t>977</t>
      </is>
    </nc>
  </rcc>
  <rcc rId="11376" sId="1">
    <nc r="C675" t="inlineStr">
      <is>
        <t>04</t>
      </is>
    </nc>
  </rcc>
  <rcc rId="11377" sId="1">
    <nc r="D675" t="inlineStr">
      <is>
        <t>05</t>
      </is>
    </nc>
  </rcc>
  <rcc rId="11378" sId="1">
    <nc r="E675" t="inlineStr">
      <is>
        <t>99900 73220</t>
      </is>
    </nc>
  </rcc>
  <rcc rId="11379" sId="1">
    <nc r="F675" t="inlineStr">
      <is>
        <t>244</t>
      </is>
    </nc>
  </rcc>
  <rfmt sheetId="1" sqref="G675" start="0" length="0">
    <dxf>
      <fill>
        <patternFill patternType="solid">
          <bgColor theme="0"/>
        </patternFill>
      </fill>
    </dxf>
  </rfmt>
  <rcc rId="11380" sId="1" odxf="1" dxf="1">
    <nc r="A676" t="inlineStr">
      <is>
        <t>Дорожное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CCFFFF"/>
        </patternFill>
      </fill>
    </ndxf>
  </rcc>
  <rcc rId="11381" sId="1" odxf="1" dxf="1">
    <nc r="B67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2" sId="1" odxf="1" dxf="1">
    <nc r="C676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1383" sId="1" odxf="1" dxf="1">
    <nc r="D676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76" start="0" length="0">
    <dxf>
      <fill>
        <patternFill patternType="solid">
          <bgColor rgb="FFCCFFFF"/>
        </patternFill>
      </fill>
    </dxf>
  </rfmt>
  <rfmt sheetId="1" sqref="F676" start="0" length="0">
    <dxf>
      <fill>
        <patternFill patternType="solid">
          <bgColor rgb="FFCCFFFF"/>
        </patternFill>
      </fill>
    </dxf>
  </rfmt>
  <rcc rId="11384" sId="1" odxf="1" dxf="1">
    <nc r="G676">
      <f>G677+G684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H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76:XFD676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1385" sId="1" odxf="1" dxf="1">
    <nc r="A67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1386" sId="1" odxf="1" dxf="1">
    <nc r="B67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87" sId="1" odxf="1" dxf="1">
    <nc r="C677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8" sId="1" odxf="1" dxf="1">
    <nc r="D677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389" sId="1" odxf="1" dxf="1">
    <nc r="E677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390" sId="1" odxf="1" dxf="1">
    <nc r="G677">
      <f>G678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77" start="0" length="0">
    <dxf>
      <font>
        <b/>
        <name val="Times New Roman CYR"/>
        <family val="1"/>
      </font>
    </dxf>
  </rfmt>
  <rfmt sheetId="1" sqref="I677" start="0" length="0">
    <dxf>
      <font>
        <b/>
        <name val="Times New Roman CYR"/>
        <family val="1"/>
      </font>
    </dxf>
  </rfmt>
  <rfmt sheetId="1" sqref="J677" start="0" length="0">
    <dxf>
      <font>
        <b/>
        <name val="Times New Roman CYR"/>
        <family val="1"/>
      </font>
    </dxf>
  </rfmt>
  <rfmt sheetId="1" sqref="K677" start="0" length="0">
    <dxf>
      <font>
        <b/>
        <name val="Times New Roman CYR"/>
        <family val="1"/>
      </font>
    </dxf>
  </rfmt>
  <rfmt sheetId="1" sqref="L677" start="0" length="0">
    <dxf>
      <font>
        <b/>
        <name val="Times New Roman CYR"/>
        <family val="1"/>
      </font>
    </dxf>
  </rfmt>
  <rfmt sheetId="1" sqref="A677:XFD677" start="0" length="0">
    <dxf>
      <font>
        <b/>
        <name val="Times New Roman CYR"/>
        <family val="1"/>
      </font>
    </dxf>
  </rfmt>
  <rcc rId="11391" sId="1" odxf="1" dxf="1">
    <nc r="A678" t="inlineStr">
      <is>
        <t>Подпрограмма "Развитие дорожной сети в Селенгинском районе"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2" sId="1" odxf="1" dxf="1">
    <nc r="B67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3" sId="1" odxf="1" dxf="1">
    <nc r="C678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4" sId="1" odxf="1" dxf="1">
    <nc r="D678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395" sId="1" odxf="1" dxf="1">
    <nc r="E678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396" sId="1" odxf="1" dxf="1">
    <nc r="G678">
      <f>G679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8" start="0" length="0">
    <dxf>
      <font>
        <i/>
        <name val="Times New Roman CYR"/>
        <family val="1"/>
      </font>
    </dxf>
  </rfmt>
  <rfmt sheetId="1" sqref="I678" start="0" length="0">
    <dxf>
      <font>
        <i/>
        <name val="Times New Roman CYR"/>
        <family val="1"/>
      </font>
    </dxf>
  </rfmt>
  <rfmt sheetId="1" sqref="J678" start="0" length="0">
    <dxf>
      <font>
        <i/>
        <name val="Times New Roman CYR"/>
        <family val="1"/>
      </font>
    </dxf>
  </rfmt>
  <rfmt sheetId="1" sqref="K678" start="0" length="0">
    <dxf>
      <font>
        <i/>
        <name val="Times New Roman CYR"/>
        <family val="1"/>
      </font>
    </dxf>
  </rfmt>
  <rfmt sheetId="1" sqref="L678" start="0" length="0">
    <dxf>
      <font>
        <i/>
        <name val="Times New Roman CYR"/>
        <family val="1"/>
      </font>
    </dxf>
  </rfmt>
  <rfmt sheetId="1" sqref="A678:XFD678" start="0" length="0">
    <dxf>
      <font>
        <i/>
        <name val="Times New Roman CYR"/>
        <family val="1"/>
      </font>
    </dxf>
  </rfmt>
  <rcc rId="11397" sId="1" odxf="1" dxf="1">
    <nc r="A67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398" sId="1" odxf="1" dxf="1">
    <nc r="B67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9" sId="1" odxf="1" dxf="1">
    <nc r="C679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0" sId="1" odxf="1" dxf="1">
    <nc r="D679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1" sId="1" odxf="1" dxf="1">
    <nc r="E679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2" sId="1" odxf="1" dxf="1">
    <nc r="G679">
      <f>G680+G682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79" start="0" length="0">
    <dxf>
      <font>
        <i/>
        <name val="Times New Roman CYR"/>
        <family val="1"/>
      </font>
    </dxf>
  </rfmt>
  <rfmt sheetId="1" sqref="I679" start="0" length="0">
    <dxf>
      <font>
        <i/>
        <name val="Times New Roman CYR"/>
        <family val="1"/>
      </font>
    </dxf>
  </rfmt>
  <rfmt sheetId="1" sqref="J679" start="0" length="0">
    <dxf>
      <font>
        <i/>
        <name val="Times New Roman CYR"/>
        <family val="1"/>
      </font>
    </dxf>
  </rfmt>
  <rfmt sheetId="1" sqref="K679" start="0" length="0">
    <dxf>
      <font>
        <i/>
        <name val="Times New Roman CYR"/>
        <family val="1"/>
      </font>
    </dxf>
  </rfmt>
  <rfmt sheetId="1" sqref="L679" start="0" length="0">
    <dxf>
      <font>
        <i/>
        <name val="Times New Roman CYR"/>
        <family val="1"/>
      </font>
    </dxf>
  </rfmt>
  <rfmt sheetId="1" sqref="A679:XFD679" start="0" length="0">
    <dxf>
      <font>
        <i/>
        <name val="Times New Roman CYR"/>
        <family val="1"/>
      </font>
    </dxf>
  </rfmt>
  <rcc rId="11403" sId="1" odxf="1" dxf="1">
    <nc r="A680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04" sId="1" odxf="1" dxf="1">
    <nc r="B68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05" sId="1" odxf="1" dxf="1">
    <nc r="C680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6" sId="1" odxf="1" dxf="1">
    <nc r="D680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07" sId="1" odxf="1" dxf="1">
    <nc r="E680" t="inlineStr">
      <is>
        <t>04304743Д0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08" sId="1" odxf="1" dxf="1">
    <nc r="G680">
      <f>G681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0" start="0" length="0">
    <dxf>
      <font>
        <i/>
        <name val="Times New Roman CYR"/>
        <family val="1"/>
      </font>
    </dxf>
  </rfmt>
  <rfmt sheetId="1" sqref="I680" start="0" length="0">
    <dxf>
      <font>
        <i/>
        <name val="Times New Roman CYR"/>
        <family val="1"/>
      </font>
    </dxf>
  </rfmt>
  <rfmt sheetId="1" sqref="J680" start="0" length="0">
    <dxf>
      <font>
        <i/>
        <name val="Times New Roman CYR"/>
        <family val="1"/>
      </font>
    </dxf>
  </rfmt>
  <rfmt sheetId="1" sqref="K680" start="0" length="0">
    <dxf>
      <font>
        <i/>
        <name val="Times New Roman CYR"/>
        <family val="1"/>
      </font>
    </dxf>
  </rfmt>
  <rfmt sheetId="1" sqref="L680" start="0" length="0">
    <dxf>
      <font>
        <i/>
        <name val="Times New Roman CYR"/>
        <family val="1"/>
      </font>
    </dxf>
  </rfmt>
  <rfmt sheetId="1" sqref="A680:XFD680" start="0" length="0">
    <dxf>
      <font>
        <i/>
        <name val="Times New Roman CYR"/>
        <family val="1"/>
      </font>
    </dxf>
  </rfmt>
  <rcc rId="11409" sId="1">
    <nc r="A681" t="inlineStr">
      <is>
        <t>Иные межбюджетные трансферты</t>
      </is>
    </nc>
  </rcc>
  <rcc rId="11410" sId="1">
    <nc r="B681" t="inlineStr">
      <is>
        <t>977</t>
      </is>
    </nc>
  </rcc>
  <rcc rId="11411" sId="1" odxf="1" dxf="1">
    <nc r="C68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2" sId="1" odxf="1" dxf="1">
    <nc r="D6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13" sId="1">
    <nc r="E681" t="inlineStr">
      <is>
        <t>04304743Д0</t>
      </is>
    </nc>
  </rcc>
  <rcc rId="11414" sId="1" odxf="1" dxf="1">
    <nc r="F681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1" start="0" length="0">
    <dxf>
      <fill>
        <patternFill patternType="solid">
          <bgColor theme="0"/>
        </patternFill>
      </fill>
    </dxf>
  </rfmt>
  <rfmt sheetId="1" sqref="H681" start="0" length="0">
    <dxf>
      <font>
        <i/>
        <name val="Times New Roman CYR"/>
        <family val="1"/>
      </font>
    </dxf>
  </rfmt>
  <rfmt sheetId="1" sqref="I681" start="0" length="0">
    <dxf>
      <font>
        <i/>
        <name val="Times New Roman CYR"/>
        <family val="1"/>
      </font>
    </dxf>
  </rfmt>
  <rfmt sheetId="1" sqref="J681" start="0" length="0">
    <dxf>
      <font>
        <i/>
        <name val="Times New Roman CYR"/>
        <family val="1"/>
      </font>
    </dxf>
  </rfmt>
  <rfmt sheetId="1" sqref="K681" start="0" length="0">
    <dxf>
      <font>
        <i/>
        <name val="Times New Roman CYR"/>
        <family val="1"/>
      </font>
    </dxf>
  </rfmt>
  <rfmt sheetId="1" sqref="L681" start="0" length="0">
    <dxf>
      <font>
        <i/>
        <name val="Times New Roman CYR"/>
        <family val="1"/>
      </font>
    </dxf>
  </rfmt>
  <rfmt sheetId="1" sqref="A681:XFD681" start="0" length="0">
    <dxf>
      <font>
        <i/>
        <name val="Times New Roman CYR"/>
        <family val="1"/>
      </font>
    </dxf>
  </rfmt>
  <rcc rId="11415" sId="1" odxf="1" dxf="1">
    <nc r="A682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416" sId="1" odxf="1" dxf="1">
    <nc r="B68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17" sId="1" odxf="1" dxf="1">
    <nc r="C682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8" sId="1" odxf="1" dxf="1">
    <nc r="D682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19" sId="1" odxf="1" dxf="1">
    <nc r="E682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20" sId="1" odxf="1" dxf="1">
    <nc r="G682">
      <f>G683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2" start="0" length="0">
    <dxf>
      <font>
        <i/>
        <name val="Times New Roman CYR"/>
        <family val="1"/>
      </font>
    </dxf>
  </rfmt>
  <rfmt sheetId="1" sqref="I682" start="0" length="0">
    <dxf>
      <font>
        <i/>
        <name val="Times New Roman CYR"/>
        <family val="1"/>
      </font>
    </dxf>
  </rfmt>
  <rfmt sheetId="1" sqref="J682" start="0" length="0">
    <dxf>
      <font>
        <i/>
        <name val="Times New Roman CYR"/>
        <family val="1"/>
      </font>
    </dxf>
  </rfmt>
  <rfmt sheetId="1" sqref="K682" start="0" length="0">
    <dxf>
      <font>
        <i/>
        <name val="Times New Roman CYR"/>
        <family val="1"/>
      </font>
    </dxf>
  </rfmt>
  <rfmt sheetId="1" sqref="L682" start="0" length="0">
    <dxf>
      <font>
        <i/>
        <name val="Times New Roman CYR"/>
        <family val="1"/>
      </font>
    </dxf>
  </rfmt>
  <rfmt sheetId="1" sqref="A682:XFD682" start="0" length="0">
    <dxf>
      <font>
        <i/>
        <name val="Times New Roman CYR"/>
        <family val="1"/>
      </font>
    </dxf>
  </rfmt>
  <rcc rId="11421" sId="1">
    <nc r="A683" t="inlineStr">
      <is>
        <t>Иные межбюджетные трансферты</t>
      </is>
    </nc>
  </rcc>
  <rcc rId="11422" sId="1">
    <nc r="B683" t="inlineStr">
      <is>
        <t>977</t>
      </is>
    </nc>
  </rcc>
  <rcc rId="11423" sId="1" odxf="1" dxf="1">
    <nc r="C683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4" sId="1" odxf="1" dxf="1">
    <nc r="D683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25" sId="1">
    <nc r="E683" t="inlineStr">
      <is>
        <t>04304 S21Д0</t>
      </is>
    </nc>
  </rcc>
  <rcc rId="11426" sId="1" odxf="1" dxf="1">
    <nc r="F68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3" start="0" length="0">
    <dxf>
      <fill>
        <patternFill patternType="solid">
          <bgColor theme="0"/>
        </patternFill>
      </fill>
    </dxf>
  </rfmt>
  <rfmt sheetId="1" sqref="H683" start="0" length="0">
    <dxf>
      <font>
        <i/>
        <name val="Times New Roman CYR"/>
        <family val="1"/>
      </font>
    </dxf>
  </rfmt>
  <rfmt sheetId="1" sqref="I683" start="0" length="0">
    <dxf>
      <font>
        <i/>
        <name val="Times New Roman CYR"/>
        <family val="1"/>
      </font>
    </dxf>
  </rfmt>
  <rfmt sheetId="1" sqref="J683" start="0" length="0">
    <dxf>
      <font>
        <i/>
        <name val="Times New Roman CYR"/>
        <family val="1"/>
      </font>
    </dxf>
  </rfmt>
  <rfmt sheetId="1" sqref="K683" start="0" length="0">
    <dxf>
      <font>
        <i/>
        <name val="Times New Roman CYR"/>
        <family val="1"/>
      </font>
    </dxf>
  </rfmt>
  <rfmt sheetId="1" sqref="L683" start="0" length="0">
    <dxf>
      <font>
        <i/>
        <name val="Times New Roman CYR"/>
        <family val="1"/>
      </font>
    </dxf>
  </rfmt>
  <rfmt sheetId="1" sqref="A683:XFD683" start="0" length="0">
    <dxf>
      <font>
        <i/>
        <name val="Times New Roman CYR"/>
        <family val="1"/>
      </font>
    </dxf>
  </rfmt>
  <rcc rId="11427" sId="1" odxf="1" dxf="1">
    <nc r="A684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428" sId="1" odxf="1" dxf="1">
    <nc r="B68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29" sId="1" odxf="1" dxf="1">
    <nc r="C68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0" sId="1" odxf="1" dxf="1">
    <nc r="D684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31" sId="1" odxf="1" dxf="1">
    <nc r="E684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8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32" sId="1" odxf="1" dxf="1">
    <nc r="G684">
      <f>G685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684" start="0" length="0">
    <dxf>
      <font>
        <i/>
        <name val="Times New Roman CYR"/>
        <family val="1"/>
      </font>
    </dxf>
  </rfmt>
  <rfmt sheetId="1" sqref="I684" start="0" length="0">
    <dxf>
      <font>
        <i/>
        <name val="Times New Roman CYR"/>
        <family val="1"/>
      </font>
    </dxf>
  </rfmt>
  <rfmt sheetId="1" sqref="J684" start="0" length="0">
    <dxf>
      <font>
        <i/>
        <name val="Times New Roman CYR"/>
        <family val="1"/>
      </font>
    </dxf>
  </rfmt>
  <rfmt sheetId="1" sqref="K684" start="0" length="0">
    <dxf>
      <font>
        <i/>
        <name val="Times New Roman CYR"/>
        <family val="1"/>
      </font>
    </dxf>
  </rfmt>
  <rfmt sheetId="1" sqref="L684" start="0" length="0">
    <dxf>
      <font>
        <i/>
        <name val="Times New Roman CYR"/>
        <family val="1"/>
      </font>
    </dxf>
  </rfmt>
  <rfmt sheetId="1" sqref="A684:XFD684" start="0" length="0">
    <dxf>
      <font>
        <i/>
        <name val="Times New Roman CYR"/>
        <family val="1"/>
      </font>
    </dxf>
  </rfmt>
  <rcc rId="11433" sId="1" odxf="1" dxf="1">
    <nc r="A685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34" sId="1">
    <nc r="B685" t="inlineStr">
      <is>
        <t>977</t>
      </is>
    </nc>
  </rcc>
  <rcc rId="11435" sId="1" odxf="1" dxf="1">
    <nc r="C685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6" sId="1" odxf="1" dxf="1">
    <nc r="D685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37" sId="1" odxf="1" dxf="1">
    <nc r="E685" t="inlineStr">
      <is>
        <t>06050 00000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38" sId="1" odxf="1" dxf="1">
    <nc r="G685">
      <f>G686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5" start="0" length="0">
    <dxf>
      <font>
        <i/>
        <name val="Times New Roman CYR"/>
        <family val="1"/>
      </font>
    </dxf>
  </rfmt>
  <rfmt sheetId="1" sqref="I685" start="0" length="0">
    <dxf>
      <font>
        <i/>
        <name val="Times New Roman CYR"/>
        <family val="1"/>
      </font>
    </dxf>
  </rfmt>
  <rfmt sheetId="1" sqref="J685" start="0" length="0">
    <dxf>
      <font>
        <i/>
        <name val="Times New Roman CYR"/>
        <family val="1"/>
      </font>
    </dxf>
  </rfmt>
  <rfmt sheetId="1" sqref="K685" start="0" length="0">
    <dxf>
      <font>
        <i/>
        <name val="Times New Roman CYR"/>
        <family val="1"/>
      </font>
    </dxf>
  </rfmt>
  <rfmt sheetId="1" sqref="L685" start="0" length="0">
    <dxf>
      <font>
        <i/>
        <name val="Times New Roman CYR"/>
        <family val="1"/>
      </font>
    </dxf>
  </rfmt>
  <rfmt sheetId="1" sqref="A685:XFD685" start="0" length="0">
    <dxf>
      <font>
        <i/>
        <name val="Times New Roman CYR"/>
        <family val="1"/>
      </font>
    </dxf>
  </rfmt>
  <rcc rId="11439" sId="1" odxf="1" dxf="1">
    <nc r="A686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440" sId="1">
    <nc r="B686" t="inlineStr">
      <is>
        <t>977</t>
      </is>
    </nc>
  </rcc>
  <rcc rId="11441" sId="1" odxf="1" dxf="1">
    <nc r="C68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2" sId="1" odxf="1" dxf="1">
    <nc r="D686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43" sId="1" odxf="1" dxf="1">
    <nc r="E686" t="inlineStr">
      <is>
        <t>06050 L3727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444" sId="1" odxf="1" dxf="1">
    <nc r="G686">
      <f>G687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686" start="0" length="0">
    <dxf>
      <font>
        <i/>
        <name val="Times New Roman CYR"/>
        <family val="1"/>
      </font>
    </dxf>
  </rfmt>
  <rfmt sheetId="1" sqref="I686" start="0" length="0">
    <dxf>
      <font>
        <i/>
        <name val="Times New Roman CYR"/>
        <family val="1"/>
      </font>
    </dxf>
  </rfmt>
  <rfmt sheetId="1" sqref="J686" start="0" length="0">
    <dxf>
      <font>
        <i/>
        <name val="Times New Roman CYR"/>
        <family val="1"/>
      </font>
    </dxf>
  </rfmt>
  <rfmt sheetId="1" sqref="K686" start="0" length="0">
    <dxf>
      <font>
        <i/>
        <name val="Times New Roman CYR"/>
        <family val="1"/>
      </font>
    </dxf>
  </rfmt>
  <rfmt sheetId="1" sqref="L686" start="0" length="0">
    <dxf>
      <font>
        <i/>
        <name val="Times New Roman CYR"/>
        <family val="1"/>
      </font>
    </dxf>
  </rfmt>
  <rfmt sheetId="1" sqref="A686:XFD686" start="0" length="0">
    <dxf>
      <font>
        <i/>
        <name val="Times New Roman CYR"/>
        <family val="1"/>
      </font>
    </dxf>
  </rfmt>
  <rcc rId="11445" sId="1">
    <nc r="A687" t="inlineStr">
      <is>
        <t>Иные межбюджетные трансферты</t>
      </is>
    </nc>
  </rcc>
  <rcc rId="11446" sId="1">
    <nc r="B687" t="inlineStr">
      <is>
        <t>977</t>
      </is>
    </nc>
  </rcc>
  <rcc rId="11447" sId="1" odxf="1" dxf="1">
    <nc r="C687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8" sId="1" odxf="1" dxf="1">
    <nc r="D68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49" sId="1" odxf="1" dxf="1">
    <nc r="E687" t="inlineStr">
      <is>
        <t>06050 L3727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450" sId="1" odxf="1" dxf="1">
    <nc r="F68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87" start="0" length="0">
    <dxf>
      <fill>
        <patternFill patternType="solid">
          <bgColor theme="0"/>
        </patternFill>
      </fill>
    </dxf>
  </rfmt>
  <rfmt sheetId="1" sqref="H687" start="0" length="0">
    <dxf>
      <font>
        <i/>
        <name val="Times New Roman CYR"/>
        <family val="1"/>
      </font>
    </dxf>
  </rfmt>
  <rfmt sheetId="1" sqref="I687" start="0" length="0">
    <dxf>
      <font>
        <i/>
        <name val="Times New Roman CYR"/>
        <family val="1"/>
      </font>
    </dxf>
  </rfmt>
  <rfmt sheetId="1" sqref="J687" start="0" length="0">
    <dxf>
      <font>
        <i/>
        <name val="Times New Roman CYR"/>
        <family val="1"/>
      </font>
    </dxf>
  </rfmt>
  <rfmt sheetId="1" sqref="K687" start="0" length="0">
    <dxf>
      <font>
        <i/>
        <name val="Times New Roman CYR"/>
        <family val="1"/>
      </font>
    </dxf>
  </rfmt>
  <rfmt sheetId="1" sqref="L687" start="0" length="0">
    <dxf>
      <font>
        <i/>
        <name val="Times New Roman CYR"/>
        <family val="1"/>
      </font>
    </dxf>
  </rfmt>
  <rfmt sheetId="1" sqref="A687:XFD687" start="0" length="0">
    <dxf>
      <font>
        <i/>
        <name val="Times New Roman CYR"/>
        <family val="1"/>
      </font>
    </dxf>
  </rfmt>
  <rcc rId="11451" sId="1" odxf="1" dxf="1">
    <nc r="A68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452" sId="1" odxf="1" dxf="1">
    <nc r="B68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3" sId="1" odxf="1" dxf="1">
    <nc r="C68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8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454" sId="1" odxf="1" dxf="1">
    <nc r="G688">
      <f>G694+G689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455" sId="1" odxf="1" dxf="1">
    <nc r="A689" t="inlineStr">
      <is>
        <t>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56" sId="1" odxf="1" dxf="1">
    <nc r="B68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7" sId="1" odxf="1" dxf="1">
    <nc r="C68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58" sId="1" odxf="1" dxf="1">
    <nc r="D689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59" sId="1" odxf="1" dxf="1">
    <nc r="G689">
      <f>G692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60" sId="1" odxf="1" dxf="1">
    <nc r="A690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center" vertical="top"/>
      <border outline="0">
        <left/>
        <right/>
        <top/>
        <bottom/>
      </border>
    </ndxf>
  </rcc>
  <rcc rId="11461" sId="1" odxf="1" dxf="1">
    <nc r="B69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62" sId="1" odxf="1" dxf="1">
    <nc r="C69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3" sId="1" odxf="1" dxf="1">
    <nc r="D690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4" sId="1" odxf="1" dxf="1">
    <nc r="E690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90" start="0" length="0">
    <dxf>
      <font>
        <b/>
        <name val="Times New Roman"/>
        <family val="1"/>
      </font>
    </dxf>
  </rfmt>
  <rcc rId="11465" sId="1" odxf="1" dxf="1">
    <nc r="G690">
      <f>G691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466" sId="1" odxf="1" dxf="1">
    <nc r="A691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indexed="9"/>
        </patternFill>
      </fill>
      <alignment horizontal="general" vertical="top"/>
    </ndxf>
  </rcc>
  <rcc rId="11467" sId="1" odxf="1" dxf="1">
    <nc r="B69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68" sId="1" odxf="1" dxf="1">
    <nc r="C6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69" sId="1" odxf="1" dxf="1">
    <nc r="D6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0" sId="1" odxf="1" dxf="1">
    <nc r="E691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1" start="0" length="0">
    <dxf>
      <font>
        <i/>
        <name val="Times New Roman"/>
        <family val="1"/>
      </font>
    </dxf>
  </rfmt>
  <rcc rId="11471" sId="1" odxf="1" dxf="1">
    <nc r="G691">
      <f>G692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2" sId="1" odxf="1" dxf="1">
    <nc r="A692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473" sId="1" odxf="1" dxf="1">
    <nc r="B69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474" sId="1" odxf="1" dxf="1">
    <nc r="C69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5" sId="1" odxf="1" dxf="1">
    <nc r="D69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476" sId="1" odxf="1" dxf="1">
    <nc r="E692" t="inlineStr">
      <is>
        <t>17001 82900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2" start="0" length="0">
    <dxf>
      <font>
        <i/>
        <name val="Times New Roman"/>
        <family val="1"/>
      </font>
    </dxf>
  </rfmt>
  <rcc rId="11477" sId="1" odxf="1" dxf="1">
    <nc r="G692">
      <f>SUM(G693:G693)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92" start="0" length="0">
    <dxf>
      <font>
        <i/>
        <name val="Times New Roman CYR"/>
        <family val="1"/>
      </font>
    </dxf>
  </rfmt>
  <rfmt sheetId="1" sqref="I692" start="0" length="0">
    <dxf>
      <font>
        <i/>
        <name val="Times New Roman CYR"/>
        <family val="1"/>
      </font>
    </dxf>
  </rfmt>
  <rfmt sheetId="1" sqref="J692" start="0" length="0">
    <dxf>
      <font>
        <i/>
        <name val="Times New Roman CYR"/>
        <family val="1"/>
      </font>
    </dxf>
  </rfmt>
  <rfmt sheetId="1" sqref="K692" start="0" length="0">
    <dxf>
      <font>
        <i/>
        <name val="Times New Roman CYR"/>
        <family val="1"/>
      </font>
    </dxf>
  </rfmt>
  <rfmt sheetId="1" sqref="L692" start="0" length="0">
    <dxf>
      <font>
        <i/>
        <name val="Times New Roman CYR"/>
        <family val="1"/>
      </font>
    </dxf>
  </rfmt>
  <rfmt sheetId="1" sqref="A692:XFD692" start="0" length="0">
    <dxf>
      <font>
        <i/>
        <name val="Times New Roman CYR"/>
        <family val="1"/>
      </font>
    </dxf>
  </rfmt>
  <rcc rId="11478" sId="1" odxf="1" dxf="1">
    <nc r="A69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479" sId="1" odxf="1" dxf="1">
    <nc r="B69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480" sId="1">
    <nc r="C693" t="inlineStr">
      <is>
        <t>05</t>
      </is>
    </nc>
  </rcc>
  <rcc rId="11481" sId="1">
    <nc r="D693" t="inlineStr">
      <is>
        <t>02</t>
      </is>
    </nc>
  </rcc>
  <rcc rId="11482" sId="1">
    <nc r="E693" t="inlineStr">
      <is>
        <t>17001 82900</t>
      </is>
    </nc>
  </rcc>
  <rcc rId="11483" sId="1">
    <nc r="F693" t="inlineStr">
      <is>
        <t>244</t>
      </is>
    </nc>
  </rcc>
  <rfmt sheetId="1" sqref="H693" start="0" length="0">
    <dxf>
      <font>
        <i/>
        <name val="Times New Roman CYR"/>
        <family val="1"/>
      </font>
    </dxf>
  </rfmt>
  <rfmt sheetId="1" sqref="I693" start="0" length="0">
    <dxf>
      <font>
        <i/>
        <name val="Times New Roman CYR"/>
        <family val="1"/>
      </font>
    </dxf>
  </rfmt>
  <rfmt sheetId="1" sqref="J693" start="0" length="0">
    <dxf>
      <font>
        <i/>
        <name val="Times New Roman CYR"/>
        <family val="1"/>
      </font>
    </dxf>
  </rfmt>
  <rfmt sheetId="1" sqref="K693" start="0" length="0">
    <dxf>
      <font>
        <i/>
        <name val="Times New Roman CYR"/>
        <family val="1"/>
      </font>
    </dxf>
  </rfmt>
  <rfmt sheetId="1" sqref="L693" start="0" length="0">
    <dxf>
      <font>
        <i/>
        <name val="Times New Roman CYR"/>
        <family val="1"/>
      </font>
    </dxf>
  </rfmt>
  <rfmt sheetId="1" sqref="A693:XFD693" start="0" length="0">
    <dxf>
      <font>
        <i/>
        <name val="Times New Roman CYR"/>
        <family val="1"/>
      </font>
    </dxf>
  </rfmt>
  <rcc rId="11484" sId="1" odxf="1" dxf="1">
    <nc r="A694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485" sId="1" odxf="1" dxf="1">
    <nc r="B69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6" sId="1" odxf="1" dxf="1">
    <nc r="C69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7" sId="1" odxf="1" dxf="1">
    <nc r="D69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488" sId="1" odxf="1" dxf="1">
    <nc r="G694">
      <f>G705+G695+G700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489" sId="1" odxf="1" dxf="1">
    <nc r="A695" t="inlineStr">
      <is>
        <t>МП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490" sId="1" odxf="1" dxf="1">
    <nc r="B69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1" sId="1" odxf="1" dxf="1">
    <nc r="C69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2" sId="1" odxf="1" dxf="1">
    <nc r="D69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3" sId="1" odxf="1" dxf="1">
    <nc r="E695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95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494" sId="1" odxf="1" dxf="1">
    <nc r="G695">
      <f>G696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495" sId="1" odxf="1" dxf="1">
    <nc r="A696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496" sId="1" odxf="1" dxf="1">
    <nc r="B69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7" sId="1" odxf="1" dxf="1">
    <nc r="C696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8" sId="1" odxf="1" dxf="1">
    <nc r="D69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499" sId="1" odxf="1" dxf="1">
    <nc r="E696" t="inlineStr">
      <is>
        <t>06060 00000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0" sId="1" odxf="1" dxf="1">
    <nc r="G696">
      <f>G697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1" sId="1" odxf="1" dxf="1">
    <nc r="A697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1502" sId="1" odxf="1" dxf="1">
    <nc r="B69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3" sId="1" odxf="1" dxf="1">
    <nc r="C697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4" sId="1" odxf="1" dxf="1">
    <nc r="D69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05" sId="1" odxf="1" dxf="1">
    <nc r="E697" t="inlineStr">
      <is>
        <t>06060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97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506" sId="1" odxf="1" dxf="1">
    <nc r="G697">
      <f>G698+G699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7" sId="1" odxf="1" dxf="1">
    <nc r="A69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11508" sId="1" odxf="1" dxf="1">
    <nc r="B69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09" sId="1" odxf="1" dxf="1">
    <nc r="C698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0" sId="1" odxf="1" dxf="1">
    <nc r="D69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1" sId="1" odxf="1" dxf="1">
    <nc r="E698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2" sId="1" odxf="1" dxf="1">
    <nc r="F698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8" start="0" length="0">
    <dxf>
      <fill>
        <patternFill patternType="solid">
          <bgColor theme="0"/>
        </patternFill>
      </fill>
    </dxf>
  </rfmt>
  <rcc rId="11513" sId="1">
    <nc r="A699" t="inlineStr">
      <is>
        <t>Иные межбюджетные трансферты</t>
      </is>
    </nc>
  </rcc>
  <rcc rId="11514" sId="1" odxf="1" dxf="1">
    <nc r="B69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5" sId="1" odxf="1" dxf="1">
    <nc r="C699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6" sId="1" odxf="1" dxf="1">
    <nc r="D69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7" sId="1" odxf="1" dxf="1">
    <nc r="E699" t="inlineStr">
      <is>
        <t>06060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518" sId="1" odxf="1" dxf="1">
    <nc r="F699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99" start="0" length="0">
    <dxf>
      <fill>
        <patternFill patternType="solid">
          <bgColor theme="0"/>
        </patternFill>
      </fill>
    </dxf>
  </rfmt>
  <rcc rId="11519" sId="1" odxf="1" dxf="1">
    <nc r="A70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520" sId="1" odxf="1" dxf="1">
    <nc r="B700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21" sId="1" odxf="1" dxf="1">
    <nc r="C70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2" sId="1" odxf="1" dxf="1">
    <nc r="D70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3" sId="1" odxf="1" dxf="1">
    <nc r="E700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0" start="0" length="0">
    <dxf>
      <font>
        <b/>
        <name val="Times New Roman"/>
        <family val="1"/>
      </font>
    </dxf>
  </rfmt>
  <rcc rId="11524" sId="1" odxf="1" dxf="1">
    <nc r="G700">
      <f>G701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25" sId="1" odxf="1" dxf="1">
    <nc r="A701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26" sId="1" odxf="1" dxf="1">
    <nc r="B70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7" sId="1" odxf="1" dxf="1">
    <nc r="C70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8" sId="1" odxf="1" dxf="1">
    <nc r="D7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29" sId="1" odxf="1" dxf="1">
    <nc r="E701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1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0" sId="1" odxf="1" dxf="1">
    <nc r="G701">
      <f>G702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1" sId="1" odxf="1" dxf="1">
    <nc r="A702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532" sId="1" odxf="1" dxf="1">
    <nc r="B702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3" sId="1" odxf="1" dxf="1">
    <nc r="C70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4" sId="1" odxf="1" dxf="1">
    <nc r="D70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5" sId="1" odxf="1" dxf="1">
    <nc r="E702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2" start="0" length="0">
    <dxf>
      <font>
        <i/>
        <name val="Times New Roman"/>
        <family val="1"/>
      </font>
      <numFmt numFmtId="0" formatCode="General"/>
      <alignment horizontal="general" vertical="top"/>
    </dxf>
  </rfmt>
  <rcc rId="11536" sId="1" odxf="1" dxf="1">
    <nc r="G702">
      <f>SUM(G703:G704)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7" sId="1" odxf="1" dxf="1">
    <nc r="A703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11538" sId="1">
    <nc r="B703" t="inlineStr">
      <is>
        <t>977</t>
      </is>
    </nc>
  </rcc>
  <rcc rId="11539" sId="1">
    <nc r="C703" t="inlineStr">
      <is>
        <t>05</t>
      </is>
    </nc>
  </rcc>
  <rcc rId="11540" sId="1">
    <nc r="D703" t="inlineStr">
      <is>
        <t>03</t>
      </is>
    </nc>
  </rcc>
  <rcc rId="11541" sId="1">
    <nc r="E703" t="inlineStr">
      <is>
        <t>160F2 55550</t>
      </is>
    </nc>
  </rcc>
  <rcc rId="11542" sId="1" odxf="1" dxf="1">
    <nc r="F70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3" start="0" length="0">
    <dxf>
      <fill>
        <patternFill patternType="solid">
          <bgColor theme="0"/>
        </patternFill>
      </fill>
    </dxf>
  </rfmt>
  <rcc rId="11543" sId="1" odxf="1" dxf="1">
    <nc r="A704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44" sId="1">
    <nc r="B704" t="inlineStr">
      <is>
        <t>977</t>
      </is>
    </nc>
  </rcc>
  <rcc rId="11545" sId="1">
    <nc r="C704" t="inlineStr">
      <is>
        <t>05</t>
      </is>
    </nc>
  </rcc>
  <rcc rId="11546" sId="1">
    <nc r="D704" t="inlineStr">
      <is>
        <t>03</t>
      </is>
    </nc>
  </rcc>
  <rcc rId="11547" sId="1">
    <nc r="E704" t="inlineStr">
      <is>
        <t>160F2 55550</t>
      </is>
    </nc>
  </rcc>
  <rcc rId="11548" sId="1" odxf="1" dxf="1">
    <nc r="F704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4" start="0" length="0">
    <dxf>
      <fill>
        <patternFill patternType="solid">
          <bgColor theme="0"/>
        </patternFill>
      </fill>
    </dxf>
  </rfmt>
  <rcc rId="11549" sId="1" odxf="1" dxf="1">
    <nc r="A705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550" sId="1" odxf="1" dxf="1">
    <nc r="B705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551" sId="1" odxf="1" dxf="1">
    <nc r="C70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2" sId="1" odxf="1" dxf="1">
    <nc r="D70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3" sId="1" odxf="1" dxf="1">
    <nc r="E705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5" start="0" length="0">
    <dxf>
      <font>
        <b/>
        <name val="Times New Roman"/>
        <family val="1"/>
      </font>
    </dxf>
  </rfmt>
  <rcc rId="11554" sId="1" odxf="1" dxf="1">
    <nc r="G705">
      <f>G706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55" sId="1" odxf="1" dxf="1">
    <nc r="A706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56" sId="1" odxf="1" dxf="1">
    <nc r="B70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7" sId="1" odxf="1" dxf="1">
    <nc r="C7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8" sId="1" odxf="1" dxf="1">
    <nc r="D7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9" sId="1" odxf="1" dxf="1">
    <nc r="E706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6" start="0" length="0">
    <dxf>
      <font>
        <i/>
        <name val="Times New Roman"/>
        <family val="1"/>
      </font>
    </dxf>
  </rfmt>
  <rcc rId="11560" sId="1" odxf="1" dxf="1">
    <nc r="G706">
      <f>G707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61" sId="1" odxf="1" dxf="1">
    <nc r="A7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62" sId="1">
    <nc r="B707" t="inlineStr">
      <is>
        <t>977</t>
      </is>
    </nc>
  </rcc>
  <rcc rId="11563" sId="1">
    <nc r="C707" t="inlineStr">
      <is>
        <t>05</t>
      </is>
    </nc>
  </rcc>
  <rcc rId="11564" sId="1">
    <nc r="D707" t="inlineStr">
      <is>
        <t>03</t>
      </is>
    </nc>
  </rcc>
  <rcc rId="11565" sId="1">
    <nc r="E707" t="inlineStr">
      <is>
        <t>25002 82900</t>
      </is>
    </nc>
  </rcc>
  <rcc rId="11566" sId="1">
    <nc r="G707">
      <f>G708</f>
    </nc>
  </rcc>
  <rcc rId="11567" sId="1" odxf="1" dxf="1">
    <nc r="A70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568" sId="1">
    <nc r="B708" t="inlineStr">
      <is>
        <t>977</t>
      </is>
    </nc>
  </rcc>
  <rcc rId="11569" sId="1">
    <nc r="C708" t="inlineStr">
      <is>
        <t>05</t>
      </is>
    </nc>
  </rcc>
  <rcc rId="11570" sId="1">
    <nc r="D708" t="inlineStr">
      <is>
        <t>03</t>
      </is>
    </nc>
  </rcc>
  <rcc rId="11571" sId="1">
    <nc r="E708" t="inlineStr">
      <is>
        <t>25002 82900</t>
      </is>
    </nc>
  </rcc>
  <rcc rId="11572" sId="1">
    <nc r="F708" t="inlineStr">
      <is>
        <t>244</t>
      </is>
    </nc>
  </rcc>
  <rcc rId="11573" sId="1" odxf="1" dxf="1">
    <nc r="A709" t="inlineStr">
      <is>
        <t>ОХРАНА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1574" sId="1" odxf="1" dxf="1">
    <nc r="B70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5" sId="1" odxf="1" dxf="1">
    <nc r="C709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576" sId="1" odxf="1" dxf="1">
    <nc r="G709">
      <f>G710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577" sId="1" odxf="1" dxf="1">
    <nc r="A710" t="inlineStr">
      <is>
        <t>Другие вопросы в области охраны окружающей среды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578" sId="1" odxf="1" dxf="1">
    <nc r="B710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79" sId="1" odxf="1" dxf="1">
    <nc r="C710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0" sId="1" odxf="1" dxf="1">
    <nc r="D71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581" sId="1" odxf="1" dxf="1">
    <nc r="G710">
      <f>G711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582" sId="1" odxf="1" dxf="1">
    <nc r="A71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583" sId="1" odxf="1" dxf="1">
    <nc r="B71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584" sId="1" odxf="1" dxf="1">
    <nc r="C711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5" sId="1" odxf="1" dxf="1">
    <nc r="D71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6" sId="1" odxf="1" dxf="1">
    <nc r="E71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1" start="0" length="0">
    <dxf>
      <font>
        <b/>
        <name val="Times New Roman"/>
        <family val="1"/>
      </font>
    </dxf>
  </rfmt>
  <rcc rId="11587" sId="1" odxf="1" dxf="1">
    <nc r="G711">
      <f>G712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588" sId="1" odxf="1" dxf="1">
    <nc r="A712" t="inlineStr">
      <is>
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589" sId="1" odxf="1" dxf="1">
    <nc r="B712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1590" sId="1" odxf="1" dxf="1">
    <nc r="C712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1" sId="1" odxf="1" dxf="1">
    <nc r="D71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2" sId="1" odxf="1" dxf="1">
    <nc r="E712" t="inlineStr">
      <is>
        <t>99900S2С00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2" start="0" length="0">
    <dxf>
      <font>
        <i/>
        <name val="Times New Roman"/>
        <family val="1"/>
      </font>
    </dxf>
  </rfmt>
  <rcc rId="11593" sId="1" odxf="1" dxf="1">
    <nc r="G712">
      <f>SUM(G713:G713)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712" start="0" length="0">
    <dxf>
      <font>
        <i/>
        <name val="Times New Roman CYR"/>
        <family val="1"/>
      </font>
    </dxf>
  </rfmt>
  <rfmt sheetId="1" sqref="I712" start="0" length="0">
    <dxf>
      <font>
        <i/>
        <name val="Times New Roman CYR"/>
        <family val="1"/>
      </font>
    </dxf>
  </rfmt>
  <rfmt sheetId="1" sqref="J712" start="0" length="0">
    <dxf>
      <font>
        <i/>
        <name val="Times New Roman CYR"/>
        <family val="1"/>
      </font>
    </dxf>
  </rfmt>
  <rfmt sheetId="1" sqref="K712" start="0" length="0">
    <dxf>
      <font>
        <i/>
        <name val="Times New Roman CYR"/>
        <family val="1"/>
      </font>
    </dxf>
  </rfmt>
  <rfmt sheetId="1" sqref="L712" start="0" length="0">
    <dxf>
      <font>
        <i/>
        <name val="Times New Roman CYR"/>
        <family val="1"/>
      </font>
    </dxf>
  </rfmt>
  <rfmt sheetId="1" sqref="A712:XFD712" start="0" length="0">
    <dxf>
      <font>
        <i/>
        <name val="Times New Roman CYR"/>
        <family val="1"/>
      </font>
    </dxf>
  </rfmt>
  <rcc rId="11594" sId="1" odxf="1" dxf="1">
    <nc r="A713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11595" sId="1" odxf="1" dxf="1">
    <nc r="B71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1596" sId="1">
    <nc r="C713" t="inlineStr">
      <is>
        <t>05</t>
      </is>
    </nc>
  </rcc>
  <rcc rId="11597" sId="1">
    <nc r="D713" t="inlineStr">
      <is>
        <t>02</t>
      </is>
    </nc>
  </rcc>
  <rcc rId="11598" sId="1">
    <nc r="E713" t="inlineStr">
      <is>
        <t>99900S2С00</t>
      </is>
    </nc>
  </rcc>
  <rcc rId="11599" sId="1">
    <nc r="F713" t="inlineStr">
      <is>
        <t>540</t>
      </is>
    </nc>
  </rcc>
  <rfmt sheetId="1" sqref="H713" start="0" length="0">
    <dxf>
      <font>
        <i/>
        <name val="Times New Roman CYR"/>
        <family val="1"/>
      </font>
    </dxf>
  </rfmt>
  <rfmt sheetId="1" sqref="I713" start="0" length="0">
    <dxf>
      <font>
        <i/>
        <name val="Times New Roman CYR"/>
        <family val="1"/>
      </font>
    </dxf>
  </rfmt>
  <rfmt sheetId="1" sqref="J713" start="0" length="0">
    <dxf>
      <font>
        <i/>
        <name val="Times New Roman CYR"/>
        <family val="1"/>
      </font>
    </dxf>
  </rfmt>
  <rfmt sheetId="1" sqref="K713" start="0" length="0">
    <dxf>
      <font>
        <i/>
        <name val="Times New Roman CYR"/>
        <family val="1"/>
      </font>
    </dxf>
  </rfmt>
  <rfmt sheetId="1" sqref="L713" start="0" length="0">
    <dxf>
      <font>
        <i/>
        <name val="Times New Roman CYR"/>
        <family val="1"/>
      </font>
    </dxf>
  </rfmt>
  <rfmt sheetId="1" sqref="A713:XFD713" start="0" length="0">
    <dxf>
      <font>
        <i/>
        <name val="Times New Roman CYR"/>
        <family val="1"/>
      </font>
    </dxf>
  </rfmt>
  <rcc rId="11600" sId="1" odxf="1" dxf="1">
    <nc r="A714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01" sId="1" odxf="1" dxf="1">
    <nc r="B71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02" sId="1" odxf="1" dxf="1">
    <nc r="C71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1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03" sId="1" odxf="1" dxf="1">
    <nc r="G714">
      <f>G715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11604" sId="1" odxf="1" dxf="1">
    <nc r="A715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05" sId="1" odxf="1" dxf="1">
    <nc r="B71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6" sId="1" odxf="1" dxf="1">
    <nc r="C715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07" sId="1" odxf="1" dxf="1">
    <nc r="D71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1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08" sId="1" odxf="1" dxf="1">
    <nc r="G715">
      <f>G720+G716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11609" sId="1" odxf="1" dxf="1">
    <nc r="A71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11610" sId="1" odxf="1" dxf="1">
    <nc r="B71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1" sId="1" odxf="1" dxf="1">
    <nc r="C716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2" sId="1" odxf="1" dxf="1">
    <nc r="D71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13" sId="1" odxf="1" dxf="1">
    <nc r="E716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71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1614" sId="1" odxf="1" dxf="1">
    <nc r="G716">
      <f>G717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716" start="0" length="0">
    <dxf>
      <fill>
        <patternFill patternType="solid">
          <bgColor theme="0"/>
        </patternFill>
      </fill>
    </dxf>
  </rfmt>
  <rfmt sheetId="1" sqref="I716" start="0" length="0">
    <dxf>
      <fill>
        <patternFill patternType="solid">
          <bgColor theme="0"/>
        </patternFill>
      </fill>
    </dxf>
  </rfmt>
  <rfmt sheetId="1" sqref="J716" start="0" length="0">
    <dxf>
      <fill>
        <patternFill patternType="solid">
          <bgColor theme="0"/>
        </patternFill>
      </fill>
    </dxf>
  </rfmt>
  <rfmt sheetId="1" sqref="K716" start="0" length="0">
    <dxf>
      <fill>
        <patternFill patternType="solid">
          <bgColor theme="0"/>
        </patternFill>
      </fill>
    </dxf>
  </rfmt>
  <rfmt sheetId="1" sqref="L716" start="0" length="0">
    <dxf>
      <fill>
        <patternFill patternType="solid">
          <bgColor theme="0"/>
        </patternFill>
      </fill>
    </dxf>
  </rfmt>
  <rfmt sheetId="1" sqref="A716:XFD716" start="0" length="0">
    <dxf>
      <fill>
        <patternFill patternType="solid">
          <bgColor theme="0"/>
        </patternFill>
      </fill>
    </dxf>
  </rfmt>
  <rcc rId="11615" sId="1" odxf="1" dxf="1">
    <nc r="A7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16" sId="1" odxf="1" dxf="1">
    <nc r="B71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7" sId="1" odxf="1" dxf="1">
    <nc r="C717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8" sId="1" odxf="1" dxf="1">
    <nc r="D71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19" sId="1" odxf="1" dxf="1">
    <nc r="E717" t="inlineStr">
      <is>
        <t>06020 00000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20" sId="1" odxf="1" dxf="1">
    <nc r="G717">
      <f>G718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7" start="0" length="0">
    <dxf>
      <fill>
        <patternFill patternType="solid">
          <bgColor theme="0"/>
        </patternFill>
      </fill>
    </dxf>
  </rfmt>
  <rfmt sheetId="1" sqref="I717" start="0" length="0">
    <dxf>
      <fill>
        <patternFill patternType="solid">
          <bgColor theme="0"/>
        </patternFill>
      </fill>
    </dxf>
  </rfmt>
  <rfmt sheetId="1" sqref="J717" start="0" length="0">
    <dxf>
      <fill>
        <patternFill patternType="solid">
          <bgColor theme="0"/>
        </patternFill>
      </fill>
    </dxf>
  </rfmt>
  <rfmt sheetId="1" sqref="K717" start="0" length="0">
    <dxf>
      <fill>
        <patternFill patternType="solid">
          <bgColor theme="0"/>
        </patternFill>
      </fill>
    </dxf>
  </rfmt>
  <rfmt sheetId="1" sqref="L717" start="0" length="0">
    <dxf>
      <fill>
        <patternFill patternType="solid">
          <bgColor theme="0"/>
        </patternFill>
      </fill>
    </dxf>
  </rfmt>
  <rfmt sheetId="1" sqref="A717:XFD717" start="0" length="0">
    <dxf>
      <fill>
        <patternFill patternType="solid">
          <bgColor theme="0"/>
        </patternFill>
      </fill>
    </dxf>
  </rfmt>
  <rcc rId="11621" sId="1" odxf="1" dxf="1">
    <nc r="A71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22" sId="1" odxf="1" dxf="1">
    <nc r="B718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3" sId="1" odxf="1" dxf="1">
    <nc r="C718" t="inlineStr">
      <is>
        <t>10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4" sId="1" odxf="1" dxf="1">
    <nc r="D718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25" sId="1" odxf="1" dxf="1">
    <nc r="E718" t="inlineStr">
      <is>
        <t>06020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18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26" sId="1" odxf="1" dxf="1">
    <nc r="G718">
      <f>G719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18" start="0" length="0">
    <dxf>
      <fill>
        <patternFill patternType="solid">
          <bgColor theme="0"/>
        </patternFill>
      </fill>
    </dxf>
  </rfmt>
  <rfmt sheetId="1" sqref="I718" start="0" length="0">
    <dxf>
      <fill>
        <patternFill patternType="solid">
          <bgColor theme="0"/>
        </patternFill>
      </fill>
    </dxf>
  </rfmt>
  <rfmt sheetId="1" sqref="J718" start="0" length="0">
    <dxf>
      <fill>
        <patternFill patternType="solid">
          <bgColor theme="0"/>
        </patternFill>
      </fill>
    </dxf>
  </rfmt>
  <rfmt sheetId="1" sqref="K718" start="0" length="0">
    <dxf>
      <fill>
        <patternFill patternType="solid">
          <bgColor theme="0"/>
        </patternFill>
      </fill>
    </dxf>
  </rfmt>
  <rfmt sheetId="1" sqref="L718" start="0" length="0">
    <dxf>
      <fill>
        <patternFill patternType="solid">
          <bgColor theme="0"/>
        </patternFill>
      </fill>
    </dxf>
  </rfmt>
  <rfmt sheetId="1" sqref="A718:XFD718" start="0" length="0">
    <dxf>
      <fill>
        <patternFill patternType="solid">
          <bgColor theme="0"/>
        </patternFill>
      </fill>
    </dxf>
  </rfmt>
  <rcc rId="11627" sId="1" odxf="1" dxf="1">
    <nc r="A719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1628" sId="1" odxf="1" dxf="1">
    <nc r="B719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29" sId="1" odxf="1" dxf="1">
    <nc r="C71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0" sId="1" odxf="1" dxf="1">
    <nc r="D71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1" sId="1" odxf="1" dxf="1">
    <nc r="E719" t="inlineStr">
      <is>
        <t>06020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32" sId="1" odxf="1" dxf="1">
    <nc r="F719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19" start="0" length="0">
    <dxf>
      <fill>
        <patternFill patternType="solid">
          <bgColor theme="0"/>
        </patternFill>
      </fill>
    </dxf>
  </rfmt>
  <rfmt sheetId="1" sqref="H719" start="0" length="0">
    <dxf>
      <fill>
        <patternFill patternType="solid">
          <bgColor theme="0"/>
        </patternFill>
      </fill>
    </dxf>
  </rfmt>
  <rfmt sheetId="1" sqref="I719" start="0" length="0">
    <dxf>
      <fill>
        <patternFill patternType="solid">
          <bgColor theme="0"/>
        </patternFill>
      </fill>
    </dxf>
  </rfmt>
  <rfmt sheetId="1" sqref="J719" start="0" length="0">
    <dxf>
      <fill>
        <patternFill patternType="solid">
          <bgColor theme="0"/>
        </patternFill>
      </fill>
    </dxf>
  </rfmt>
  <rfmt sheetId="1" sqref="K719" start="0" length="0">
    <dxf>
      <fill>
        <patternFill patternType="solid">
          <bgColor theme="0"/>
        </patternFill>
      </fill>
    </dxf>
  </rfmt>
  <rfmt sheetId="1" sqref="L719" start="0" length="0">
    <dxf>
      <fill>
        <patternFill patternType="solid">
          <bgColor theme="0"/>
        </patternFill>
      </fill>
    </dxf>
  </rfmt>
  <rfmt sheetId="1" sqref="A719:XFD719" start="0" length="0">
    <dxf>
      <fill>
        <patternFill patternType="solid">
          <bgColor theme="0"/>
        </patternFill>
      </fill>
    </dxf>
  </rfmt>
  <rcc rId="11633" sId="1" odxf="1" dxf="1">
    <nc r="A72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34" sId="1" odxf="1" dxf="1">
    <nc r="B72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5" sId="1" odxf="1" dxf="1">
    <nc r="C720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6" sId="1" odxf="1" dxf="1">
    <nc r="D72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37" sId="1" odxf="1" dxf="1">
    <nc r="E72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0" start="0" length="0">
    <dxf>
      <fill>
        <patternFill patternType="solid">
          <bgColor theme="0"/>
        </patternFill>
      </fill>
    </dxf>
  </rfmt>
  <rcc rId="11638" sId="1" odxf="1" dxf="1">
    <nc r="G720">
      <f>G721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39" sId="1" odxf="1" dxf="1">
    <nc r="A72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1640" sId="1" odxf="1" dxf="1">
    <nc r="B72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41" sId="1" odxf="1" dxf="1">
    <nc r="C72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2" sId="1" odxf="1" dxf="1">
    <nc r="D72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3" sId="1" odxf="1" dxf="1">
    <nc r="E721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1" start="0" length="0">
    <dxf>
      <font>
        <i/>
        <name val="Times New Roman"/>
        <family val="1"/>
      </font>
    </dxf>
  </rfmt>
  <rcc rId="11644" sId="1" odxf="1" dxf="1">
    <nc r="G721">
      <f>G722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1645" sId="1" odxf="1" dxf="1">
    <nc r="A72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1646" sId="1" odxf="1" dxf="1">
    <nc r="B722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47" sId="1">
    <nc r="C722" t="inlineStr">
      <is>
        <t>10</t>
      </is>
    </nc>
  </rcc>
  <rcc rId="11648" sId="1">
    <nc r="D722" t="inlineStr">
      <is>
        <t>03</t>
      </is>
    </nc>
  </rcc>
  <rcc rId="11649" sId="1">
    <nc r="E722" t="inlineStr">
      <is>
        <t>99900 51560</t>
      </is>
    </nc>
  </rcc>
  <rcc rId="11650" sId="1">
    <nc r="F722" t="inlineStr">
      <is>
        <t>322</t>
      </is>
    </nc>
  </rcc>
  <rfmt sheetId="1" sqref="G722" start="0" length="0">
    <dxf>
      <alignment wrapText="0"/>
    </dxf>
  </rfmt>
  <rcc rId="11651" sId="1" odxf="1" dxf="1">
    <nc r="A72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1652" sId="1" odxf="1" dxf="1">
    <nc r="B72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3" sId="1" odxf="1" dxf="1">
    <nc r="C72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2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1654" sId="1" odxf="1" dxf="1">
    <nc r="G723">
      <f>G724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1655" sId="1" odxf="1" dxf="1">
    <nc r="A724" t="inlineStr">
      <is>
        <t>Прочие межбюджетные трансферты общего характера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656" sId="1" odxf="1" dxf="1">
    <nc r="B72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7" sId="1" odxf="1" dxf="1">
    <nc r="C72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58" sId="1" odxf="1" dxf="1">
    <nc r="D72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2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659" sId="1" odxf="1" dxf="1">
    <nc r="G724">
      <f>G725+G729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660" sId="1" odxf="1" dxf="1">
    <nc r="A725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1" sId="1" odxf="1" dxf="1">
    <nc r="B72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2" sId="1" odxf="1" dxf="1">
    <nc r="C72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3" sId="1" odxf="1" dxf="1">
    <nc r="D72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1664" sId="1" odxf="1" dxf="1">
    <nc r="E725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725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1665" sId="1" odxf="1" dxf="1">
    <nc r="G725">
      <f>G726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H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725:XFD72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1666" sId="1" odxf="1" dxf="1">
    <nc r="A726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67" sId="1" odxf="1" dxf="1">
    <nc r="B726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8" sId="1" odxf="1" dxf="1">
    <nc r="C72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69" sId="1" odxf="1" dxf="1">
    <nc r="D72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0" sId="1" odxf="1" dxf="1">
    <nc r="E726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1" sId="1" odxf="1" dxf="1">
    <nc r="G726">
      <f>G727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6:XFD72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2" sId="1" odxf="1" dxf="1">
    <nc r="A7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3" sId="1" odxf="1" dxf="1">
    <nc r="B72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4" sId="1" odxf="1" dxf="1">
    <nc r="C72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5" sId="1" odxf="1" dxf="1">
    <nc r="D72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76" sId="1" odxf="1" dxf="1">
    <nc r="E727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2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677" sId="1" odxf="1" dxf="1">
    <nc r="G727">
      <f>G728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27:XFD72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1678" sId="1" odxf="1" dxf="1">
    <nc r="A72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79" sId="1" odxf="1" dxf="1">
    <nc r="B728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0" sId="1" odxf="1" dxf="1">
    <nc r="C72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1" sId="1" odxf="1" dxf="1">
    <nc r="D72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2" sId="1" odxf="1" dxf="1">
    <nc r="E728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683" sId="1" odxf="1" dxf="1">
    <nc r="F72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28" start="0" length="0">
    <dxf>
      <fill>
        <patternFill patternType="solid">
          <bgColor theme="0"/>
        </patternFill>
      </fill>
    </dxf>
  </rfmt>
  <rfmt sheetId="1" sqref="H728" start="0" length="0">
    <dxf>
      <fill>
        <patternFill patternType="solid">
          <bgColor theme="0"/>
        </patternFill>
      </fill>
    </dxf>
  </rfmt>
  <rfmt sheetId="1" sqref="I728" start="0" length="0">
    <dxf>
      <fill>
        <patternFill patternType="solid">
          <bgColor theme="0"/>
        </patternFill>
      </fill>
    </dxf>
  </rfmt>
  <rfmt sheetId="1" sqref="J728" start="0" length="0">
    <dxf>
      <fill>
        <patternFill patternType="solid">
          <bgColor theme="0"/>
        </patternFill>
      </fill>
    </dxf>
  </rfmt>
  <rfmt sheetId="1" sqref="K728" start="0" length="0">
    <dxf>
      <fill>
        <patternFill patternType="solid">
          <bgColor theme="0"/>
        </patternFill>
      </fill>
    </dxf>
  </rfmt>
  <rfmt sheetId="1" sqref="L728" start="0" length="0">
    <dxf>
      <fill>
        <patternFill patternType="solid">
          <bgColor theme="0"/>
        </patternFill>
      </fill>
    </dxf>
  </rfmt>
  <rfmt sheetId="1" sqref="A728:XFD728" start="0" length="0">
    <dxf>
      <fill>
        <patternFill patternType="solid">
          <bgColor theme="0"/>
        </patternFill>
      </fill>
    </dxf>
  </rfmt>
  <rcc rId="11684" sId="1" odxf="1" dxf="1">
    <nc r="A72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1685" sId="1" odxf="1" dxf="1">
    <nc r="B729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6" sId="1" odxf="1" dxf="1">
    <nc r="C7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7" sId="1" odxf="1" dxf="1">
    <nc r="D72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688" sId="1" odxf="1" dxf="1">
    <nc r="E7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29" start="0" length="0">
    <dxf>
      <font>
        <b/>
        <name val="Times New Roman"/>
        <family val="1"/>
      </font>
    </dxf>
  </rfmt>
  <rcc rId="11689" sId="1" odxf="1" dxf="1">
    <nc r="G729">
      <f>G730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1690" sId="1" odxf="1" dxf="1">
    <nc r="A73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91" sId="1" odxf="1" dxf="1">
    <nc r="B73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2" sId="1" odxf="1" dxf="1">
    <nc r="C73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3" sId="1" odxf="1" dxf="1">
    <nc r="D73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94" sId="1" odxf="1" dxf="1">
    <nc r="E730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0" start="0" length="0">
    <dxf>
      <font>
        <i/>
        <name val="Times New Roman"/>
        <family val="1"/>
      </font>
    </dxf>
  </rfmt>
  <rcc rId="11695" sId="1" odxf="1" dxf="1">
    <nc r="G730">
      <f>G731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696" sId="1" odxf="1" dxf="1">
    <nc r="A731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697" sId="1">
    <nc r="B731" t="inlineStr">
      <is>
        <t>977</t>
      </is>
    </nc>
  </rcc>
  <rcc rId="11698" sId="1">
    <nc r="C731" t="inlineStr">
      <is>
        <t>14</t>
      </is>
    </nc>
  </rcc>
  <rcc rId="11699" sId="1">
    <nc r="D731" t="inlineStr">
      <is>
        <t>03</t>
      </is>
    </nc>
  </rcc>
  <rcc rId="11700" sId="1">
    <nc r="E731" t="inlineStr">
      <is>
        <t>99900 S2140</t>
      </is>
    </nc>
  </rcc>
  <rcc rId="11701" sId="1">
    <nc r="F731" t="inlineStr">
      <is>
        <t>540</t>
      </is>
    </nc>
  </rcc>
  <rfmt sheetId="1" sqref="G731" start="0" length="0">
    <dxf>
      <fill>
        <patternFill patternType="solid">
          <bgColor theme="0"/>
        </patternFill>
      </fill>
    </dxf>
  </rfmt>
  <rcc rId="11702" sId="1">
    <oc r="G732">
      <f>G14+G32+G221+G332+G370+G429+G531+G610</f>
    </oc>
    <nc r="G732">
      <f>G14+G32+G221+G332+G370+G429+G531+G610+G640</f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03" sId="1" ref="A643:XFD643" action="deleteRow">
    <undo index="65535" exp="ref" v="1" dr="G643" r="G642" sId="1"/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</ndxf>
    </rcc>
    <rcc rId="0" sId="1" dxf="1">
      <nc r="B643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4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5" sId="1" ref="A643:XFD643" action="deleteRow">
    <rfmt sheetId="1" xfDxf="1" sqref="A643:XFD643" start="0" length="0">
      <dxf>
        <font>
          <i/>
          <name val="Times New Roman CYR"/>
          <family val="1"/>
        </font>
        <alignment wrapText="1"/>
      </dxf>
    </rfmt>
    <rcc rId="0" sId="1" dxf="1">
      <nc r="A643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3">
        <f>G644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6" sId="1" ref="A643:XFD643" action="deleteRow">
    <rfmt sheetId="1" xfDxf="1" sqref="A643:XFD643" start="0" length="0">
      <dxf>
        <font>
          <name val="Times New Roman CYR"/>
          <family val="1"/>
        </font>
        <alignment wrapText="1"/>
      </dxf>
    </rfmt>
    <rcc rId="0" sId="1" dxf="1">
      <nc r="A643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07" sId="1">
    <oc r="G642">
      <f>G643+#REF!</f>
    </oc>
    <nc r="G642">
      <f>G643</f>
    </nc>
  </rcc>
  <rrc rId="11708" sId="1" ref="A644:XFD644" action="deleteRow">
    <undo index="65535" exp="ref" v="1" dr="G644" r="G643" sId="1"/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44">
        <f>SUM(G645:G648)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09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0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1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2" sId="1" ref="A644:XFD644" action="deleteRow">
    <rfmt sheetId="1" xfDxf="1" sqref="A644:XFD644" start="0" length="0">
      <dxf>
        <font>
          <name val="Times New Roman CYR"/>
          <family val="1"/>
        </font>
        <alignment wrapText="1"/>
      </dxf>
    </rfmt>
    <rcc rId="0" sId="1" dxf="1">
      <nc r="A6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3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4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5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6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7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18" sId="1" ref="A651:XFD651" action="deleteRow">
    <undo index="65535" exp="ref" v="1" dr="G651" r="G643" sId="1"/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51">
        <f>SUM(G652:G653)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19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20" sId="1" ref="A651:XFD651" action="deleteRow">
    <rfmt sheetId="1" xfDxf="1" sqref="A651:XFD651" start="0" length="0">
      <dxf>
        <font>
          <i/>
          <name val="Times New Roman CYR"/>
          <family val="1"/>
        </font>
        <alignment wrapText="1"/>
      </dxf>
    </rfmt>
    <rcc rId="0" sId="1" dxf="1">
      <nc r="A65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1" t="inlineStr">
        <is>
          <t>99900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21" sId="1">
    <oc r="G643">
      <f>G644+G651+#REF!+G656</f>
    </oc>
    <nc r="G643">
      <f>G644</f>
    </nc>
  </rcc>
  <rcc rId="11722" sId="1" numFmtId="4">
    <nc r="G658">
      <v>1493.4</v>
    </nc>
  </rcc>
  <rcc rId="11723" sId="1">
    <nc r="H658">
      <v>1493.4</v>
    </nc>
  </rcc>
  <rcc rId="11724" sId="1" numFmtId="4">
    <nc r="G655">
      <v>17.2</v>
    </nc>
  </rcc>
  <rcc rId="11725" sId="1" numFmtId="4">
    <nc r="G656">
      <v>5.2</v>
    </nc>
  </rcc>
  <rcc rId="11726" sId="1">
    <nc r="H654">
      <v>22.4</v>
    </nc>
  </rcc>
  <rfmt sheetId="1" sqref="G654">
    <dxf>
      <fill>
        <patternFill>
          <bgColor rgb="FF92D050"/>
        </patternFill>
      </fill>
    </dxf>
  </rfmt>
  <rfmt sheetId="1" sqref="G657">
    <dxf>
      <fill>
        <patternFill>
          <bgColor rgb="FF92D050"/>
        </patternFill>
      </fill>
    </dxf>
  </rfmt>
  <rcc rId="11727" sId="1" numFmtId="4">
    <nc r="G624">
      <v>151.5</v>
    </nc>
  </rcc>
  <rcc rId="11728" sId="1">
    <nc r="H624">
      <v>151.5</v>
    </nc>
  </rcc>
  <rcc rId="11729" sId="1" numFmtId="4">
    <nc r="G626">
      <v>17.399999999999999</v>
    </nc>
  </rcc>
  <rcc rId="11730" sId="1" numFmtId="4">
    <nc r="G627">
      <v>5.3</v>
    </nc>
  </rcc>
  <rcc rId="11731" sId="1">
    <nc r="H625">
      <v>22.7</v>
    </nc>
  </rcc>
  <rcc rId="11732" sId="1" numFmtId="4">
    <nc r="G705">
      <v>38303.199999999997</v>
    </nc>
  </rcc>
  <rcc rId="11733" sId="1">
    <nc r="H705">
      <v>38303.199999999997</v>
    </nc>
  </rcc>
  <rfmt sheetId="1" sqref="G704">
    <dxf>
      <fill>
        <patternFill>
          <bgColor rgb="FF92D05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34" sId="1" numFmtId="4">
    <nc r="G100">
      <v>412.2</v>
    </nc>
  </rcc>
  <rcc rId="11735" sId="1" numFmtId="4">
    <nc r="G103">
      <v>923.5</v>
    </nc>
  </rcc>
  <rcc rId="11736" sId="1">
    <nc r="H102">
      <v>923.5</v>
    </nc>
  </rcc>
  <rcc rId="11737" sId="1">
    <nc r="H99">
      <v>412.2</v>
    </nc>
  </rcc>
  <rcc rId="11738" sId="1" numFmtId="4">
    <nc r="G109">
      <v>600</v>
    </nc>
  </rcc>
  <rcc rId="11739" sId="1">
    <nc r="H109">
      <v>600</v>
    </nc>
  </rcc>
  <rcc rId="11740" sId="1" numFmtId="4">
    <nc r="G207">
      <v>1884.9</v>
    </nc>
  </rcc>
  <rcc rId="11741" sId="1" numFmtId="4">
    <nc r="G212">
      <v>2513.1999999999998</v>
    </nc>
  </rcc>
  <rcc rId="11742" sId="1">
    <nc r="H212">
      <v>2513.1999999999998</v>
    </nc>
  </rcc>
  <rcc rId="11743" sId="1">
    <nc r="H207">
      <v>1884.9</v>
    </nc>
  </rcc>
  <rcc rId="11744" sId="1" numFmtId="4">
    <nc r="G217">
      <v>494.8</v>
    </nc>
  </rcc>
  <rcc rId="11745" sId="1">
    <nc r="H217">
      <v>494.8</v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6" sId="1">
    <nc r="H715">
      <f>SUM(H14:H714)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47" sId="1">
    <oc r="G226">
      <f>G227+G233+G229</f>
    </oc>
    <nc r="G226">
      <f>G227+G233+G229+G231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715">
    <dxf>
      <numFmt numFmtId="4" formatCode="#,##0.00"/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48" sId="1" ref="A712:XFD712" action="deleteRow">
    <undo index="65535" exp="ref" v="1" dr="G712" r="G707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49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12">
        <f>G713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0" sId="1" ref="A712:XFD712" action="deleteRow">
    <undo index="65535" exp="area" dr="H14:H712" r="H713" sId="1"/>
    <rfmt sheetId="1" xfDxf="1" sqref="A712:XFD712" start="0" length="0">
      <dxf>
        <font>
          <name val="Times New Roman CYR"/>
          <family val="1"/>
        </font>
        <alignment wrapText="1"/>
      </dxf>
    </rfmt>
    <rcc rId="0" sId="1" dxf="1">
      <nc r="A712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2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2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51" sId="1" ref="A706:XFD706" action="deleteRow">
    <undo index="65535" exp="ref" v="1" dr="G706" r="G640" sId="1"/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2" sId="1" ref="A706:XFD706" action="deleteRow">
    <rfmt sheetId="1" xfDxf="1" sqref="A706:XFD706" start="0" length="0">
      <dxf>
        <font>
          <name val="Times New Roman CYR"/>
          <family val="1"/>
        </font>
        <alignment wrapText="1"/>
      </dxf>
    </rfmt>
    <rcc rId="0" sId="1" dxf="1">
      <nc r="A70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3" sId="1" ref="A706:XFD706" action="deleteRow">
    <rfmt sheetId="1" xfDxf="1" sqref="A706:XFD70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4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5" sId="1" ref="A706:XFD706" action="deleteRow">
    <rfmt sheetId="1" xfDxf="1" sqref="A706:XFD70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06">
        <f>G707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6" sId="1" ref="A706:XFD706" action="deleteRow">
    <undo index="65535" exp="area" dr="H14:H706" r="H707" sId="1"/>
    <rfmt sheetId="1" xfDxf="1" sqref="A706:XFD70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0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6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7" sId="1">
    <oc r="G640">
      <f>G641+G651+G671+G697+#REF!+G692</f>
    </oc>
    <nc r="G640">
      <f>G641+G651+G671+G697+G692</f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58" sId="1" ref="A692:XFD692" action="deleteRow">
    <undo index="65535" exp="ref" v="1" dr="G692" r="G640" sId="1"/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ОХРАНА ОКРУЖАЮЩЕЙ СРЕДЫ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9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Другие вопросы в области охраны окружающей среды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0" sId="1" ref="A692:XFD692" action="deleteRow">
    <rfmt sheetId="1" xfDxf="1" sqref="A692:XFD692" start="0" length="0">
      <dxf>
        <font>
          <name val="Times New Roman CYR"/>
          <family val="1"/>
        </font>
        <alignment wrapText="1"/>
      </dxf>
    </rfmt>
    <rcc rId="0" sId="1" dxf="1">
      <nc r="A6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G693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1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92">
        <f>SUM(G693:G693)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2" sId="1" ref="A692:XFD692" action="deleteRow">
    <rfmt sheetId="1" xfDxf="1" sqref="A692:XFD692" start="0" length="0">
      <dxf>
        <font>
          <i/>
          <name val="Times New Roman CYR"/>
          <family val="1"/>
        </font>
        <alignment wrapText="1"/>
      </dxf>
    </rfmt>
    <rcc rId="0" sId="1" dxf="1">
      <nc r="A69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2" t="inlineStr">
        <is>
          <t>977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2" t="inlineStr">
        <is>
          <t>99900S2С00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9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3" sId="1">
    <oc r="G640">
      <f>G641+G651+G671+G692+#REF!</f>
    </oc>
    <nc r="G640">
      <f>G641+G651+G671+G692</f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64" sId="1" ref="A385:XFD385" action="deleteRow">
    <undo index="65535" exp="area" dr="G385:G386" r="G384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8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5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6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67" sId="1" ref="A398:XFD398" action="deleteRow">
    <undo index="65535" exp="ref" v="1" dr="G398" r="G395" sId="1"/>
    <rfmt sheetId="1" xfDxf="1" sqref="A398:XFD3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68" sId="1" ref="A398:XFD398" action="deleteRow">
    <rfmt sheetId="1" xfDxf="1" sqref="A398:XFD3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69" sId="1">
    <oc r="G395">
      <f>G396+#REF!+#REF!</f>
    </oc>
    <nc r="G395">
      <f>G396</f>
    </nc>
  </rcc>
  <rrc rId="11770" sId="1" ref="A408:XFD408" action="deleteRow">
    <undo index="65535" exp="ref" v="1" dr="G408" r="G398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1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2" sId="1" ref="A408:XFD408" action="deleteRow"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73" sId="1">
    <nc r="G203">
      <f>815+32</f>
    </nc>
  </rcc>
  <rcc rId="11774" sId="1">
    <nc r="H203">
      <v>847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775" sId="1" ref="A186:XFD186" action="deleteRow">
    <undo index="65535" exp="ref" v="1" dr="G186" r="G180" sId="1"/>
    <rfmt sheetId="1" xfDxf="1" sqref="A186:XFD186" start="0" length="0">
      <dxf>
        <font>
          <b/>
          <name val="Times New Roman CYR"/>
          <family val="1"/>
        </font>
        <alignment wrapText="1"/>
      </dxf>
    </rfmt>
    <rcc rId="0" sId="1" dxf="1">
      <nc r="A186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G187+G190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6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7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78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79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Основное мероприятие "Повышение уровня благоустройства территории""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0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1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2" sId="1" ref="A180:XFD180" action="deleteRow">
    <undo index="65535" exp="ref" v="1" dr="G180" r="G165" sId="1"/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0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G181+#REF!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3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8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4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G181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5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0">
        <f>SUM(G181:G182)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6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7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  <rcc rId="0" sId="1" dxf="1">
      <nc r="A1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8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0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88" sId="1" ref="A167:XFD167" action="deleteRow">
    <undo index="0" exp="ref" v="1" dr="G167" r="G166" sId="1"/>
    <rfmt sheetId="1" xfDxf="1" sqref="A167:XFD167" start="0" length="0">
      <dxf>
        <font>
          <name val="Times New Roman CYR"/>
          <family val="1"/>
        </font>
        <alignment wrapText="1"/>
      </dxf>
    </rfmt>
    <rcc rId="0" sId="1" dxf="1">
      <nc r="A167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89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0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1" sId="1" ref="A167:XFD167" action="deleteRow">
    <rfmt sheetId="1" xfDxf="1" sqref="A167:XFD16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7">
        <f>G168+G169</f>
      </nc>
      <ndxf>
        <font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2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Иные межбюджетные трансферты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793" sId="1" ref="A167:XFD167" action="deleteRow">
    <rfmt sheetId="1" xfDxf="1" sqref="A167:XFD16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7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7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794" sId="1">
    <oc r="G166">
      <f>#REF!+G167</f>
    </oc>
    <nc r="G166">
      <f>G167</f>
    </nc>
  </rcc>
  <rcc rId="11795" sId="1">
    <oc r="G165">
      <f>G166+#REF!</f>
    </oc>
    <nc r="G165">
      <f>G166</f>
    </nc>
  </rcc>
  <rrc rId="11796" sId="1" ref="A144:XFD144" action="deleteRow">
    <undo index="65535" exp="ref" v="1" dr="G144" r="G136" sId="1"/>
    <rfmt sheetId="1" xfDxf="1" sqref="A144:XFD144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44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7" sId="1" ref="A144:XFD144" action="deleteRow">
    <rfmt sheetId="1" xfDxf="1" sqref="A144:XFD144" start="0" length="0">
      <dxf>
        <font>
          <b/>
          <name val="Times New Roman CYR"/>
          <family val="1"/>
        </font>
        <alignment wrapText="1"/>
      </dxf>
    </rfmt>
    <rcc rId="0" sId="1" dxf="1">
      <nc r="A144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8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99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G147+G145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0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Расходы на содержание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1" sId="1" ref="A144:XFD144" action="deleteRow">
    <rfmt sheetId="1" xfDxf="1" sqref="A144:XFD144" start="0" length="0">
      <dxf>
        <font>
          <name val="Times New Roman CYR"/>
          <family val="1"/>
        </font>
        <alignment wrapText="1"/>
      </dxf>
    </rfmt>
    <rcc rId="0" sId="1" dxf="1">
      <nc r="A14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2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4">
        <f>G146+G145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3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465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4" sId="1" ref="A144:XFD144" action="deleteRow">
    <rfmt sheetId="1" xfDxf="1" sqref="A144:XFD144" start="0" length="0">
      <dxf>
        <font>
          <i/>
          <name val="Times New Roman CYR"/>
          <family val="1"/>
        </font>
        <alignment wrapText="1"/>
      </dxf>
    </rfmt>
    <rcc rId="0" sId="1" dxf="1">
      <nc r="A14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4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5" sId="1" ref="A137:XFD137" action="deleteRow">
    <undo index="0" exp="ref" v="1" dr="G137" r="G136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6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G138+G141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7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SUM(G138:G139)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08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09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810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1" sId="1" ref="A137:XFD137" action="deleteRow"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2" sId="1">
    <oc r="G136">
      <f>#REF!+G137+#REF!</f>
    </oc>
    <nc r="G136">
      <f>G137</f>
    </nc>
  </rcc>
  <rrc rId="11813" sId="1" ref="A91:XFD91" action="deleteRow">
    <undo index="65535" exp="ref" v="1" dr="G91" r="G57" sId="1"/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4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5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1">
        <f>G92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16" sId="1" ref="A91:XFD91" action="deleteRow">
    <rfmt sheetId="1" xfDxf="1" sqref="A91:XFD91" start="0" length="0">
      <dxf>
        <font>
          <name val="Times New Roman CYR"/>
          <family val="1"/>
        </font>
        <alignment wrapText="1"/>
      </dxf>
    </rfmt>
    <rcc rId="0" sId="1" dxf="1">
      <nc r="A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17" sId="1">
    <oc r="G57">
      <f>G58+G78+G83+G87+G91+G74+#REF!</f>
    </oc>
    <nc r="G57">
      <f>G58+G78+G83+G87+G91+G74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8" sId="1">
    <nc r="B148" t="inlineStr">
      <is>
        <t>968</t>
      </is>
    </nc>
  </rcc>
  <rfmt sheetId="1" sqref="A148:XFD148" start="0" length="2147483647">
    <dxf>
      <font>
        <b/>
      </font>
    </dxf>
  </rfmt>
  <rfmt sheetId="1" sqref="A148:XFD148" start="0" length="2147483647">
    <dxf>
      <font>
        <b val="0"/>
      </font>
    </dxf>
  </rfmt>
  <rcc rId="11819" sId="1">
    <nc r="B149" t="inlineStr">
      <is>
        <t>968</t>
      </is>
    </nc>
  </rcc>
  <rfmt sheetId="1" sqref="B149" start="0" length="2147483647">
    <dxf>
      <font>
        <b val="0"/>
      </font>
    </dxf>
  </rfmt>
  <rfmt sheetId="1" sqref="A374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20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ЖИЛИЩНО-КОММУНАЛЬНОЕ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4" sId="1" ref="A369:XFD369" action="deleteRow">
    <rfmt sheetId="1" xfDxf="1" sqref="A369:XFD369" start="0" length="0">
      <dxf>
        <font>
          <b/>
          <name val="Times New Roman CYR"/>
          <family val="1"/>
        </font>
        <alignment wrapText="1"/>
      </dxf>
    </rfmt>
    <rcc rId="0" sId="1" dxf="1">
      <nc r="A369" t="inlineStr">
        <is>
          <t>Строительство и реконструкция (модернизация) объектов питьевого водоснабжения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5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26" sId="1">
    <oc r="G359">
      <f>G360+#REF!</f>
    </oc>
    <nc r="G359">
      <f>G360</f>
    </nc>
  </rcc>
  <rrc rId="11827" sId="1" ref="A369:XFD369" action="deleteRow">
    <undo index="65535" exp="ref" v="1" dr="G369" r="G331" sId="1"/>
    <rfmt sheetId="1" xfDxf="1" sqref="A369:XFD369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36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8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369" t="inlineStr">
        <is>
          <t>Массовый спорт</t>
        </is>
      </nc>
      <ndxf>
        <font>
          <b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9" sId="1" ref="A369:XFD369" action="deleteRow">
    <rfmt sheetId="1" xfDxf="1" sqref="A369:XFD369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9" t="inlineStr">
        <is>
          <t>МП «Комплексное развитие сельских территорий в Селенгинском районе на 2023-2025 годы»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0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1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G370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2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9">
        <f>SUM(G370:G370)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33" sId="1" ref="A369:XFD369" action="deleteRow"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34" sId="1">
    <oc r="G331">
      <f>G332+G352+#REF!+G369</f>
    </oc>
    <nc r="G331">
      <f>G332+G352</f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35" sId="1" ref="A109:XFD110" action="insertRow"/>
  <rfmt sheetId="1" sqref="A109" start="0" length="0">
    <dxf>
      <font>
        <i/>
        <color indexed="8"/>
        <name val="Times New Roman"/>
        <family val="1"/>
      </font>
    </dxf>
  </rfmt>
  <rcc rId="11836" sId="1" odxf="1" dxf="1">
    <nc r="B10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7" sId="1" odxf="1" dxf="1">
    <nc r="C1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38" sId="1" odxf="1" dxf="1">
    <nc r="D10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9" start="0" length="0">
    <dxf>
      <font>
        <i/>
        <name val="Times New Roman"/>
        <family val="1"/>
      </font>
    </dxf>
  </rfmt>
  <rfmt sheetId="1" sqref="F109" start="0" length="0">
    <dxf>
      <font>
        <i/>
        <name val="Times New Roman"/>
        <family val="1"/>
      </font>
    </dxf>
  </rfmt>
  <rcc rId="11839" sId="1" odxf="1" dxf="1">
    <nc r="G109">
      <f>G111+G110+G112+G113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09" start="0" length="0">
    <dxf>
      <font>
        <i/>
        <name val="Times New Roman CYR"/>
        <family val="1"/>
      </font>
    </dxf>
  </rfmt>
  <rfmt sheetId="1" sqref="A109:XFD109" start="0" length="0">
    <dxf>
      <font>
        <i/>
        <name val="Times New Roman CYR"/>
        <family val="1"/>
      </font>
    </dxf>
  </rfmt>
  <rcc rId="11840" sId="1">
    <nc r="A110" t="inlineStr">
      <is>
        <t>Закупка товаров, работ и услуг в сфере информационно-коммуникационных технологий</t>
      </is>
    </nc>
  </rcc>
  <rcc rId="11841" sId="1">
    <nc r="B110" t="inlineStr">
      <is>
        <t>968</t>
      </is>
    </nc>
  </rcc>
  <rcc rId="11842" sId="1">
    <nc r="C110" t="inlineStr">
      <is>
        <t>01</t>
      </is>
    </nc>
  </rcc>
  <rcc rId="11843" sId="1">
    <nc r="D110" t="inlineStr">
      <is>
        <t>13</t>
      </is>
    </nc>
  </rcc>
  <rfmt sheetId="1" sqref="H110" start="0" length="0">
    <dxf>
      <font>
        <i/>
        <name val="Times New Roman CYR"/>
        <family val="1"/>
      </font>
    </dxf>
  </rfmt>
  <rfmt sheetId="1" sqref="A110:XFD110" start="0" length="0">
    <dxf>
      <font>
        <i/>
        <name val="Times New Roman CYR"/>
        <family val="1"/>
      </font>
    </dxf>
  </rfmt>
  <rcc rId="11844" sId="1">
    <nc r="F110" t="inlineStr">
      <is>
        <t>244</t>
      </is>
    </nc>
  </rcc>
  <rcc rId="11845" sId="1" numFmtId="4">
    <nc r="G110">
      <v>790</v>
    </nc>
  </rcc>
  <rcc rId="11846" sId="1">
    <nc r="H110">
      <v>790</v>
    </nc>
  </rcc>
  <rfmt sheetId="1" sqref="G109">
    <dxf>
      <fill>
        <patternFill>
          <bgColor rgb="FF92D050"/>
        </patternFill>
      </fill>
    </dxf>
  </rfmt>
  <rcc rId="11847" sId="1">
    <nc r="E109" t="inlineStr">
      <is>
        <t>99900 74970</t>
      </is>
    </nc>
  </rcc>
  <rcc rId="11848" sId="1">
    <nc r="E110" t="inlineStr">
      <is>
        <t>99900 74970</t>
      </is>
    </nc>
  </rcc>
  <rcc rId="11849" sId="1">
    <oc r="G91">
      <f>G92+G95+G98+G104+G116+G118+G111</f>
    </oc>
    <nc r="G91">
      <f>G92+G95+G98+G104+G116+G118+G111+G109</f>
    </nc>
  </rcc>
  <rfmt sheetId="1" sqref="A10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109" start="0" length="0">
    <dxf>
      <font>
        <sz val="12"/>
        <color rgb="FF000000"/>
        <name val="Times New Roman"/>
        <family val="1"/>
      </font>
    </dxf>
  </rfmt>
  <rcc rId="11850" sId="1" odxf="1" dxf="1">
    <nc r="A109" t="inlineStr">
      <is>
        <t>Иные межбюджетные трансферты бюджетам муниципальных районов в Республике Бурятия на реализацию инициативных проектов</t>
      </is>
    </nc>
    <ndxf>
      <font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09:XFD109" start="0" length="2147483647">
    <dxf>
      <font>
        <i/>
      </font>
    </dxf>
  </rfmt>
  <rfmt sheetId="1" sqref="A109:XFD109" start="0" length="2147483647">
    <dxf>
      <font>
        <i val="0"/>
      </font>
    </dxf>
  </rfmt>
  <rfmt sheetId="1" sqref="A109:XFD109" start="0" length="2147483647">
    <dxf>
      <font>
        <i/>
      </font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51" sId="1">
    <nc r="H606">
      <v>100000</v>
    </nc>
  </rcc>
  <rcc rId="11852" sId="1" numFmtId="4">
    <nc r="G606">
      <v>100000</v>
    </nc>
  </rcc>
  <rcc rId="11853" sId="1">
    <oc r="E606" t="inlineStr">
      <is>
        <t>04304743Д0</t>
      </is>
    </oc>
    <nc r="E606" t="inlineStr">
      <is>
        <t>043R1 9Д001</t>
      </is>
    </nc>
  </rcc>
  <rcc rId="11854" sId="1" odxf="1" dxf="1">
    <oc r="E605" t="inlineStr">
      <is>
        <t>04304743Д0</t>
      </is>
    </oc>
    <nc r="E605" t="inlineStr">
      <is>
        <t>043R1 9Д001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05" start="0" length="2147483647">
    <dxf>
      <font>
        <i/>
      </font>
    </dxf>
  </rfmt>
  <rfmt sheetId="1" sqref="A605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605" start="0" length="0">
    <dxf>
      <font>
        <sz val="12"/>
        <color rgb="FF000000"/>
        <name val="Times New Roman"/>
        <family val="1"/>
      </font>
    </dxf>
  </rfmt>
  <rcc rId="11855" sId="1" odxf="1" dxf="1">
    <oc r="A605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oc>
    <nc r="A605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56" sId="1" numFmtId="4">
    <nc r="G608">
      <v>32975.599999999999</v>
    </nc>
  </rcc>
  <rrc rId="11857" sId="1" ref="A361:XFD362" action="insertRow"/>
  <rcc rId="11858" sId="1" odxf="1" dxf="1">
    <nc r="A36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859" sId="1" odxf="1" dxf="1">
    <nc r="B3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0" sId="1" odxf="1" dxf="1">
    <nc r="C36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61" sId="1" odxf="1" dxf="1">
    <nc r="D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</dxf>
  </rfmt>
  <rcc rId="11862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1" start="0" length="0">
    <dxf>
      <font>
        <i/>
        <name val="Times New Roman CYR"/>
        <family val="1"/>
      </font>
    </dxf>
  </rfmt>
  <rfmt sheetId="1" sqref="I361" start="0" length="0">
    <dxf>
      <font>
        <i/>
        <name val="Times New Roman CYR"/>
        <family val="1"/>
      </font>
    </dxf>
  </rfmt>
  <rfmt sheetId="1" sqref="J361" start="0" length="0">
    <dxf>
      <font>
        <i/>
        <name val="Times New Roman CYR"/>
        <family val="1"/>
      </font>
    </dxf>
  </rfmt>
  <rfmt sheetId="1" sqref="K361" start="0" length="0">
    <dxf>
      <font>
        <i/>
        <name val="Times New Roman CYR"/>
        <family val="1"/>
      </font>
    </dxf>
  </rfmt>
  <rfmt sheetId="1" sqref="L361" start="0" length="0">
    <dxf>
      <font>
        <i/>
        <name val="Times New Roman CYR"/>
        <family val="1"/>
      </font>
    </dxf>
  </rfmt>
  <rfmt sheetId="1" sqref="A361:XFD361" start="0" length="0">
    <dxf>
      <font>
        <i/>
        <name val="Times New Roman CYR"/>
        <family val="1"/>
      </font>
    </dxf>
  </rfmt>
  <rcc rId="11863" sId="1">
    <nc r="A362" t="inlineStr">
      <is>
        <t>Иные межбюджетные трансферты</t>
      </is>
    </nc>
  </rcc>
  <rcc rId="11864" sId="1">
    <nc r="B362" t="inlineStr">
      <is>
        <t>971</t>
      </is>
    </nc>
  </rcc>
  <rcc rId="11865" sId="1">
    <nc r="C362" t="inlineStr">
      <is>
        <t>04</t>
      </is>
    </nc>
  </rcc>
  <rcc rId="11866" sId="1">
    <nc r="D362" t="inlineStr">
      <is>
        <t>09</t>
      </is>
    </nc>
  </rcc>
  <rcc rId="11867" sId="1">
    <nc r="F362" t="inlineStr">
      <is>
        <t>540</t>
      </is>
    </nc>
  </rcc>
  <rcc rId="11868" sId="1">
    <nc r="E362" t="inlineStr">
      <is>
        <t>04304 9Д005</t>
      </is>
    </nc>
  </rcc>
  <rcc rId="11869" sId="1" odxf="1" dxf="1">
    <nc r="E361" t="inlineStr">
      <is>
        <t>04304 9Д005</t>
      </is>
    </nc>
    <ndxf>
      <font>
        <i val="0"/>
        <name val="Times New Roman"/>
        <family val="1"/>
      </font>
    </ndxf>
  </rcc>
  <rfmt sheetId="1" sqref="E361" start="0" length="2147483647">
    <dxf>
      <font>
        <i/>
      </font>
    </dxf>
  </rfmt>
  <rcc rId="11870" sId="1">
    <nc r="H362">
      <v>713.9</v>
    </nc>
  </rcc>
  <rcc rId="11871" sId="1" numFmtId="4">
    <nc r="G362">
      <f>713.9</f>
    </nc>
  </rcc>
  <rcc rId="11872" sId="1">
    <oc r="G358">
      <f>G359</f>
    </oc>
    <nc r="G358">
      <f>G359+G361</f>
    </nc>
  </rcc>
  <rfmt sheetId="1" sqref="G361">
    <dxf>
      <fill>
        <patternFill>
          <bgColor rgb="FF92D05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73" sId="1" ref="A135:XFD144" action="insertRow"/>
  <rcc rId="11874" sId="1" odxf="1" dxf="1">
    <nc r="A135" t="inlineStr">
      <is>
        <t>Дорожное хозяйство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rgb="FFCCFFFF"/>
        </patternFill>
      </fill>
    </ndxf>
  </rcc>
  <rcc rId="11875" sId="1" odxf="1" dxf="1">
    <nc r="B135" t="inlineStr">
      <is>
        <t>968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6" sId="1" odxf="1" dxf="1">
    <nc r="C135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1877" sId="1" odxf="1" dxf="1">
    <nc r="D135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F135" start="0" length="0">
    <dxf>
      <font>
        <b val="0"/>
        <name val="Times New Roman"/>
        <family val="1"/>
      </font>
      <fill>
        <patternFill>
          <bgColor rgb="FFCCFFFF"/>
        </patternFill>
      </fill>
    </dxf>
  </rfmt>
  <rfmt sheetId="1" sqref="G135" start="0" length="0">
    <dxf>
      <fill>
        <patternFill>
          <bgColor rgb="FFCCFFFF"/>
        </patternFill>
      </fill>
    </dxf>
  </rfmt>
  <rfmt sheetId="1" sqref="H135" start="0" length="0">
    <dxf>
      <fill>
        <patternFill patternType="solid">
          <bgColor rgb="FFCCFFFF"/>
        </patternFill>
      </fill>
    </dxf>
  </rfmt>
  <rfmt sheetId="1" sqref="I135" start="0" length="0">
    <dxf>
      <fill>
        <patternFill patternType="solid">
          <bgColor rgb="FFCCFFFF"/>
        </patternFill>
      </fill>
    </dxf>
  </rfmt>
  <rfmt sheetId="1" sqref="J135" start="0" length="0">
    <dxf>
      <fill>
        <patternFill patternType="solid">
          <bgColor rgb="FFCCFFFF"/>
        </patternFill>
      </fill>
    </dxf>
  </rfmt>
  <rfmt sheetId="1" sqref="K135" start="0" length="0">
    <dxf>
      <fill>
        <patternFill patternType="solid">
          <bgColor rgb="FFCCFFFF"/>
        </patternFill>
      </fill>
    </dxf>
  </rfmt>
  <rfmt sheetId="1" sqref="L135" start="0" length="0">
    <dxf>
      <fill>
        <patternFill patternType="solid">
          <bgColor rgb="FFCCFFFF"/>
        </patternFill>
      </fill>
    </dxf>
  </rfmt>
  <rfmt sheetId="1" sqref="A135:XFD135" start="0" length="0">
    <dxf>
      <fill>
        <patternFill patternType="solid">
          <bgColor rgb="FFCCFFFF"/>
        </patternFill>
      </fill>
    </dxf>
  </rfmt>
  <rcc rId="11878" sId="1" odxf="1" dxf="1">
    <nc r="A13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name val="Times New Roman"/>
        <family val="1"/>
      </font>
      <fill>
        <patternFill>
          <bgColor indexed="15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11879" sId="1" odxf="1" dxf="1">
    <nc r="B136" t="inlineStr">
      <is>
        <t>968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1880" sId="1" odxf="1" dxf="1">
    <nc r="C136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1" sId="1" odxf="1" dxf="1">
    <nc r="D136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882" sId="1" odxf="1" dxf="1">
    <nc r="E136" t="inlineStr">
      <is>
        <t>04000 00000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136" start="0" length="0">
    <dxf>
      <fill>
        <patternFill>
          <bgColor theme="0"/>
        </patternFill>
      </fill>
    </dxf>
  </rfmt>
  <rcc rId="11883" sId="1" odxf="1" dxf="1">
    <nc r="G136">
      <f>G137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H136" start="0" length="0">
    <dxf>
      <font>
        <b/>
        <i val="0"/>
        <name val="Times New Roman CYR"/>
        <family val="1"/>
      </font>
    </dxf>
  </rfmt>
  <rfmt sheetId="1" sqref="I136" start="0" length="0">
    <dxf>
      <font>
        <b/>
        <i val="0"/>
        <name val="Times New Roman CYR"/>
        <family val="1"/>
      </font>
    </dxf>
  </rfmt>
  <rfmt sheetId="1" sqref="J136" start="0" length="0">
    <dxf>
      <font>
        <b/>
        <i val="0"/>
        <name val="Times New Roman CYR"/>
        <family val="1"/>
      </font>
    </dxf>
  </rfmt>
  <rfmt sheetId="1" sqref="K136" start="0" length="0">
    <dxf>
      <font>
        <b/>
        <i val="0"/>
        <name val="Times New Roman CYR"/>
        <family val="1"/>
      </font>
    </dxf>
  </rfmt>
  <rfmt sheetId="1" sqref="L136" start="0" length="0">
    <dxf>
      <font>
        <b/>
        <i val="0"/>
        <name val="Times New Roman CYR"/>
        <family val="1"/>
      </font>
    </dxf>
  </rfmt>
  <rfmt sheetId="1" sqref="A136:XFD136" start="0" length="0">
    <dxf>
      <font>
        <b/>
        <i val="0"/>
        <name val="Times New Roman CYR"/>
        <family val="1"/>
      </font>
    </dxf>
  </rfmt>
  <rcc rId="11884" sId="1" odxf="1" dxf="1">
    <nc r="A137" t="inlineStr">
      <is>
        <t>Подпрограмма "Развитие дорожной сети в Селенгинском районе"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85" sId="1" odxf="1" dxf="1">
    <nc r="B137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86" sId="1" odxf="1" dxf="1">
    <nc r="C137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7" sId="1" odxf="1" dxf="1">
    <nc r="D137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88" sId="1" odxf="1" dxf="1">
    <nc r="E137" t="inlineStr">
      <is>
        <t>04300 00000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89" sId="1" odxf="1" dxf="1">
    <nc r="G137">
      <f>G138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0" sId="1" odxf="1" dxf="1">
    <nc r="A138" t="inlineStr">
      <is>
        <t>Основное мероприятие "Содержание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</ndxf>
  </rcc>
  <rcc rId="11891" sId="1" odxf="1" dxf="1">
    <nc r="B138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2" sId="1" odxf="1" dxf="1">
    <nc r="C138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3" sId="1" odxf="1" dxf="1">
    <nc r="D138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4" sId="1" odxf="1" dxf="1">
    <nc r="E138" t="inlineStr">
      <is>
        <t>04304 00000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13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895" sId="1" odxf="1" dxf="1">
    <nc r="G138">
      <f>G139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6" sId="1" odxf="1" dxf="1">
    <nc r="A139" t="inlineStr">
      <is>
        <t>На дорожную деятельность в отношении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color indexed="8"/>
        <name val="Times New Roman"/>
        <family val="1"/>
      </font>
      <fill>
        <patternFill>
          <bgColor theme="0"/>
        </patternFill>
      </fill>
    </ndxf>
  </rcc>
  <rcc rId="11897" sId="1" odxf="1" dxf="1">
    <nc r="B139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898" sId="1" odxf="1" dxf="1">
    <nc r="C139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899" sId="1" odxf="1" dxf="1">
    <nc r="D139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1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3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00" sId="1" odxf="1" dxf="1">
    <nc r="G139">
      <f>G140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01" sId="1" odxf="1" dxf="1">
    <nc r="A140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902" sId="1" odxf="1" dxf="1">
    <nc r="B140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3" sId="1" odxf="1" dxf="1">
    <nc r="C140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04" sId="1" odxf="1" dxf="1">
    <nc r="D140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14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905" sId="1" odxf="1" dxf="1">
    <nc r="F140" t="inlineStr">
      <is>
        <t>465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1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906" sId="1" odxf="1" dxf="1">
    <nc r="A141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 patternType="solid">
          <bgColor indexed="15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11907" sId="1" odxf="1" dxf="1">
    <nc r="B141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08" sId="1" odxf="1" dxf="1">
    <nc r="C141" t="inlineStr">
      <is>
        <t>04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09" sId="1" odxf="1" dxf="1">
    <nc r="D141" t="inlineStr">
      <is>
        <t>09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0" sId="1" odxf="1" dxf="1">
    <nc r="E141" t="inlineStr">
      <is>
        <t>06000 00000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F141" start="0" length="0">
    <dxf>
      <fill>
        <patternFill>
          <bgColor theme="0"/>
        </patternFill>
      </fill>
    </dxf>
  </rfmt>
  <rcc rId="11911" sId="1" odxf="1" dxf="1">
    <nc r="G141">
      <f>G142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1912" sId="1" odxf="1" dxf="1">
    <nc r="A142" t="inlineStr">
      <is>
        <t>Основное мероприятие "Развитие транспортной инфраструктуры"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 vertical="top"/>
    </ndxf>
  </rcc>
  <rcc rId="11913" sId="1" odxf="1" dxf="1">
    <nc r="B142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14" sId="1" odxf="1" dxf="1">
    <nc r="C142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5" sId="1" odxf="1" dxf="1">
    <nc r="D142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6" sId="1" odxf="1" dxf="1">
    <nc r="E142" t="inlineStr">
      <is>
        <t>06050 00000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2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17" sId="1" odxf="1" dxf="1">
    <nc r="G142">
      <f>G143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18" sId="1" odxf="1" dxf="1">
    <nc r="A143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19" sId="1" odxf="1" dxf="1">
    <nc r="B143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0" sId="1" odxf="1" dxf="1">
    <nc r="C143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1" sId="1" odxf="1" dxf="1">
    <nc r="D143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2" sId="1" odxf="1" dxf="1">
    <nc r="E143" t="inlineStr">
      <is>
        <t>06050 L3728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4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923" sId="1" odxf="1" dxf="1">
    <nc r="G143">
      <f>G144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924" sId="1" odxf="1" dxf="1">
    <nc r="A144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15"/>
        </patternFill>
      </fill>
      <alignment horizontal="left"/>
    </odxf>
    <ndxf>
      <font>
        <b val="0"/>
        <name val="Times New Roman"/>
        <family val="1"/>
      </font>
      <fill>
        <patternFill>
          <bgColor theme="0"/>
        </patternFill>
      </fill>
      <alignment horizontal="general"/>
    </ndxf>
  </rcc>
  <rcc rId="11925" sId="1" odxf="1" dxf="1">
    <nc r="B144" t="inlineStr">
      <is>
        <t>968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926" sId="1" odxf="1" dxf="1">
    <nc r="C144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7" sId="1" odxf="1" dxf="1">
    <nc r="D144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8" sId="1" odxf="1" dxf="1">
    <nc r="E144" t="inlineStr">
      <is>
        <t>06050 L3728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29" sId="1" odxf="1" dxf="1">
    <nc r="F144" t="inlineStr">
      <is>
        <t>622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0" sId="1" odxf="1" dxf="1" numFmtId="4">
    <nc r="G144">
      <v>169595.399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931" sId="1">
    <nc r="E140" t="inlineStr">
      <is>
        <t>04304 9Д005</t>
      </is>
    </nc>
  </rcc>
  <rcc rId="11932" sId="1" odxf="1" dxf="1">
    <nc r="E139" t="inlineStr">
      <is>
        <t>04304 9Д005</t>
      </is>
    </nc>
    <ndxf>
      <font>
        <i val="0"/>
        <name val="Times New Roman"/>
        <family val="1"/>
      </font>
    </ndxf>
  </rcc>
  <rfmt sheetId="1" sqref="E139" start="0" length="2147483647">
    <dxf>
      <font>
        <i/>
      </font>
    </dxf>
  </rfmt>
  <rcc rId="11933" sId="1" numFmtId="4">
    <nc r="G140">
      <f>32261.7</f>
    </nc>
  </rcc>
  <rcc rId="11934" sId="1">
    <nc r="H140">
      <v>32261.7</v>
    </nc>
  </rcc>
  <rfmt sheetId="1" sqref="G139">
    <dxf>
      <fill>
        <patternFill>
          <bgColor rgb="FF92D050"/>
        </patternFill>
      </fill>
    </dxf>
  </rfmt>
  <rrc rId="11935" sId="1" ref="A141:XFD141" action="deleteRow">
    <undo index="65535" exp="ref" v="1" dr="G141" r="G135" sId="1"/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6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7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1">
        <f>G142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8" sId="1" ref="A141:XFD141" action="deleteRow">
    <rfmt sheetId="1" xfDxf="1" sqref="A141:XFD141" start="0" length="0">
      <dxf>
        <font>
          <i/>
          <name val="Times New Roman CYR"/>
          <family val="1"/>
        </font>
        <alignment wrapText="1"/>
      </dxf>
    </rfmt>
    <rcc rId="0" sId="1" dxf="1">
      <nc r="A141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06050 L3728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1">
        <v>169595.399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939" sId="1">
    <nc r="G135">
      <f>G136</f>
    </nc>
  </rcc>
  <rcc rId="11940" sId="1">
    <oc r="G134">
      <f>G141</f>
    </oc>
    <nc r="G134">
      <f>G141+G135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41" sId="1" ref="A141:XFD142" action="insertRow"/>
  <rcc rId="11942" sId="1" odxf="1" dxf="1">
    <nc r="A141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11943" sId="1" odxf="1" dxf="1">
    <nc r="B14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4" sId="1" odxf="1" dxf="1">
    <nc r="C14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5" sId="1" odxf="1" dxf="1">
    <nc r="D14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1" start="0" length="0">
    <dxf>
      <font>
        <i/>
        <name val="Times New Roman"/>
        <family val="1"/>
      </font>
    </dxf>
  </rfmt>
  <rfmt sheetId="1" sqref="F141" start="0" length="0">
    <dxf>
      <font>
        <i/>
        <name val="Times New Roman"/>
        <family val="1"/>
      </font>
    </dxf>
  </rfmt>
  <rfmt sheetId="1" sqref="G141" start="0" length="0">
    <dxf>
      <font>
        <i/>
        <name val="Times New Roman"/>
        <family val="1"/>
      </font>
      <fill>
        <patternFill>
          <bgColor rgb="FF92D050"/>
        </patternFill>
      </fill>
    </dxf>
  </rfmt>
  <rcc rId="11946" sId="1">
    <nc r="B142" t="inlineStr">
      <is>
        <t>968</t>
      </is>
    </nc>
  </rcc>
  <rcc rId="11947" sId="1">
    <nc r="C142" t="inlineStr">
      <is>
        <t>04</t>
      </is>
    </nc>
  </rcc>
  <rcc rId="11948" sId="1">
    <nc r="D142" t="inlineStr">
      <is>
        <t>09</t>
      </is>
    </nc>
  </rcc>
  <rcc rId="11949" sId="1">
    <nc r="H142">
      <v>100000</v>
    </nc>
  </rcc>
  <rcc rId="11950" sId="1">
    <oc r="G138">
      <f>G139</f>
    </oc>
    <nc r="G138">
      <f>G139+G141</f>
    </nc>
  </rcc>
  <rcc rId="11951" sId="1">
    <nc r="E141" t="inlineStr">
      <is>
        <t>043R1 9Д001</t>
      </is>
    </nc>
  </rcc>
  <rcc rId="11952" sId="1" odxf="1" dxf="1">
    <nc r="G141">
      <f>G142</f>
    </nc>
    <ndxf>
      <fill>
        <patternFill>
          <bgColor theme="0"/>
        </patternFill>
      </fill>
    </ndxf>
  </rcc>
  <rcc rId="11953" sId="1">
    <nc r="E142" t="inlineStr">
      <is>
        <t>043R1 9Д001</t>
      </is>
    </nc>
  </rcc>
  <rcc rId="11954" sId="1" numFmtId="4">
    <nc r="G142">
      <v>100000</v>
    </nc>
  </rcc>
  <rcc rId="11955" sId="1">
    <nc r="F142" t="inlineStr">
      <is>
        <t>622</t>
      </is>
    </nc>
  </rcc>
  <rcc rId="11956" sId="1" odxf="1" dxf="1">
    <oc r="A394" t="inlineStr">
      <is>
        <t>Субсидии автономным учреждениям на иные цели</t>
      </is>
    </oc>
    <nc r="A3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11957" sId="1" odxf="1" dxf="1">
    <nc r="A142" t="inlineStr">
      <is>
        <t>Субсидии автономным учреждениям на иные цели</t>
      </is>
    </nc>
    <ndxf>
      <border outline="0">
        <left/>
      </border>
    </ndxf>
  </rcc>
  <rcc rId="11958" sId="1" odxf="1" dxf="1">
    <oc r="A147" t="inlineStr">
      <is>
        <t>Прочие закупки товаров, работ и услуг для государственных (муниципальных) нужд</t>
      </is>
    </oc>
    <nc r="A147" t="inlineStr">
      <is>
        <t>Субсидии автономным учреждениям на иные цели</t>
      </is>
    </nc>
    <ndxf>
      <border outline="0">
        <left/>
      </border>
    </ndxf>
  </rcc>
  <rrc rId="11959" sId="1" ref="A139:XFD140" action="insertRow"/>
  <rm rId="11960" sheetId="1" source="A143:XFD144" destination="A139:XFD140" sourceSheetId="1"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961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rc rId="11962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cc rId="11963" sId="1" numFmtId="4">
    <oc r="G616">
      <v>100000</v>
    </oc>
    <nc r="G616"/>
  </rcc>
  <rrc rId="11964" sId="1" ref="A611:XFD611" action="deleteRow">
    <undo index="65535" exp="ref" v="1" dr="G611" r="G603" sId="1"/>
    <rfmt sheetId="1" xfDxf="1" sqref="A611:XFD611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611" t="inlineStr">
        <is>
          <t>Дорожное хозяйство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5" sId="1" ref="A611:XFD611" action="deleteRow">
    <rfmt sheetId="1" xfDxf="1" sqref="A611:XFD611" start="0" length="0">
      <dxf>
        <font>
          <b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6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7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G612+G614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8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69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043R1 9Д001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611">
        <v>100000</v>
      </nc>
    </rcc>
  </rrc>
  <rrc rId="11970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1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11">
        <v>32975.599999999999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2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3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Основное мероприятие "Развитие транспортной инфраструктуры"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4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1">
        <f>G612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5" sId="1" ref="A611:XFD611" action="deleteRow">
    <rfmt sheetId="1" xfDxf="1" sqref="A611:XFD611" start="0" length="0">
      <dxf>
        <font>
          <i/>
          <name val="Times New Roman CYR"/>
          <family val="1"/>
        </font>
        <alignment wrapText="1"/>
      </dxf>
    </rfmt>
    <rcc rId="0" sId="1" dxf="1">
      <nc r="A61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1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1" t="inlineStr">
        <is>
          <t>06050 L3727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76" sId="1">
    <oc r="G603">
      <f>G604+#REF!</f>
    </oc>
    <nc r="G603">
      <f>G604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Ведом.структура!$A$1:$G$641</formula>
    <oldFormula>Ведом.структура!$A$1:$G$641</oldFormula>
  </rdn>
  <rdn rId="0" localSheetId="1" customView="1" name="Z_F5AA4F86_B486_4943_8417_E7BB5F004EDE_.wvu.FilterData" hidden="1" oldHidden="1">
    <formula>Ведом.структура!$A$13:$G$641</formula>
    <oldFormula>Ведом.структура!$A$13:$G$641</oldFormula>
  </rdn>
  <rcv guid="{F5AA4F86-B486-4943-8417-E7BB5F004EDE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79" sId="1" ref="A634:XFD634" action="deleteRow">
    <undo index="65535" exp="ref" v="1" dr="G634" r="G633" sId="1"/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0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1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3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34">
        <f>G635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2" sId="1" ref="A634:XFD634" action="deleteRow">
    <rfmt sheetId="1" xfDxf="1" sqref="A634:XFD63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634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4" t="inlineStr">
        <is>
          <t>06020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3" sId="1">
    <oc r="G633">
      <f>G634+#REF!</f>
    </oc>
    <nc r="G633">
      <f>G634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84" sId="1" ref="A618:XFD618" action="deleteRow">
    <undo index="65535" exp="ref" v="1" dr="G618" r="G617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МП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5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G619+G620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8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98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06060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89" sId="1">
    <oc r="G617">
      <f>G623+#REF!+G618</f>
    </oc>
    <nc r="G617">
      <f>G623+G618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0" sId="1">
    <oc r="G638">
      <f>1667227.4+224225</f>
    </oc>
    <nc r="G638"/>
  </rcc>
  <rcc rId="11991" sId="1">
    <oc r="G641">
      <f>G632-G638</f>
    </oc>
    <nc r="G641"/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2" sId="1" numFmtId="4">
    <oc r="G105">
      <v>600</v>
    </oc>
    <nc r="G105">
      <v>380.8</v>
    </nc>
  </rcc>
  <rcc rId="11993" sId="1" numFmtId="4">
    <nc r="G107">
      <v>2.21</v>
    </nc>
  </rcc>
  <rcc rId="11994" sId="1" numFmtId="4">
    <nc r="G106">
      <v>114.99</v>
    </nc>
  </rcc>
  <rcc rId="11995" sId="1">
    <nc r="G108">
      <f>17+85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6" sId="1" numFmtId="4">
    <nc r="G235">
      <v>8319</v>
    </nc>
  </rcc>
  <rcc rId="11997" sId="1">
    <nc r="H235">
      <v>8319</v>
    </nc>
  </rcc>
  <rfmt sheetId="1" sqref="G234">
    <dxf>
      <fill>
        <patternFill>
          <bgColor rgb="FF92D050"/>
        </patternFill>
      </fill>
    </dxf>
  </rfmt>
  <rcc rId="11998" sId="1">
    <oc r="G239">
      <f>8319</f>
    </oc>
    <nc r="G239"/>
  </rcc>
  <rcc rId="11999" sId="1">
    <oc r="H239">
      <v>8319</v>
    </oc>
    <nc r="H239"/>
  </rcc>
  <rfmt sheetId="1" sqref="G238">
    <dxf>
      <fill>
        <patternFill>
          <bgColor theme="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0" sId="1" odxf="1" dxf="1">
    <oc r="A139" t="inlineStr">
      <is>
        <t>На дорожную деятельность в отношении автомобильных дорог общего пользования местного значения</t>
      </is>
    </oc>
    <nc r="A139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ill>
        <patternFill>
          <bgColor theme="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1" sId="1" xfDxf="1" dxf="1">
    <oc r="A169" t="inlineStr">
      <is>
        <t>Иные пенсии, социальные доплаты к пенсиям</t>
      </is>
    </oc>
    <nc r="A169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002" sId="1">
    <oc r="F169" t="inlineStr">
      <is>
        <t>312</t>
      </is>
    </oc>
    <nc r="F169" t="inlineStr">
      <is>
        <t>321</t>
      </is>
    </nc>
  </rcc>
  <rcv guid="{F5AA4F86-B486-4943-8417-E7BB5F004EDE}" action="delete"/>
  <rdn rId="0" localSheetId="1" customView="1" name="Z_F5AA4F86_B486_4943_8417_E7BB5F004EDE_.wvu.PrintArea" hidden="1" oldHidden="1">
    <formula>Ведом.структура!$A$1:$G$632</formula>
    <oldFormula>Ведом.структура!$A$1:$G$632</oldFormula>
  </rdn>
  <rdn rId="0" localSheetId="1" customView="1" name="Z_F5AA4F86_B486_4943_8417_E7BB5F004EDE_.wvu.FilterData" hidden="1" oldHidden="1">
    <formula>Ведом.структура!$A$13:$G$632</formula>
    <oldFormula>Ведом.структура!$A$13:$G$632</oldFormula>
  </rdn>
  <rcv guid="{F5AA4F86-B486-4943-8417-E7BB5F004EDE}" action="add"/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5" sId="1" numFmtId="4">
    <nc r="G534">
      <v>13421.9</v>
    </nc>
  </rcc>
  <rcc rId="12006" sId="1">
    <nc r="H534">
      <v>13421.9</v>
    </nc>
  </rcc>
  <rcc rId="12007" sId="1" numFmtId="4">
    <nc r="G501">
      <v>233.1</v>
    </nc>
  </rcc>
  <rcc rId="12008" sId="1">
    <oc r="G500">
      <f>G501</f>
    </oc>
    <nc r="G500">
      <f>G501</f>
    </nc>
  </rcc>
  <rcc rId="12009" sId="1">
    <nc r="H501">
      <v>233.1</v>
    </nc>
  </rcc>
  <rcc rId="12010" sId="1" numFmtId="4">
    <nc r="G489">
      <v>100</v>
    </nc>
  </rcc>
  <rcc rId="12011" sId="1">
    <nc r="H489">
      <v>100</v>
    </nc>
  </rcc>
  <rcc rId="12012" sId="1">
    <oc r="G488">
      <f>G489</f>
    </oc>
    <nc r="G488">
      <f>G489</f>
    </nc>
  </rcc>
  <rcc rId="12013" sId="1" numFmtId="4">
    <nc r="G390">
      <v>13722.8</v>
    </nc>
  </rcc>
  <rcc rId="12014" sId="1">
    <nc r="H390">
      <v>13722.8</v>
    </nc>
  </rcc>
  <rcc rId="12015" sId="1">
    <oc r="G389">
      <f>G390</f>
    </oc>
    <nc r="G389">
      <f>G390</f>
    </nc>
  </rcc>
  <rcc rId="12016" sId="1" numFmtId="4">
    <nc r="G520">
      <v>859.2</v>
    </nc>
  </rcc>
  <rcc rId="12017" sId="1" numFmtId="4">
    <nc r="G521">
      <v>259.5</v>
    </nc>
  </rcc>
  <rcc rId="12018" sId="1">
    <nc r="H520">
      <v>859.2</v>
    </nc>
  </rcc>
  <rcc rId="12019" sId="1">
    <nc r="H521">
      <v>259.5</v>
    </nc>
  </rcc>
  <rcc rId="12020" sId="1">
    <oc r="G519">
      <f>SUM(G520:G521)</f>
    </oc>
    <nc r="G519">
      <f>G520+G521</f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21" sId="1" numFmtId="4">
    <nc r="G482">
      <v>322</v>
    </nc>
  </rcc>
  <rcc rId="12022" sId="1" numFmtId="4">
    <nc r="G481">
      <v>47.1</v>
    </nc>
  </rcc>
  <rcc rId="12023" sId="1">
    <nc r="H482">
      <v>322</v>
    </nc>
  </rcc>
  <rcc rId="12024" sId="1">
    <nc r="H481">
      <v>47.1</v>
    </nc>
  </rcc>
  <rcc rId="12025" sId="1" numFmtId="4">
    <nc r="G449">
      <v>8367.26</v>
    </nc>
  </rcc>
  <rcc rId="12026" sId="1" numFmtId="4">
    <nc r="G425">
      <v>14456.42</v>
    </nc>
  </rcc>
  <rcc rId="12027" sId="1" numFmtId="4">
    <nc r="G413">
      <v>10449.620000000001</v>
    </nc>
  </rcc>
  <rcc rId="12028" sId="1">
    <nc r="H413">
      <v>10449.620000000001</v>
    </nc>
  </rcc>
  <rcc rId="12029" sId="1">
    <nc r="H425">
      <v>14456.42</v>
    </nc>
  </rcc>
  <rcc rId="12030" sId="1">
    <nc r="H449">
      <v>8367.26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1" sId="1">
    <nc r="G635">
      <v>206496.4</v>
    </nc>
  </rcc>
  <rcc rId="12032" sId="1">
    <nc r="G636">
      <v>185167.2</v>
    </nc>
  </rcc>
  <rcc rId="12033" sId="1">
    <nc r="G638">
      <f>G635+G636+G637+G632</f>
    </nc>
  </rcc>
  <rcc rId="12034" sId="1">
    <nc r="G637">
      <f>84+315+2864</f>
    </nc>
  </rcc>
  <rcc rId="12035" sId="1">
    <nc r="F635" t="inlineStr">
      <is>
        <t>дотация</t>
      </is>
    </nc>
  </rcc>
  <rcc rId="12036" sId="1">
    <nc r="F636" t="inlineStr">
      <is>
        <t>сиро</t>
      </is>
    </nc>
  </rcc>
  <rcc rId="12037" sId="1">
    <nc r="F637" t="inlineStr">
      <is>
        <t>пер полн</t>
      </is>
    </nc>
  </rcc>
  <rcc rId="12038" sId="1">
    <nc r="F638" t="inlineStr">
      <is>
        <t>итого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9" sId="1" numFmtId="4">
    <oc r="G248">
      <v>30260.7</v>
    </oc>
    <nc r="G248">
      <v>7262.6</v>
    </nc>
  </rcc>
  <rcc rId="12040" sId="1" numFmtId="4">
    <nc r="G249">
      <v>22998.1</v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41" sId="1" numFmtId="4">
    <nc r="G340">
      <v>0</v>
    </nc>
  </rcc>
  <rcc rId="12042" sId="1" numFmtId="4">
    <nc r="G332">
      <v>23556.6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43" sId="1" ref="A319:XFD319" action="deleteRow">
    <undo index="65535" exp="ref" v="1" dr="G319" r="G303" sId="1"/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4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государственного внутреннего и муниципального долга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5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6" sId="1" ref="A319:XFD319" action="deleteRow">
    <rfmt sheetId="1" xfDxf="1" sqref="A319:XFD319" start="0" length="0">
      <dxf>
        <font>
          <name val="Times New Roman CYR"/>
          <family val="1"/>
        </font>
        <alignment wrapText="1"/>
      </dxf>
    </rfmt>
    <rcc rId="0" sId="1" dxf="1">
      <nc r="A319" t="inlineStr">
        <is>
          <t>Подпрограмма «Управление муниципальным долгом»</t>
        </is>
      </nc>
      <ndxf>
        <font>
          <b/>
          <i/>
          <name val="Times New Roman"/>
          <family val="1"/>
        </font>
      </ndxf>
    </rcc>
    <rcc rId="0" sId="1" dxf="1" numFmtId="30">
      <nc r="B319">
        <v>970</v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7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Основное мероприятие "Обслуживание муниципального долга"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G320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8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Процентные платежи по муниципальному долгу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9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9">
        <f>SUM(G320)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49" sId="1" ref="A319:XFD319" action="deleteRow">
    <rfmt sheetId="1" xfDxf="1" sqref="A319:XFD3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19" t="inlineStr">
        <is>
          <t>Обслуживание муниципального долга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9">
        <v>970</v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9" t="inlineStr">
        <is>
          <t>13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9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9" t="inlineStr">
        <is>
          <t>02301 87010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9" t="inlineStr">
        <is>
          <t>730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9">
        <v>0</v>
      </nc>
      <n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0" sId="1">
    <oc r="G303">
      <f>G304+G319+#REF!</f>
    </oc>
    <nc r="G303">
      <f>G304+G319</f>
    </nc>
  </rcc>
  <rrc rId="12051" sId="1" ref="A328:XFD328" action="deleteRow">
    <undo index="65535" exp="ref" v="1" dr="G328" r="G319" sId="1"/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2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3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8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4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5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8">
        <f>G329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56" sId="1" ref="A328:XFD328" action="deleteRow">
    <rfmt sheetId="1" xfDxf="1" sqref="A328:XFD3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2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8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8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8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8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8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8">
        <v>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7" sId="1">
    <oc r="G319">
      <f>G320+#REF!</f>
    </oc>
    <nc r="G319">
      <f>G320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58" sId="1" numFmtId="4">
    <nc r="G19">
      <v>64.5</v>
    </nc>
  </rcc>
  <rcc rId="12059" sId="1" numFmtId="4">
    <nc r="G20">
      <v>19.5</v>
    </nc>
  </rcc>
  <rcc rId="12060" sId="1" numFmtId="4">
    <nc r="G56">
      <v>500</v>
    </nc>
  </rcc>
  <rcc rId="12061" sId="1" numFmtId="4">
    <oc r="G140">
      <v>100000</v>
    </oc>
    <nc r="G140">
      <f>100000+3000</f>
    </nc>
  </rcc>
  <rcc rId="12062" sId="1">
    <oc r="G142">
      <f>32261.7</f>
    </oc>
    <nc r="G142">
      <f>32261.7+997.79</f>
    </nc>
  </rcc>
  <rcc rId="12063" sId="1">
    <oc r="G357">
      <f>713.9</f>
    </oc>
    <nc r="G357">
      <f>713.9+22.08</f>
    </nc>
  </rcc>
  <rcc rId="12064" sId="1">
    <nc r="G355">
      <f>17764.6-3000-22.08-997.79</f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5" sId="1">
    <nc r="G613">
      <f>16327.6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6" sId="1" numFmtId="4">
    <nc r="G93">
      <v>241.9</v>
    </nc>
  </rcc>
  <rcc rId="12067" sId="1" numFmtId="4">
    <nc r="G94">
      <v>73.099999999999994</v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68" sId="1" numFmtId="4">
    <nc r="G317">
      <v>2199.6999999999998</v>
    </nc>
  </rcc>
  <rcc rId="12069" sId="1" numFmtId="4">
    <nc r="G318">
      <v>664.3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12" start="0" length="2147483647">
    <dxf>
      <font>
        <i/>
      </font>
    </dxf>
  </rfmt>
  <rfmt sheetId="1" sqref="A611:G612" start="0" length="2147483647">
    <dxf>
      <font>
        <i val="0"/>
      </font>
    </dxf>
  </rfmt>
  <rfmt sheetId="1" sqref="A611:G612" start="0" length="2147483647">
    <dxf>
      <font>
        <i/>
      </font>
    </dxf>
  </rfmt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0" sId="1">
    <nc r="F621" t="inlineStr">
      <is>
        <t>безвозм</t>
      </is>
    </nc>
  </rcc>
  <rcc rId="12071" sId="1" numFmtId="34">
    <nc r="G621">
      <v>985463.8</v>
    </nc>
  </rcc>
  <rcc rId="12072" sId="1">
    <oc r="G625">
      <f>G622+G623+G624+G619</f>
    </oc>
    <nc r="G625">
      <f>G621+G622+G623+G624</f>
    </nc>
  </rcc>
  <rfmt sheetId="1" sqref="G625">
    <dxf>
      <numFmt numFmtId="168" formatCode="#,##0.00000"/>
    </dxf>
  </rfmt>
  <rcc rId="12073" sId="1">
    <nc r="G627">
      <f>G619-G625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4" sId="1">
    <oc r="G625">
      <f>G621+G622+G623+G624</f>
    </oc>
    <nc r="G625">
      <f>G621+G622+G623+G624+G620-7900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5" sId="1">
    <oc r="G625">
      <f>G621+G622+G623+G624+G620-7900</f>
    </oc>
    <nc r="G625">
      <f>G621+G622+G623+G624+G620</f>
    </nc>
  </rcc>
  <rcc rId="12076" sId="1">
    <nc r="F626" t="inlineStr">
      <is>
        <t>минус кредит</t>
      </is>
    </nc>
  </rcc>
  <rcc rId="12077" sId="1">
    <nc r="G626">
      <v>7900</v>
    </nc>
  </rcc>
  <rcc rId="12078" sId="1">
    <oc r="G627">
      <f>G619-G625</f>
    </oc>
    <nc r="G627">
      <f>G625-G626-G619</f>
    </nc>
  </rcc>
  <rfmt sheetId="1" sqref="G627" start="0" length="2147483647">
    <dxf>
      <font>
        <b/>
      </font>
    </dxf>
  </rfmt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9" sId="1" numFmtId="4">
    <oc r="G99">
      <v>923.5</v>
    </oc>
    <nc r="G99">
      <v>603.70000000000005</v>
    </nc>
  </rcc>
  <rcc rId="12080" sId="1" numFmtId="4">
    <nc r="G100">
      <v>5</v>
    </nc>
  </rcc>
  <rcc rId="12081" sId="1" numFmtId="4">
    <nc r="G101">
      <v>182.3</v>
    </nc>
  </rcc>
  <rcc rId="12082" sId="1" numFmtId="4">
    <nc r="G102">
      <v>36.5</v>
    </nc>
  </rcc>
  <rcc rId="12083" sId="1">
    <nc r="G103">
      <f>50+46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4" sId="1" numFmtId="4">
    <oc r="G178">
      <v>1884.9</v>
    </oc>
    <nc r="G178">
      <v>1393.9</v>
    </nc>
  </rcc>
  <rcc rId="12085" sId="1" numFmtId="4">
    <nc r="G179">
      <v>420.9</v>
    </nc>
  </rcc>
  <rcc rId="12086" sId="1">
    <nc r="G180">
      <f>15+6</f>
    </nc>
  </rcc>
  <rcc rId="12087" sId="1">
    <nc r="G181">
      <f>44.1+5</f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8" sId="1" numFmtId="4">
    <oc r="G188">
      <v>494.8</v>
    </oc>
    <nc r="G188">
      <v>209.01599999999999</v>
    </nc>
  </rcc>
  <rcc rId="12089" sId="1" numFmtId="4">
    <nc r="G189">
      <v>63.124000000000002</v>
    </nc>
  </rcc>
  <rcc rId="12090" sId="1" numFmtId="4">
    <nc r="G190">
      <v>148.44</v>
    </nc>
  </rcc>
  <rcc rId="12091" sId="1" numFmtId="4">
    <nc r="G191">
      <v>74.22</v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2" sId="1" numFmtId="4">
    <nc r="G29">
      <v>1741.2</v>
    </nc>
  </rcc>
  <rcc rId="12093" sId="1" numFmtId="4">
    <nc r="G31">
      <v>525.79999999999995</v>
    </nc>
  </rcc>
  <rcc rId="12094" sId="1" numFmtId="4">
    <nc r="G23">
      <v>1267.5999999999999</v>
    </nc>
  </rcc>
  <rcc rId="12095" sId="1" numFmtId="4">
    <nc r="G25">
      <v>382.8</v>
    </nc>
  </rcc>
  <rcc rId="12096" sId="1" numFmtId="4">
    <nc r="G24">
      <v>100</v>
    </nc>
  </rcc>
  <rcc rId="12097" sId="1" numFmtId="4">
    <nc r="G30">
      <v>150</v>
    </nc>
  </rcc>
  <rcc rId="12098" sId="1">
    <oc r="G28">
      <f>SUM(G29:G31)</f>
    </oc>
    <nc r="G28">
      <f>SUM(G29:G31)</f>
    </nc>
  </rcc>
  <rcc rId="12099" sId="1" numFmtId="4">
    <nc r="G26">
      <v>33.799999999999997</v>
    </nc>
  </rcc>
  <rcc rId="12100" sId="1" numFmtId="4">
    <nc r="G27">
      <v>400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Ведом.структура!$A$1:$G$619</formula>
    <oldFormula>Ведом.структура!$A$1:$G$619</oldFormula>
  </rdn>
  <rdn rId="0" localSheetId="1" customView="1" name="Z_F5AA4F86_B486_4943_8417_E7BB5F004EDE_.wvu.FilterData" hidden="1" oldHidden="1">
    <formula>Ведом.структура!$A$13:$G$619</formula>
    <oldFormula>Ведом.структура!$A$13:$G$619</oldFormula>
  </rdn>
  <rcv guid="{F5AA4F86-B486-4943-8417-E7BB5F004EDE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03" sId="1" numFmtId="4">
    <nc r="G38">
      <v>2176.4</v>
    </nc>
  </rcc>
  <rcc rId="12104" sId="1" numFmtId="4">
    <nc r="G39">
      <v>657.3</v>
    </nc>
  </rcc>
  <rcc rId="12105" sId="1">
    <oc r="G37">
      <f>SUM(G38:G39)</f>
    </oc>
    <nc r="G37">
      <f>SUM(G38:G39)</f>
    </nc>
  </rcc>
  <rcc rId="12106" sId="1" numFmtId="4">
    <nc r="G44">
      <v>10757.3</v>
    </nc>
  </rcc>
  <rcc rId="12107" sId="1" numFmtId="4">
    <nc r="G46">
      <v>8.8000000000000007</v>
    </nc>
  </rcc>
  <rcc rId="12108" sId="1" numFmtId="4">
    <nc r="G47">
      <v>90</v>
    </nc>
  </rcc>
  <rcc rId="12109" sId="1" numFmtId="4">
    <nc r="G48">
      <v>125</v>
    </nc>
  </rcc>
  <rcc rId="12110" sId="1" numFmtId="4">
    <nc r="G45">
      <v>3248.6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11" sId="1" numFmtId="4">
    <nc r="G61">
      <v>100</v>
    </nc>
  </rcc>
  <rcc rId="12112" sId="1" numFmtId="4">
    <nc r="G64">
      <v>211</v>
    </nc>
  </rcc>
  <rcc rId="12113" sId="1" numFmtId="4">
    <nc r="G73">
      <v>50</v>
    </nc>
  </rcc>
  <rcc rId="12114" sId="1" numFmtId="4">
    <nc r="G77">
      <v>400</v>
    </nc>
  </rcc>
  <rcc rId="12115" sId="1" numFmtId="4">
    <nc r="G81">
      <v>125</v>
    </nc>
  </rcc>
  <rcc rId="12116" sId="1" numFmtId="4">
    <nc r="G82">
      <v>10</v>
    </nc>
  </rcc>
  <rcc rId="12117" sId="1" numFmtId="4">
    <nc r="G86">
      <v>265</v>
    </nc>
  </rcc>
  <rcc rId="12118" sId="1" numFmtId="4">
    <nc r="G90">
      <v>250</v>
    </nc>
  </rcc>
  <rcc rId="12119" sId="1" numFmtId="4">
    <nc r="G117">
      <v>2236.5</v>
    </nc>
  </rcc>
  <rcc rId="12120" sId="1" numFmtId="4">
    <nc r="G120">
      <v>15924.2</v>
    </nc>
  </rcc>
  <rcc rId="12121" sId="1" numFmtId="4">
    <nc r="G122">
      <v>4809.1000000000004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2" sId="1">
    <oc r="G119">
      <f>SUM(G120:G127)</f>
    </oc>
    <nc r="G119">
      <f>SUM(G120:G127)</f>
    </nc>
  </rcc>
  <rcc rId="12123" sId="1" numFmtId="4">
    <nc r="G133">
      <v>1404.1</v>
    </nc>
  </rcc>
  <rcc rId="12124" sId="1" numFmtId="4">
    <nc r="G147">
      <v>30</v>
    </nc>
  </rcc>
  <rcc rId="12125" sId="1" numFmtId="4">
    <nc r="G151">
      <v>181</v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26" sId="1">
    <nc r="G67">
      <f>650</f>
    </nc>
  </rcc>
  <rcc rId="12127" sId="1">
    <oc r="A68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8" t="inlineStr">
      <is>
        <t>Основное мероприятие "Изготовление атрибутики с логотипом Селенгинского района Республики Бурятия"</t>
      </is>
    </nc>
  </rcc>
  <rcc rId="12128" sId="1" numFmtId="4">
    <nc r="G70">
      <v>300</v>
    </nc>
  </rcc>
  <rcc rId="12129" sId="1">
    <nc r="G124">
      <f>200</f>
    </nc>
  </rcc>
  <rcc rId="12130" sId="1">
    <nc r="G573">
      <f>30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31" sId="1" ref="A556:XFD558" action="insertRow"/>
  <rfmt sheetId="1" sqref="A55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32" sId="1" odxf="1" dxf="1">
    <nc r="B55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3" sId="1" odxf="1" dxf="1">
    <nc r="C5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135" sId="1" odxf="1" dxf="1">
    <nc r="G556">
      <f>G557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6" sId="1" odxf="1" dxf="1">
    <nc r="A55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37" sId="1" odxf="1" dxf="1">
    <nc r="B55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8" sId="1" odxf="1" dxf="1">
    <nc r="C5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9" sId="1" odxf="1" dxf="1">
    <nc r="D5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7" start="0" length="0">
    <dxf>
      <font>
        <i/>
        <name val="Times New Roman"/>
        <family val="1"/>
      </font>
    </dxf>
  </rfmt>
  <rfmt sheetId="1" sqref="F557" start="0" length="0">
    <dxf>
      <font>
        <i/>
        <name val="Times New Roman"/>
        <family val="1"/>
      </font>
    </dxf>
  </rfmt>
  <rcc rId="12140" sId="1" odxf="1" dxf="1">
    <nc r="G557">
      <f>G558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1" sId="1">
    <nc r="A558" t="inlineStr">
      <is>
        <t>Прочие закупки товаров, работ и услуг для государственных (муниципальных) нужд</t>
      </is>
    </nc>
  </rcc>
  <rcc rId="12142" sId="1">
    <nc r="B558" t="inlineStr">
      <is>
        <t>976</t>
      </is>
    </nc>
  </rcc>
  <rcc rId="12143" sId="1">
    <nc r="C558" t="inlineStr">
      <is>
        <t>04</t>
      </is>
    </nc>
  </rcc>
  <rcc rId="12144" sId="1">
    <nc r="D558" t="inlineStr">
      <is>
        <t>05</t>
      </is>
    </nc>
  </rcc>
  <rcc rId="12145" sId="1">
    <nc r="F558" t="inlineStr">
      <is>
        <t>244</t>
      </is>
    </nc>
  </rcc>
  <rrc rId="12146" sId="1" ref="A559:XFD561" action="insertRow"/>
  <rfmt sheetId="1" sqref="A559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2147" sId="1" odxf="1" dxf="1">
    <nc r="B559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8" sId="1" odxf="1" dxf="1">
    <nc r="C559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49" sId="1" odxf="1" dxf="1">
    <nc r="D55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9" start="0" length="0">
    <dxf>
      <font>
        <i/>
        <name val="Times New Roman"/>
        <family val="1"/>
      </font>
    </dxf>
  </rfmt>
  <rfmt sheetId="1" sqref="F559" start="0" length="0">
    <dxf>
      <font>
        <i/>
        <name val="Times New Roman"/>
        <family val="1"/>
      </font>
    </dxf>
  </rfmt>
  <rcc rId="12150" sId="1" odxf="1" dxf="1">
    <nc r="G559">
      <f>G560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1" sId="1" odxf="1" dxf="1">
    <nc r="A56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152" sId="1" odxf="1" dxf="1">
    <nc r="B560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3" sId="1" odxf="1" dxf="1">
    <nc r="C56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4" sId="1" odxf="1" dxf="1">
    <nc r="D5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0" start="0" length="0">
    <dxf>
      <font>
        <i/>
        <name val="Times New Roman"/>
        <family val="1"/>
      </font>
    </dxf>
  </rfmt>
  <rfmt sheetId="1" sqref="F560" start="0" length="0">
    <dxf>
      <font>
        <i/>
        <name val="Times New Roman"/>
        <family val="1"/>
      </font>
    </dxf>
  </rfmt>
  <rcc rId="12155" sId="1" odxf="1" dxf="1">
    <nc r="G560">
      <f>G561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56" sId="1">
    <nc r="A561" t="inlineStr">
      <is>
        <t>Прочие закупки товаров, работ и услуг для государственных (муниципальных) нужд</t>
      </is>
    </nc>
  </rcc>
  <rcc rId="12157" sId="1">
    <nc r="B561" t="inlineStr">
      <is>
        <t>976</t>
      </is>
    </nc>
  </rcc>
  <rcc rId="12158" sId="1">
    <nc r="C561" t="inlineStr">
      <is>
        <t>04</t>
      </is>
    </nc>
  </rcc>
  <rcc rId="12159" sId="1">
    <nc r="D561" t="inlineStr">
      <is>
        <t>05</t>
      </is>
    </nc>
  </rcc>
  <rcc rId="12160" sId="1">
    <nc r="F561" t="inlineStr">
      <is>
        <t>244</t>
      </is>
    </nc>
  </rcc>
  <rcc rId="12161" sId="1">
    <nc r="E556" t="inlineStr">
      <is>
        <t>06080 00000</t>
      </is>
    </nc>
  </rcc>
  <rcc rId="12162" sId="1">
    <nc r="E557" t="inlineStr">
      <is>
        <t>06080 82900</t>
      </is>
    </nc>
  </rcc>
  <rcc rId="12163" sId="1">
    <nc r="E558" t="inlineStr">
      <is>
        <t>06080 82900</t>
      </is>
    </nc>
  </rcc>
  <rcc rId="12164" sId="1" numFmtId="4">
    <nc r="G558">
      <v>100</v>
    </nc>
  </rcc>
  <rcc rId="12165" sId="1">
    <nc r="E559" t="inlineStr">
      <is>
        <t>06090 00000</t>
      </is>
    </nc>
  </rcc>
  <rcc rId="12166" sId="1">
    <nc r="E560" t="inlineStr">
      <is>
        <t>06090 82900</t>
      </is>
    </nc>
  </rcc>
  <rcc rId="12167" sId="1">
    <nc r="E561" t="inlineStr">
      <is>
        <t>06090 82900</t>
      </is>
    </nc>
  </rcc>
  <rcc rId="12168" sId="1" numFmtId="4">
    <nc r="G561">
      <v>100</v>
    </nc>
  </rcc>
  <rcc rId="12169" sId="1" numFmtId="4">
    <nc r="G555">
      <v>100</v>
    </nc>
  </rcc>
  <rcc rId="12170" sId="1">
    <oc r="G552">
      <f>G553</f>
    </oc>
    <nc r="G552">
      <f>G553+G556+G559</f>
    </nc>
  </rcc>
  <rcc rId="12171" sId="1" xfDxf="1" dxf="1">
    <nc r="A55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172" sId="1" xfDxf="1" dxf="1">
    <nc r="A559" t="inlineStr">
      <is>
        <t>Основное мероприятие "Фестиваль фермерской продукции - Ферм-Фест 2024"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Ведом.структура!$A$1:$G$625</formula>
    <oldFormula>Ведом.структура!$A$1:$G$625</oldFormula>
  </rdn>
  <rdn rId="0" localSheetId="1" customView="1" name="Z_F5AA4F86_B486_4943_8417_E7BB5F004EDE_.wvu.FilterData" hidden="1" oldHidden="1">
    <formula>Ведом.структура!$A$13:$G$625</formula>
    <oldFormula>Ведом.структура!$A$13:$G$625</oldFormula>
  </rdn>
  <rcv guid="{F5AA4F86-B486-4943-8417-E7BB5F004EDE}" action="add"/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75" sId="1">
    <oc r="G163">
      <f>511.5</f>
    </oc>
    <nc r="G163">
      <f>511.5+511.5</f>
    </nc>
  </rcc>
  <rcc rId="12176" sId="1" numFmtId="4">
    <nc r="G169">
      <v>5941.11168</v>
    </nc>
  </rcc>
  <rcc rId="12177" sId="1" numFmtId="4">
    <nc r="G159">
      <v>963.3</v>
    </nc>
  </rcc>
  <rfmt sheetId="1" sqref="G159" start="0" length="2147483647">
    <dxf>
      <font>
        <b val="0"/>
      </font>
    </dxf>
  </rfmt>
  <rfmt sheetId="1" sqref="A158:G158" start="0" length="2147483647">
    <dxf>
      <font>
        <i val="0"/>
      </font>
    </dxf>
  </rfmt>
  <rfmt sheetId="1" sqref="A158:G158" start="0" length="2147483647">
    <dxf>
      <font>
        <i/>
      </font>
    </dxf>
  </rfmt>
  <rrc rId="12178" sId="1" ref="A160:XFD160" action="deleteRow">
    <undo index="0" exp="ref" v="1" dr="G160" r="G157" sId="1"/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0">
        <f>SUM(G161:G161)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79" sId="1" ref="A160:XFD160" action="deleteRow">
    <rfmt sheetId="1" xfDxf="1" sqref="A160:XFD160" start="0" length="0">
      <dxf>
        <font>
          <i/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0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180" sId="1">
    <oc r="G157">
      <f>#REF!+G160+G158</f>
    </oc>
    <nc r="G157">
      <f>G160+G158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1" sId="1" numFmtId="4">
    <nc r="G310">
      <v>1838.3</v>
    </nc>
  </rcc>
  <rcc rId="12182" sId="1" numFmtId="4">
    <nc r="G309">
      <v>100</v>
    </nc>
  </rcc>
  <rcc rId="12183" sId="1" numFmtId="4">
    <nc r="G311">
      <v>1600</v>
    </nc>
  </rcc>
  <rcc rId="12184" sId="1" numFmtId="4">
    <nc r="G312">
      <v>500</v>
    </nc>
  </rcc>
  <rcc rId="12185" sId="1" numFmtId="4">
    <nc r="G308">
      <v>6087.3</v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86" sId="1" numFmtId="4">
    <nc r="G333">
      <v>5337.7</v>
    </nc>
  </rcc>
  <rcc rId="12187" sId="1" numFmtId="4">
    <nc r="G334">
      <v>32</v>
    </nc>
  </rcc>
  <rcc rId="12188" sId="1" numFmtId="4">
    <nc r="G335">
      <v>1612</v>
    </nc>
  </rcc>
  <rcc rId="12189" sId="1" numFmtId="4">
    <nc r="G337">
      <v>207</v>
    </nc>
  </rcc>
  <rcc rId="12190" sId="1" numFmtId="4">
    <nc r="G338">
      <v>65</v>
    </nc>
  </rcc>
  <rcc rId="12191" sId="1">
    <nc r="G341">
      <f>250+30+30</f>
    </nc>
  </rcc>
  <rcc rId="12192" sId="1" numFmtId="4">
    <nc r="G344">
      <v>198.9</v>
    </nc>
  </rcc>
  <rcc rId="12193" sId="1">
    <oc r="G346">
      <f>9321</f>
    </oc>
    <nc r="G346">
      <f>9321+288.3</f>
    </nc>
  </rcc>
  <rcc rId="12194" sId="1" numFmtId="4">
    <nc r="G361">
      <v>0</v>
    </nc>
  </rcc>
  <rcc rId="12195" sId="1" numFmtId="4">
    <nc r="G365">
      <v>320</v>
    </nc>
  </rcc>
  <rrc rId="12196" sId="1" ref="A358:XFD358" action="deleteRow">
    <undo index="65535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7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8" sId="1" ref="A358:XFD358" action="deleteRow">
    <rfmt sheetId="1" xfDxf="1" sqref="A358:XFD358" start="0" length="0">
      <dxf>
        <font>
          <i/>
          <name val="Times New Roman CYR"/>
          <family val="1"/>
        </font>
        <alignment wrapText="1"/>
      </dxf>
    </rfmt>
    <rcc rId="0" sId="1" dxf="1">
      <nc r="A358" t="inlineStr">
        <is>
          <t>Подготовка проектов межевания и проведение кадастровых работ в отношении земельных участков, выделяемых в счет земельных долей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199" sId="1" ref="A358:XFD358" action="deleteRow"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200" sId="1">
    <oc r="G357">
      <f>G358+#REF!</f>
    </oc>
    <nc r="G357">
      <f>G358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01" sId="1" numFmtId="4">
    <nc r="G569">
      <v>2134.1</v>
    </nc>
  </rcc>
  <rcc rId="12202" sId="1" numFmtId="4">
    <nc r="G570">
      <v>50</v>
    </nc>
  </rcc>
  <rcc rId="12203" sId="1" numFmtId="4">
    <nc r="G571">
      <v>644.5</v>
    </nc>
  </rcc>
  <rcc rId="12204" sId="1" numFmtId="4">
    <nc r="G572">
      <v>74.7</v>
    </nc>
  </rcc>
  <rcc rId="12205" sId="1">
    <oc r="G573">
      <f>30</f>
    </oc>
    <nc r="G573">
      <f>30+215</f>
    </nc>
  </rcc>
  <rrc rId="12206" sId="1" ref="A574:XFD574" action="insertRow"/>
  <rcc rId="12207" sId="1">
    <nc r="B574" t="inlineStr">
      <is>
        <t>976</t>
      </is>
    </nc>
  </rcc>
  <rcc rId="12208" sId="1">
    <nc r="C574" t="inlineStr">
      <is>
        <t>04</t>
      </is>
    </nc>
  </rcc>
  <rcc rId="12209" sId="1">
    <nc r="D574" t="inlineStr">
      <is>
        <t>05</t>
      </is>
    </nc>
  </rcc>
  <rcc rId="12210" sId="1">
    <nc r="E574" t="inlineStr">
      <is>
        <t>99900 83510</t>
      </is>
    </nc>
  </rcc>
  <rcc rId="12211" sId="1">
    <nc r="F574" t="inlineStr">
      <is>
        <t>852</t>
      </is>
    </nc>
  </rcc>
  <rcc rId="12212" sId="1" numFmtId="4">
    <nc r="G574">
      <v>2</v>
    </nc>
  </rcc>
  <rcc rId="12213" sId="1">
    <oc r="G568">
      <f>SUM(G569:G573)</f>
    </oc>
    <nc r="G568">
      <f>SUM(G569:G574)</f>
    </nc>
  </rcc>
  <rcc rId="12214" sId="1" xfDxf="1" dxf="1">
    <nc r="A57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15" sId="1">
    <nc r="G579">
      <f>400</f>
    </nc>
  </rcc>
  <rcc rId="12216" sId="1" numFmtId="4">
    <nc r="G586">
      <v>5157.6000000000004</v>
    </nc>
  </rcc>
  <rcc rId="12217" sId="1" numFmtId="4">
    <nc r="G587">
      <v>1557.6</v>
    </nc>
  </rcc>
  <rrc rId="12218" sId="1" ref="A587:XFD587" action="insertRow"/>
  <rcc rId="12219" sId="1">
    <nc r="B587" t="inlineStr">
      <is>
        <t>977</t>
      </is>
    </nc>
  </rcc>
  <rcc rId="12220" sId="1">
    <nc r="C587" t="inlineStr">
      <is>
        <t>01</t>
      </is>
    </nc>
  </rcc>
  <rcc rId="12221" sId="1">
    <nc r="D587" t="inlineStr">
      <is>
        <t>13</t>
      </is>
    </nc>
  </rcc>
  <rcc rId="12222" sId="1">
    <nc r="E587" t="inlineStr">
      <is>
        <t>99900 83220</t>
      </is>
    </nc>
  </rcc>
  <rcc rId="12223" sId="1">
    <nc r="F587" t="inlineStr">
      <is>
        <t>112</t>
      </is>
    </nc>
  </rcc>
  <rcc rId="12224" sId="1" odxf="1" dxf="1">
    <nc r="A587" t="inlineStr">
      <is>
        <t>Иные выплаты персоналу учреждений, за исключением фонда оплаты труда</t>
      </is>
    </nc>
    <ndxf>
      <fill>
        <patternFill patternType="solid">
          <bgColor theme="0"/>
        </patternFill>
      </fill>
    </ndxf>
  </rcc>
  <rcc rId="12225" sId="1" numFmtId="4">
    <nc r="G587">
      <v>50</v>
    </nc>
  </rcc>
  <rcc rId="12226" sId="1">
    <oc r="F589" t="inlineStr">
      <is>
        <t>121</t>
      </is>
    </oc>
    <nc r="F589" t="inlineStr">
      <is>
        <t>242</t>
      </is>
    </nc>
  </rcc>
  <rcc rId="12227" sId="1">
    <oc r="F590" t="inlineStr">
      <is>
        <t>122</t>
      </is>
    </oc>
    <nc r="F590" t="inlineStr">
      <is>
        <t>244</t>
      </is>
    </nc>
  </rcc>
  <rcc rId="12228" sId="1">
    <oc r="A589" t="inlineStr">
      <is>
        <t>Фонд оплаты труда государственных (муниципальных) органов</t>
      </is>
    </oc>
    <nc r="A589" t="inlineStr">
      <is>
        <t>Закупка товаров, работ и услуг в сфере информационно-коммуникационных технологий</t>
      </is>
    </nc>
  </rcc>
  <rcc rId="12229" sId="1">
    <oc r="A590" t="inlineStr">
      <is>
        <t>Иные выплаты персоналу, за исключением фонда оплаты труда</t>
      </is>
    </oc>
    <nc r="A590" t="inlineStr">
      <is>
        <t>Прочие закупки товаров, работ и услуг для государственных (муниципальных) нужд</t>
      </is>
    </nc>
  </rcc>
  <rcc rId="12230" sId="1" numFmtId="4">
    <nc r="G589">
      <v>66.900000000000006</v>
    </nc>
  </rcc>
  <rcc rId="12231" sId="1" numFmtId="4">
    <nc r="G590">
      <v>25</v>
    </nc>
  </rcc>
  <rrc rId="12232" sId="1" ref="A591:XFD591" action="deleteRow">
    <undo index="65535" exp="area" dr="G586:G591" r="G585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3" sId="1" numFmtId="4">
    <oc r="G590">
      <v>25</v>
    </oc>
    <nc r="G590">
      <f>25+7+20</f>
    </nc>
  </rcc>
  <rcc rId="12234" sId="1">
    <oc r="G124">
      <f>200</f>
    </oc>
    <nc r="G124">
      <f>200+110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5" sId="1">
    <oc r="G590">
      <f>25+7+20</f>
    </oc>
    <nc r="G590">
      <f>25+7+20+16.9</f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6" sId="1" numFmtId="4">
    <oc r="G233">
      <v>8319</v>
    </oc>
    <nc r="G233">
      <f>8319+437.8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7" sId="1" numFmtId="4">
    <nc r="G292">
      <v>200</v>
    </nc>
  </rcc>
  <rcc rId="12238" sId="1" numFmtId="4">
    <nc r="G295">
      <v>98</v>
    </nc>
  </rcc>
  <rcc rId="12239" sId="1" numFmtId="4">
    <nc r="G423">
      <v>360</v>
    </nc>
  </rcc>
  <rcc rId="12240" sId="1" numFmtId="4">
    <nc r="G457">
      <v>151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1" sId="1" numFmtId="4">
    <nc r="G604">
      <v>600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2" sId="1" numFmtId="4">
    <oc r="G201">
      <v>324</v>
    </oc>
    <nc r="G201">
      <f>324+324</f>
    </nc>
  </rcc>
  <rrc rId="12243" sId="1" ref="A204:XFD204" action="deleteRow">
    <undo index="65535" exp="ref" v="1" dr="G204" r="G202" sId="1"/>
    <rfmt sheetId="1" xfDxf="1" sqref="A204:XFD204" start="0" length="0">
      <dxf>
        <font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4" sId="1">
    <oc r="G202">
      <f>G203+#REF!</f>
    </oc>
    <nc r="G202">
      <f>SUM(G203)</f>
    </nc>
  </rcc>
  <rcc rId="12245" sId="1" numFmtId="4">
    <nc r="G203">
      <f>42549.43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6" sId="1" ref="A214:XFD214" action="deleteRow">
    <undo index="65535" exp="ref" v="1" dr="G214" r="G212" sId="1"/>
    <rfmt sheetId="1" xfDxf="1" sqref="A214:XFD214" start="0" length="0">
      <dxf>
        <font>
          <i/>
          <name val="Times New Roman CYR"/>
          <family val="1"/>
        </font>
        <alignment wrapText="1"/>
      </dxf>
    </rfmt>
    <rcc rId="0" sId="1" dxf="1">
      <nc r="A21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47" sId="1">
    <oc r="G212">
      <f>G213+#REF!</f>
    </oc>
    <nc r="G212">
      <f>SUM(G213)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48" sId="1" ref="A204:XFD205" action="insertRow"/>
  <rfmt sheetId="1" sqref="A204" start="0" length="0">
    <dxf>
      <font>
        <i/>
        <name val="Times New Roman"/>
        <family val="1"/>
      </font>
    </dxf>
  </rfmt>
  <rcc rId="12249" sId="1" odxf="1" dxf="1" numFmtId="30">
    <nc r="B204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0" sId="1" odxf="1" dxf="1">
    <nc r="C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51" sId="1" odxf="1" dxf="1">
    <nc r="D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fmt sheetId="1" sqref="F204" start="0" length="0">
    <dxf>
      <font>
        <i/>
        <name val="Times New Roman"/>
        <family val="1"/>
      </font>
    </dxf>
  </rfmt>
  <rcc rId="12252" sId="1" odxf="1" dxf="1">
    <nc r="G204">
      <f>SUM(G205)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253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54" sId="1" numFmtId="30">
    <nc r="B205">
      <v>969</v>
    </nc>
  </rcc>
  <rcc rId="12255" sId="1">
    <nc r="C205" t="inlineStr">
      <is>
        <t>07</t>
      </is>
    </nc>
  </rcc>
  <rcc rId="12256" sId="1">
    <nc r="D205" t="inlineStr">
      <is>
        <t>01</t>
      </is>
    </nc>
  </rcc>
  <rcc rId="12257" sId="1">
    <nc r="F205" t="inlineStr">
      <is>
        <t>611</t>
      </is>
    </nc>
  </rcc>
  <rcc rId="12258" sId="1">
    <nc r="E204" t="inlineStr">
      <is>
        <t>10101 S2160</t>
      </is>
    </nc>
  </rcc>
  <rcc rId="12259" sId="1">
    <nc r="E205" t="inlineStr">
      <is>
        <t>10101 S2160</t>
      </is>
    </nc>
  </rcc>
  <rcc rId="12260" sId="1">
    <oc r="G195">
      <f>G196+G202+G198+G200</f>
    </oc>
    <nc r="G195">
      <f>G196+G202+G198+G200+G204</f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1" sId="1" xfDxf="1" dxf="1">
    <nc r="A204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Ведом.структура!$A$1:$G$620</formula>
    <oldFormula>Ведом.структура!$A$1:$G$620</oldFormula>
  </rdn>
  <rdn rId="0" localSheetId="1" customView="1" name="Z_F5AA4F86_B486_4943_8417_E7BB5F004EDE_.wvu.FilterData" hidden="1" oldHidden="1">
    <formula>Ведом.структура!$A$13:$G$620</formula>
    <oldFormula>Ведом.структура!$A$13:$G$620</oldFormula>
  </rdn>
  <rcv guid="{F5AA4F86-B486-4943-8417-E7BB5F004EDE}" action="add"/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4" sId="1">
    <oc r="G219">
      <f>136340.4</f>
    </oc>
    <nc r="G219">
      <f>136340.4+14200</f>
    </nc>
  </rcc>
  <rcc rId="12265" sId="1">
    <oc r="G221">
      <f>10804.3</f>
    </oc>
    <nc r="G221">
      <f>10804.3+10804.3</f>
    </nc>
  </rcc>
  <rcc rId="12266" sId="1" numFmtId="4">
    <oc r="G223">
      <v>1523.6</v>
    </oc>
    <nc r="G223">
      <f>1523.6+47.1</f>
    </nc>
  </rcc>
  <rcc rId="12267" sId="1" numFmtId="4">
    <oc r="G227">
      <v>28827.200000000001</v>
    </oc>
    <nc r="G227">
      <f>28827.2+291.2</f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8" sId="1">
    <oc r="G253">
      <f>395</f>
    </oc>
    <nc r="G253">
      <f>395+12.2</f>
    </nc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69" sId="1" numFmtId="4">
    <nc r="G277">
      <v>826.2</v>
    </nc>
  </rcc>
  <rcc rId="12270" sId="1" numFmtId="4">
    <nc r="G278">
      <v>249.5</v>
    </nc>
  </rcc>
  <rcc rId="12271" sId="1">
    <nc r="G205">
      <f>121804</f>
    </nc>
  </rcc>
  <rrc rId="12272" sId="1" ref="A248:XFD250" action="insertRow"/>
  <rfmt sheetId="1" sqref="A248" start="0" length="0">
    <dxf>
      <font>
        <i/>
        <color indexed="8"/>
        <name val="Times New Roman"/>
        <family val="1"/>
      </font>
    </dxf>
  </rfmt>
  <rcc rId="12273" sId="1" odxf="1" dxf="1" numFmtId="30">
    <nc r="B24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4" sId="1" odxf="1" dxf="1">
    <nc r="C24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5" sId="1" odxf="1" dxf="1">
    <nc r="D24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76" sId="1" odxf="1" dxf="1">
    <nc r="E248" t="inlineStr">
      <is>
        <t>10301 S2120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8" start="0" length="0">
    <dxf>
      <font>
        <i/>
        <name val="Times New Roman"/>
        <family val="1"/>
      </font>
    </dxf>
  </rfmt>
  <rcc rId="12277" sId="1" odxf="1" dxf="1">
    <nc r="G248">
      <f>G249+G250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12278" sId="1" odxf="1" dxf="1">
    <nc r="A24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2279" sId="1" numFmtId="30">
    <nc r="B249">
      <v>969</v>
    </nc>
  </rcc>
  <rcc rId="12280" sId="1">
    <nc r="C249" t="inlineStr">
      <is>
        <t>07</t>
      </is>
    </nc>
  </rcc>
  <rcc rId="12281" sId="1">
    <nc r="D249" t="inlineStr">
      <is>
        <t>03</t>
      </is>
    </nc>
  </rcc>
  <rcc rId="12282" sId="1">
    <nc r="E249" t="inlineStr">
      <is>
        <t>10301 S2120</t>
      </is>
    </nc>
  </rcc>
  <rcc rId="12283" sId="1">
    <nc r="F249" t="inlineStr">
      <is>
        <t>611</t>
      </is>
    </nc>
  </rcc>
  <rcc rId="12284" sId="1" numFmtId="4">
    <nc r="G249">
      <v>7262.6</v>
    </nc>
  </rcc>
  <rcc rId="12285" sId="1">
    <nc r="H249">
      <v>30260.7</v>
    </nc>
  </rcc>
  <rcc rId="12286" sId="1">
    <nc r="A25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287" sId="1" numFmtId="30">
    <nc r="B250">
      <v>969</v>
    </nc>
  </rcc>
  <rcc rId="12288" sId="1">
    <nc r="C250" t="inlineStr">
      <is>
        <t>07</t>
      </is>
    </nc>
  </rcc>
  <rcc rId="12289" sId="1">
    <nc r="D250" t="inlineStr">
      <is>
        <t>03</t>
      </is>
    </nc>
  </rcc>
  <rcc rId="12290" sId="1">
    <nc r="E250" t="inlineStr">
      <is>
        <t>10301 S2120</t>
      </is>
    </nc>
  </rcc>
  <rcc rId="12291" sId="1">
    <nc r="F250" t="inlineStr">
      <is>
        <t>621</t>
      </is>
    </nc>
  </rcc>
  <rcc rId="12292" sId="1" numFmtId="4">
    <nc r="G250">
      <v>22998.1</v>
    </nc>
  </rcc>
  <rcc rId="12293" sId="1" numFmtId="4">
    <oc r="G247">
      <v>22998.1</v>
    </oc>
    <nc r="G247">
      <v>21083</v>
    </nc>
  </rcc>
  <rcc rId="12294" sId="1" numFmtId="4">
    <oc r="G246">
      <v>7262.6</v>
    </oc>
    <nc r="G246">
      <v>10888.4</v>
    </nc>
  </rcc>
  <rcc rId="12295" sId="1">
    <oc r="E245" t="inlineStr">
      <is>
        <t>10301 S2120</t>
      </is>
    </oc>
    <nc r="E245" t="inlineStr">
      <is>
        <t>10301 S2160</t>
      </is>
    </nc>
  </rcc>
  <rcc rId="12296" sId="1">
    <oc r="E246" t="inlineStr">
      <is>
        <t>10301 S2120</t>
      </is>
    </oc>
    <nc r="E246" t="inlineStr">
      <is>
        <t>10301 S2160</t>
      </is>
    </nc>
  </rcc>
  <rcc rId="12297" sId="1">
    <oc r="E247" t="inlineStr">
      <is>
        <t>10301 S2120</t>
      </is>
    </oc>
    <nc r="E247" t="inlineStr">
      <is>
        <t>10301 S2160</t>
      </is>
    </nc>
  </rcc>
  <rcc rId="12298" sId="1" odxf="1" dxf="1">
    <oc r="A245" t="inlineStr">
      <is>
        <t>Увеличение фонда оплаты труда педагогических работников муниципальных  учреждений дополнительного образования</t>
      </is>
    </oc>
    <nc r="A245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99" sId="1" numFmtId="4">
    <oc r="G246">
      <v>10888.4</v>
    </oc>
    <nc r="G246">
      <v>21091.200000000001</v>
    </nc>
  </rcc>
  <rrc rId="12300" sId="1" ref="A292:XFD294" action="insertRow"/>
  <rfmt sheetId="1" sqref="A292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12301" sId="1" odxf="1" dxf="1" numFmtId="30">
    <nc r="B292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2" sId="1" odxf="1" dxf="1">
    <nc r="C29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03" sId="1" odxf="1" dxf="1">
    <nc r="D29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2" start="0" length="0">
    <dxf>
      <font>
        <i/>
        <name val="Times New Roman"/>
        <family val="1"/>
      </font>
    </dxf>
  </rfmt>
  <rfmt sheetId="1" sqref="F292" start="0" length="0">
    <dxf>
      <font>
        <i/>
        <name val="Times New Roman"/>
        <family val="1"/>
      </font>
    </dxf>
  </rfmt>
  <rfmt sheetId="1" sqref="G292" start="0" length="0">
    <dxf>
      <font>
        <i/>
        <name val="Times New Roman"/>
        <family val="1"/>
      </font>
    </dxf>
  </rfmt>
  <rfmt sheetId="1" sqref="H292" start="0" length="0">
    <dxf>
      <font>
        <i val="0"/>
        <name val="Times New Roman CYR"/>
        <family val="1"/>
      </font>
    </dxf>
  </rfmt>
  <rfmt sheetId="1" sqref="A292:XFD292" start="0" length="0">
    <dxf>
      <font>
        <i val="0"/>
        <name val="Times New Roman CYR"/>
        <family val="1"/>
      </font>
    </dxf>
  </rfmt>
  <rcc rId="12304" sId="1" odxf="1" dxf="1">
    <nc r="A293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305" sId="1" numFmtId="30">
    <nc r="B293">
      <v>969</v>
    </nc>
  </rcc>
  <rcc rId="12306" sId="1">
    <nc r="C293" t="inlineStr">
      <is>
        <t>07</t>
      </is>
    </nc>
  </rcc>
  <rcc rId="12307" sId="1">
    <nc r="D293" t="inlineStr">
      <is>
        <t>09</t>
      </is>
    </nc>
  </rcc>
  <rcc rId="12308" sId="1">
    <nc r="F293" t="inlineStr">
      <is>
        <t>111</t>
      </is>
    </nc>
  </rcc>
  <rfmt sheetId="1" sqref="H293" start="0" length="0">
    <dxf>
      <font>
        <i val="0"/>
        <name val="Times New Roman CYR"/>
        <family val="1"/>
      </font>
    </dxf>
  </rfmt>
  <rfmt sheetId="1" sqref="A293:XFD293" start="0" length="0">
    <dxf>
      <font>
        <i val="0"/>
        <name val="Times New Roman CYR"/>
        <family val="1"/>
      </font>
    </dxf>
  </rfmt>
  <rfmt sheetId="1" sqref="A29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2309" sId="1" numFmtId="30">
    <nc r="B294">
      <v>969</v>
    </nc>
  </rcc>
  <rcc rId="12310" sId="1">
    <nc r="C294" t="inlineStr">
      <is>
        <t>07</t>
      </is>
    </nc>
  </rcc>
  <rcc rId="12311" sId="1">
    <nc r="D294" t="inlineStr">
      <is>
        <t>09</t>
      </is>
    </nc>
  </rcc>
  <rfmt sheetId="1" sqref="G29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H294" start="0" length="0">
    <dxf>
      <font>
        <i val="0"/>
        <name val="Times New Roman CYR"/>
        <family val="1"/>
      </font>
    </dxf>
  </rfmt>
  <rfmt sheetId="1" sqref="A294:XFD294" start="0" length="0">
    <dxf>
      <font>
        <i val="0"/>
        <name val="Times New Roman CYR"/>
        <family val="1"/>
      </font>
    </dxf>
  </rfmt>
  <rcc rId="12312" sId="1">
    <nc r="E292" t="inlineStr">
      <is>
        <t>10501 S2160</t>
      </is>
    </nc>
  </rcc>
  <rcc rId="12313" sId="1">
    <nc r="E293" t="inlineStr">
      <is>
        <t>10501 S2160</t>
      </is>
    </nc>
  </rcc>
  <rcc rId="12314" sId="1">
    <nc r="E294" t="inlineStr">
      <is>
        <t>10501 S2160</t>
      </is>
    </nc>
  </rcc>
  <rcc rId="12315" sId="1">
    <nc r="F294" t="inlineStr">
      <is>
        <t>119</t>
      </is>
    </nc>
  </rcc>
  <rcc rId="12316" sId="1" odxf="1" dxf="1">
    <nc r="A29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2317" sId="1" odxf="1" dxf="1">
    <nc r="A292" t="inlineStr">
      <is>
        <t>Исполнение расходных обязательств муниципальных районов (городских округов)</t>
      </is>
    </nc>
    <ndxf>
      <alignment horizontal="general"/>
    </ndxf>
  </rcc>
  <rcc rId="12318" sId="1">
    <nc r="G292">
      <f>SUM(G293:G294)</f>
    </nc>
  </rcc>
  <rcc rId="12319" sId="1">
    <oc r="G276">
      <f>G279+G282+G277</f>
    </oc>
    <nc r="G276">
      <f>G279+G282+G277+G292</f>
    </nc>
  </rcc>
  <rcc rId="12320" sId="1" numFmtId="4">
    <nc r="G293">
      <v>24587.599999999999</v>
    </nc>
  </rcc>
  <rfmt sheetId="1" sqref="G294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2321" sId="1" numFmtId="4">
    <nc r="G294">
      <v>7415.4</v>
    </nc>
  </rcc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22" sId="1">
    <oc r="G205">
      <f>121804</f>
    </oc>
    <nc r="G205">
      <f>95194.9+5726.8+15795.1</f>
    </nc>
  </rcc>
  <rrc rId="12323" sId="1" ref="A251:XFD253" action="insertRow"/>
  <rm rId="12324" sheetId="1" source="A245:XFD247" destination="A251:XFD253" sourceSheetId="1">
    <rfmt sheetId="1" xfDxf="1" sqref="A251:XFD251" start="0" length="0">
      <dxf>
        <font>
          <i/>
          <name val="Times New Roman CYR"/>
          <family val="1"/>
        </font>
        <alignment wrapText="1"/>
      </dxf>
    </rfmt>
    <rfmt sheetId="1" xfDxf="1" sqref="A252:XFD252" start="0" length="0">
      <dxf>
        <font>
          <i/>
          <name val="Times New Roman CYR"/>
          <family val="1"/>
        </font>
        <alignment wrapText="1"/>
      </dxf>
    </rfmt>
    <rfmt sheetId="1" xfDxf="1" sqref="A253:XFD253" start="0" length="0">
      <dxf>
        <font>
          <i/>
          <name val="Times New Roman CYR"/>
          <family val="1"/>
        </font>
        <alignment wrapText="1"/>
      </dxf>
    </rfmt>
    <rfmt sheetId="1" sqref="A25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25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6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rc rId="12327" sId="1" ref="A245:XFD245" action="deleteRow">
    <rfmt sheetId="1" xfDxf="1" sqref="A245:XFD245" start="0" length="0">
      <dxf>
        <font>
          <name val="Times New Roman CYR"/>
          <family val="1"/>
        </font>
        <alignment wrapText="1"/>
      </dxf>
    </rfmt>
  </rrc>
  <rcc rId="12328" sId="1">
    <oc r="H249">
      <v>30260.7</v>
    </oc>
    <nc r="H249">
      <v>42174.2</v>
    </nc>
  </rcc>
  <rcc rId="12329" sId="1">
    <nc r="H292">
      <v>32003</v>
    </nc>
  </rcc>
  <rcc rId="12330" sId="1">
    <nc r="H205">
      <v>110990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Ведом.структура!$A$1:$G$626</formula>
    <oldFormula>Ведом.структура!$A$1:$G$626</oldFormula>
  </rdn>
  <rdn rId="0" localSheetId="1" customView="1" name="Z_F5AA4F86_B486_4943_8417_E7BB5F004EDE_.wvu.FilterData" hidden="1" oldHidden="1">
    <formula>Ведом.структура!$A$13:$G$626</formula>
    <oldFormula>Ведом.структура!$A$13:$G$626</oldFormula>
  </rdn>
  <rcv guid="{F5AA4F86-B486-4943-8417-E7BB5F004EDE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32">
    <dxf>
      <numFmt numFmtId="169" formatCode="#,##0.0000"/>
    </dxf>
  </rfmt>
  <rfmt sheetId="1" sqref="G632">
    <dxf>
      <numFmt numFmtId="170" formatCode="#,##0.000"/>
    </dxf>
  </rfmt>
  <rfmt sheetId="1" sqref="G632">
    <dxf>
      <numFmt numFmtId="4" formatCode="#,##0.00"/>
    </dxf>
  </rfmt>
  <rfmt sheetId="1" sqref="G633">
    <dxf>
      <numFmt numFmtId="2" formatCode="0.00"/>
    </dxf>
  </rfmt>
  <rfmt sheetId="1" sqref="G633">
    <dxf>
      <numFmt numFmtId="171" formatCode="0.000"/>
    </dxf>
  </rfmt>
  <rfmt sheetId="1" sqref="G633">
    <dxf>
      <numFmt numFmtId="2" formatCode="0.00"/>
    </dxf>
  </rfmt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28">
    <dxf>
      <numFmt numFmtId="172" formatCode="_-* #,##0.0000\ _₽_-;\-* #,##0.0000\ _₽_-;_-* &quot;-&quot;?????\ _₽_-;_-@_-"/>
    </dxf>
  </rfmt>
  <rfmt sheetId="1" sqref="G628">
    <dxf>
      <numFmt numFmtId="173" formatCode="_-* #,##0.000\ _₽_-;\-* #,##0.000\ _₽_-;_-* &quot;-&quot;?????\ _₽_-;_-@_-"/>
    </dxf>
  </rfmt>
  <rfmt sheetId="1" sqref="G628">
    <dxf>
      <numFmt numFmtId="174" formatCode="_-* #,##0.00\ _₽_-;\-* #,##0.00\ _₽_-;_-* &quot;-&quot;?????\ _₽_-;_-@_-"/>
    </dxf>
  </rfmt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3" sId="1">
    <nc r="F627" t="inlineStr">
      <is>
        <t>собств</t>
      </is>
    </nc>
  </rcc>
  <rcc rId="12334" sId="1" numFmtId="34">
    <oc r="G628">
      <v>985463.8</v>
    </oc>
    <nc r="G628">
      <f>985463.8</f>
    </nc>
  </rcc>
  <rcc rId="12335" sId="1">
    <nc r="G627">
      <v>245182.4</v>
    </nc>
  </rcc>
  <rcc rId="12336" sId="1">
    <oc r="G634">
      <f>G632-G633-G626</f>
    </oc>
    <nc r="G634">
      <f>G632-G633</f>
    </nc>
  </rcc>
  <rcc rId="12337" sId="1">
    <nc r="G636">
      <f>G626-G634</f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38" sId="1" numFmtId="4">
    <oc r="G203">
      <f>42549.43</f>
    </oc>
    <nc r="G203">
      <v>42225.4</v>
    </nc>
  </rcc>
  <rcc rId="12339" sId="1" numFmtId="4">
    <nc r="G230">
      <v>374.4</v>
    </nc>
  </rcc>
  <rrc rId="12340" sId="1" ref="A234:XFD234" action="deleteRow">
    <undo index="65535" exp="ref" v="1" dr="G234" r="G206" sId="1"/>
    <rfmt sheetId="1" xfDxf="1" sqref="A234:XFD234" start="0" length="0">
      <dxf>
        <font>
          <b/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19000 00000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1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2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43" sId="1" ref="A234:XFD234" action="deleteRow"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19002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44" sId="1">
    <oc r="G206">
      <f>G207+#REF!</f>
    </oc>
    <nc r="G206">
      <f>G207</f>
    </nc>
  </rcc>
  <rcc rId="12345" sId="1" numFmtId="4">
    <nc r="G215">
      <f>91617.2</f>
    </nc>
  </rcc>
  <rcc rId="12346" sId="1" numFmtId="4">
    <nc r="G239">
      <v>863.3</v>
    </nc>
  </rcc>
  <rcc rId="12347" sId="1" numFmtId="4">
    <nc r="G240">
      <v>1506.8</v>
    </nc>
  </rcc>
  <rcc rId="12348" sId="1" numFmtId="4">
    <oc r="G245">
      <v>21091.200000000001</v>
    </oc>
    <nc r="G245">
      <v>10888.4</v>
    </nc>
  </rcc>
  <rcc rId="12349" sId="1">
    <oc r="H245">
      <v>42174.2</v>
    </oc>
    <nc r="H245">
      <v>31979.599999999999</v>
    </nc>
  </rcc>
  <rcc rId="12350" sId="1" numFmtId="4">
    <oc r="G246">
      <v>21083</v>
    </oc>
    <nc r="G246">
      <v>21091.200000000001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1" sId="1">
    <oc r="G205">
      <f>95194.9+5726.8+15795.1</f>
    </oc>
    <nc r="G205">
      <f>95194.9+5726.8+25989.7</f>
    </nc>
  </rcc>
  <rcc rId="12352" sId="1">
    <oc r="H205">
      <v>110990</v>
    </oc>
    <nc r="H205">
      <v>121184.6</v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53" sId="1" numFmtId="4">
    <nc r="G279">
      <v>0</v>
    </nc>
  </rcc>
  <rcc rId="12354" sId="1" numFmtId="4">
    <nc r="G281">
      <v>0</v>
    </nc>
  </rcc>
  <rcc rId="12355" sId="1" odxf="1" dxf="1" numFmtId="4">
    <nc r="G280">
      <v>13</v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356" sId="1" numFmtId="4">
    <nc r="G282">
      <v>899.9</v>
    </nc>
  </rcc>
  <rcc rId="12357" sId="1" numFmtId="4">
    <nc r="G284">
      <v>893.4</v>
    </nc>
  </rcc>
  <rcc rId="12358" sId="1" numFmtId="4">
    <nc r="G285">
      <v>200</v>
    </nc>
  </rcc>
  <rcc rId="12359" sId="1" numFmtId="4">
    <nc r="G287">
      <v>46.9</v>
    </nc>
  </rcc>
  <rcc rId="12360" sId="1" numFmtId="4">
    <nc r="G286">
      <v>19.7</v>
    </nc>
  </rcc>
  <rcc rId="12361" sId="1">
    <nc r="G275">
      <f>SUM(G276:G277)</f>
    </nc>
  </rcc>
  <rcc rId="12362" sId="1" numFmtId="4">
    <nc r="G283">
      <v>6082.4</v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63" sId="1">
    <oc r="E65" t="inlineStr">
      <is>
        <t>0100300000</t>
      </is>
    </oc>
    <nc r="E65" t="inlineStr">
      <is>
        <t>01003 00000</t>
      </is>
    </nc>
  </rcc>
  <rcc rId="12364" sId="1">
    <oc r="E66" t="inlineStr">
      <is>
        <t>0100382900</t>
      </is>
    </oc>
    <nc r="E66" t="inlineStr">
      <is>
        <t>01003 82900</t>
      </is>
    </nc>
  </rcc>
  <rcc rId="12365" sId="1">
    <oc r="E67" t="inlineStr">
      <is>
        <t>0100382900</t>
      </is>
    </oc>
    <nc r="E67" t="inlineStr">
      <is>
        <t>01003 82900</t>
      </is>
    </nc>
  </rcc>
  <rcc rId="12366" sId="1">
    <oc r="E68" t="inlineStr">
      <is>
        <t>0100400000</t>
      </is>
    </oc>
    <nc r="E68" t="inlineStr">
      <is>
        <t>01004 00000</t>
      </is>
    </nc>
  </rcc>
  <rcc rId="12367" sId="1">
    <oc r="E69" t="inlineStr">
      <is>
        <t>0100482900</t>
      </is>
    </oc>
    <nc r="E69" t="inlineStr">
      <is>
        <t>01004 82900</t>
      </is>
    </nc>
  </rcc>
  <rcc rId="12368" sId="1">
    <oc r="E70" t="inlineStr">
      <is>
        <t>0100482900</t>
      </is>
    </oc>
    <nc r="E70" t="inlineStr">
      <is>
        <t>01004 82900</t>
      </is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69" sId="1" ref="A608:XFD608" action="deleteRow">
    <undo index="65535" exp="ref" v="1" dr="G608" r="G607" sId="1"/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608" t="inlineStr">
        <is>
          <t>977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0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G609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1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8">
        <f>SUM(G609:G610)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72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73" sId="1" ref="A608:XFD608" action="deleteRow">
    <rfmt sheetId="1" xfDxf="1" sqref="A608:XFD608" start="0" length="0">
      <dxf>
        <font>
          <name val="Times New Roman CYR"/>
          <family val="1"/>
        </font>
        <alignment wrapText="1"/>
      </dxf>
    </rfmt>
    <rcc rId="0" sId="1" dxf="1">
      <nc r="A60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74" sId="1">
    <oc r="G607">
      <f>G608+#REF!</f>
    </oc>
    <nc r="G607">
      <f>G608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75" sId="1" ref="A218:XFD219" action="insertRow"/>
  <rm rId="12376" sheetId="1" source="A228:XFD229" destination="A218:XFD219" sourceSheetId="1"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sqref="A2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377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rc rId="12378" sId="1" ref="A228:XFD228" action="deleteRow">
    <rfmt sheetId="1" xfDxf="1" sqref="A228:XFD228" start="0" length="0">
      <dxf>
        <font>
          <name val="Times New Roman CYR"/>
          <family val="1"/>
        </font>
        <alignment wrapText="1"/>
      </dxf>
    </rfmt>
  </rrc>
  <rcv guid="{F5AA4F86-B486-4943-8417-E7BB5F004EDE}" action="delete"/>
  <rdn rId="0" localSheetId="1" customView="1" name="Z_F5AA4F86_B486_4943_8417_E7BB5F004EDE_.wvu.PrintArea" hidden="1" oldHidden="1">
    <formula>Ведом.структура!$A$1:$G$617</formula>
    <oldFormula>Ведом.структура!$A$1:$G$617</oldFormula>
  </rdn>
  <rdn rId="0" localSheetId="1" customView="1" name="Z_F5AA4F86_B486_4943_8417_E7BB5F004EDE_.wvu.FilterData" hidden="1" oldHidden="1">
    <formula>Ведом.структура!$A$13:$G$617</formula>
    <oldFormula>Ведом.структура!$A$13:$G$617</oldFormula>
  </rdn>
  <rcv guid="{F5AA4F86-B486-4943-8417-E7BB5F004EDE}" action="add"/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81" sId="1" ref="A374:XFD374" action="deleteRow">
    <undo index="65535" exp="ref" v="1" dr="G374" r="G367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G375+G376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4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8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6" sId="1">
    <oc r="G367">
      <f>G368+#REF!</f>
    </oc>
    <nc r="G367">
      <f>G368</f>
    </nc>
  </rcc>
  <rrc rId="12387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Комплектование книжных фондов библиотек муниципальных образований и государственных библиотек городов Москвы и Санкт-Петербурга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88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R5190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389" sId="1">
    <oc r="G383">
      <f>G388+G384+G386+#REF!+G390+G392</f>
    </oc>
    <nc r="G383">
      <f>G388+G384+G386+G390+G392</f>
    </nc>
  </rcc>
  <rrc rId="12390" sId="1" ref="A517:XFD517" action="deleteRow">
    <undo index="65535" exp="ref" v="1" dr="G517" r="G501" sId="1"/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1" sId="1" ref="A517:XFD517" action="deleteRow">
    <rfmt sheetId="1" xfDxf="1" sqref="A517:XFD517" start="0" length="0">
      <dxf>
        <font>
          <b/>
          <name val="Times New Roman CYR"/>
          <family val="1"/>
        </font>
        <alignment wrapText="1"/>
      </dxf>
    </rfmt>
    <rcc rId="0" sId="1" dxf="1">
      <nc r="A51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2" sId="1" ref="A517:XFD517" action="deleteRow">
    <rfmt sheetId="1" xfDxf="1" sqref="A517:XFD517" start="0" length="0">
      <dxf>
        <font>
          <i/>
          <name val="Times New Roman CYR"/>
          <family val="1"/>
        </font>
        <alignment wrapText="1"/>
      </dxf>
    </rfmt>
    <rcc rId="0" sId="1" dxf="1">
      <nc r="A51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7">
        <f>G518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3" sId="1" ref="A517:XFD517" action="deleteRow">
    <rfmt sheetId="1" xfDxf="1" sqref="A517:XFD517" start="0" length="0">
      <dxf>
        <font>
          <name val="Times New Roman CYR"/>
          <family val="1"/>
        </font>
        <alignment wrapText="1"/>
      </dxf>
    </rfmt>
    <rcc rId="0" sId="1" dxf="1">
      <nc r="A51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4" sId="1" ref="A511:XFD511" action="deleteRow">
    <undo index="65535" exp="ref" v="1" dr="G511" r="G504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5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6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398" sId="1" ref="A511:XFD511" action="deleteRow">
    <undo index="65535" exp="ref" v="1" dr="G511" r="G503" sId="1"/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39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00" sId="1" ref="A507:XFD507" action="deleteRow">
    <undo index="65535" exp="ref" v="1" dr="G507" r="G504" sId="1"/>
    <rfmt sheetId="1" xfDxf="1" sqref="A507:XFD507" start="0" length="0">
      <dxf>
        <font>
          <i/>
          <name val="Times New Roman CYR"/>
          <family val="1"/>
        </font>
        <alignment wrapText="1"/>
      </dxf>
    </rfmt>
    <rcc rId="0" sId="1" dxf="1">
      <nc r="A50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1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cc rId="0" sId="1" dxf="1">
      <nc r="A50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2" sId="1">
    <oc r="G504">
      <f>G505+G507+#REF!+#REF!</f>
    </oc>
    <nc r="G504">
      <f>G505+G507</f>
    </nc>
  </rcc>
  <rcc rId="12403" sId="1">
    <oc r="G503">
      <f>G504+#REF!+#REF!</f>
    </oc>
    <nc r="G503">
      <f>G504</f>
    </nc>
  </rcc>
  <rcc rId="12404" sId="1">
    <oc r="G501">
      <f>G502+#REF!</f>
    </oc>
    <nc r="G501">
      <f>G502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05" sId="1" ref="A511:XFD511" action="deleteRow">
    <undo index="65535" exp="ref" v="1" dr="G511" r="G510" sId="1"/>
    <rfmt sheetId="1" xfDxf="1" sqref="A511:XFD511" start="0" length="0">
      <dxf>
        <font>
          <b/>
          <i/>
          <name val="Times New Roman CYR"/>
          <family val="1"/>
        </font>
        <alignment wrapText="1"/>
      </dxf>
    </rfmt>
    <rcc rId="0" sId="1" dxf="1">
      <nc r="A51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6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7" sId="1" ref="A511:XFD511" action="deleteRow">
    <rfmt sheetId="1" xfDxf="1" sqref="A511:XFD511" start="0" length="0">
      <dxf>
        <font>
          <i/>
          <name val="Times New Roman CYR"/>
          <family val="1"/>
        </font>
        <alignment wrapText="1"/>
      </dxf>
    </rfmt>
    <rcc rId="0" sId="1" dxf="1">
      <nc r="A511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11">
        <f>G512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0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09" sId="1">
    <oc r="G510">
      <f>G511+#REF!</f>
    </oc>
    <nc r="G510">
      <f>G511</f>
    </nc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10" sId="1" ref="A498:XFD498" action="deleteRow">
    <undo index="65535" exp="ref" v="1" dr="G498" r="G485" sId="1"/>
    <rfmt sheetId="1" xfDxf="1" sqref="A498:XFD498" start="0" length="0">
      <dxf>
        <font>
          <b/>
          <name val="Times New Roman CYR"/>
          <family val="1"/>
        </font>
        <alignment wrapText="1"/>
      </dxf>
    </rfmt>
    <rcc rId="0" sId="1" dxf="1">
      <nc r="A49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1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8">
        <f>G499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2" sId="1" ref="A498:XFD498" action="deleteRow">
    <rfmt sheetId="1" xfDxf="1" sqref="A498:XFD498" start="0" length="0">
      <dxf>
        <font>
          <name val="Times New Roman CYR"/>
          <family val="1"/>
        </font>
        <alignment wrapText="1"/>
      </dxf>
    </rfmt>
    <rcc rId="0" sId="1" dxf="1">
      <nc r="A49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13" sId="1">
    <oc r="G485">
      <f>G486+#REF!</f>
    </oc>
    <nc r="G485">
      <f>G486</f>
    </nc>
  </rcc>
  <rrc rId="12414" sId="1" ref="A478:XFD478" action="deleteRow">
    <undo index="0" exp="ref" v="1" dr="G478" r="G473" sId="1"/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Охрана семьи и детства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5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6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7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8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8">
        <f>G479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19" sId="1" ref="A478:XFD478" action="deleteRow">
    <rfmt sheetId="1" xfDxf="1" sqref="A478:XFD478" start="0" length="0">
      <dxf>
        <font>
          <name val="Times New Roman CYR"/>
          <family val="1"/>
        </font>
        <alignment wrapText="1"/>
      </dxf>
    </rfmt>
    <rcc rId="0" sId="1" dxf="1">
      <nc r="A478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8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8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8" t="inlineStr">
        <is>
          <t>322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0" sId="1">
    <oc r="G473">
      <f>#REF!+G474</f>
    </oc>
    <nc r="G473">
      <f>G474</f>
    </nc>
  </rcc>
  <rrc rId="12421" sId="1" ref="A470:XFD470" action="deleteRow">
    <undo index="65535" exp="ref" v="1" dr="G470" r="G461" sId="1"/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2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3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  <rcc rId="0" sId="1" dxf="1">
      <nc r="A47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24" sId="1">
    <oc r="G461">
      <f>G466+G462+#REF!</f>
    </oc>
    <nc r="G461">
      <f>G466+G462</f>
    </nc>
  </rcc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25" sId="1" ref="A444:XFD444" action="deleteRow">
    <undo index="65535" exp="ref" v="1" dr="G444" r="G433" sId="1"/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4">
        <f>SUM(G445:G448)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26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7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8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29" sId="1" ref="A444:XFD444" action="deleteRow">
    <rfmt sheetId="1" xfDxf="1" sqref="A444:XFD444" start="0" length="0">
      <dxf>
        <font>
          <name val="Times New Roman CYR"/>
          <family val="1"/>
        </font>
        <alignment wrapText="1"/>
      </dxf>
    </rfmt>
    <rcc rId="0" sId="1" dxf="1">
      <nc r="A44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0" sId="1">
    <oc r="G433">
      <f>G434+G437+#REF!</f>
    </oc>
    <nc r="G433">
      <f>G434+G437</f>
    </nc>
  </rcc>
  <rrc rId="12431" sId="1" ref="A427:XFD427" action="deleteRow">
    <undo index="65535" exp="ref" v="1" dr="G427" r="G426" sId="1"/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2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3" sId="1" ref="A427:XFD427" action="deleteRow">
    <rfmt sheetId="1" xfDxf="1" sqref="A427:XFD42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4" sId="1" ref="A427:XFD427" action="deleteRow">
    <rfmt sheetId="1" xfDxf="1" sqref="A427:XFD42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35" sId="1">
    <oc r="G426">
      <f>G427+G440+#REF!</f>
    </oc>
    <nc r="G426">
      <f>G427+G440</f>
    </nc>
  </rcc>
  <rrc rId="12436" sId="1" ref="A420:XFD420" action="deleteRow">
    <undo index="65535" exp="ref" v="1" dr="G420" r="G419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38" sId="1" ref="A420:XFD420" action="deleteRow">
    <undo index="65535" exp="ref" v="1" dr="G420" r="G419" sId="1"/>
    <rfmt sheetId="1" xfDxf="1" sqref="A420:XFD420" start="0" length="0">
      <dxf>
        <font>
          <i/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3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0" sId="1">
    <oc r="G419">
      <f>G420+#REF!+#REF!</f>
    </oc>
    <nc r="G419">
      <f>G420</f>
    </nc>
  </rcc>
  <rrc rId="12441" sId="1" ref="A412:XFD412" action="deleteRow">
    <undo index="65535" exp="ref" v="1" dr="G412" r="G406" sId="1"/>
    <rfmt sheetId="1" xfDxf="1" sqref="A412:XFD412" start="0" length="0">
      <dxf>
        <font>
          <i/>
          <name val="Times New Roman CYR"/>
          <family val="1"/>
        </font>
        <alignment wrapText="1"/>
      </dxf>
    </rfmt>
    <rcc rId="0" sId="1" dxf="1">
      <nc r="A412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2">
        <f>G413+G414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2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3" sId="1" ref="A412:XFD412" action="deleteRow">
    <rfmt sheetId="1" xfDxf="1" sqref="A412:XFD412" start="0" length="0">
      <dxf>
        <font>
          <name val="Times New Roman CYR"/>
          <family val="1"/>
        </font>
        <alignment wrapText="1"/>
      </dxf>
    </rfmt>
    <rcc rId="0" sId="1" dxf="1">
      <nc r="A412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2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44" sId="1">
    <oc r="G406">
      <f>G407+#REF!</f>
    </oc>
    <nc r="G406">
      <f>G407</f>
    </nc>
  </rcc>
  <rrc rId="12445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6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7" sId="1" ref="A402:XFD402" action="deleteRow">
    <undo index="65535" exp="ref" v="1" dr="G402" r="G395" sId="1"/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48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49" sId="1" ref="A406:XFD406" action="deleteRow"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0" sId="1" ref="A406:XFD406" action="deleteRow">
    <undo index="65535" exp="area" dr="G405:G406" r="G404" sId="1"/>
    <rfmt sheetId="1" xfDxf="1" sqref="A406:XFD406" start="0" length="0">
      <dxf>
        <font>
          <name val="Times New Roman CYR"/>
          <family val="1"/>
        </font>
        <alignment wrapText="1"/>
      </dxf>
    </rfmt>
    <rcc rId="0" sId="1" dxf="1">
      <nc r="A40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1" sId="1" ref="A398:XFD398" action="deleteRow">
    <undo index="65535" exp="ref" v="1" dr="G398" r="G395" sId="1"/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8">
        <f>G399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2" sId="1" ref="A398:XFD398" action="deleteRow">
    <rfmt sheetId="1" xfDxf="1" sqref="A398:XFD398" start="0" length="0">
      <dxf>
        <font>
          <name val="Times New Roman CYR"/>
          <family val="1"/>
        </font>
        <alignment wrapText="1"/>
      </dxf>
    </rfmt>
    <rcc rId="0" sId="1" dxf="1">
      <nc r="A3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8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53" sId="1">
    <oc r="G395">
      <f>G398+G396+#REF!+#REF!+#REF!</f>
    </oc>
    <nc r="G395">
      <f>G398+G396</f>
    </nc>
  </rcc>
  <rrc rId="12454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5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6" sId="1" ref="A390:XFD390" action="deleteRow">
    <undo index="65535" exp="ref" v="1" dr="G390" r="G383" sId="1"/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0">
        <f>G391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7" sId="1" ref="A390:XFD390" action="deleteRow">
    <rfmt sheetId="1" xfDxf="1" sqref="A390:XFD390" start="0" length="0">
      <dxf>
        <font>
          <i/>
          <name val="Times New Roman CYR"/>
          <family val="1"/>
        </font>
        <alignment wrapText="1"/>
      </dxf>
    </rfmt>
    <rcc rId="0" sId="1" dxf="1">
      <nc r="A39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458" sId="1" ref="A386:XFD386" action="deleteRow">
    <undo index="65535" exp="ref" v="1" dr="G386" r="G383" sId="1"/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6">
        <f>G387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59" sId="1" ref="A386:XFD386" action="deleteRow">
    <rfmt sheetId="1" xfDxf="1" sqref="A386:XFD386" start="0" length="0">
      <dxf>
        <font>
          <i/>
          <name val="Times New Roman CYR"/>
          <family val="1"/>
        </font>
        <alignment wrapText="1"/>
      </dxf>
    </rfmt>
    <rcc rId="0" sId="1" dxf="1">
      <nc r="A3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08101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0" sId="1">
    <oc r="G383">
      <f>G386+G384+#REF!+#REF!+#REF!</f>
    </oc>
    <nc r="G383">
      <f>G386+G384</f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1" sId="1" ref="A374:XFD374" action="deleteRow">
    <undo index="65535" exp="ref" v="1" dr="G374" r="G366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2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3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4" sId="1" ref="A374:XFD374" action="deleteRow"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465" sId="1" ref="A374:XFD374" action="deleteRow"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66" sId="1">
    <oc r="G366">
      <f>G367+#REF!</f>
    </oc>
    <nc r="G366">
      <f>G367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67" sId="1">
    <oc r="G209">
      <f>G214+G222+G220+G213+G218+G210+G224+G216+G226</f>
    </oc>
    <nc r="G209">
      <f>G210+G212+G214+G216+G218+G220+G222+G224+G226</f>
    </nc>
  </rcc>
  <rcc rId="12468" sId="1">
    <oc r="G237">
      <f>G238+G244</f>
    </oc>
    <nc r="G237">
      <f>G238+G244+G241</f>
    </nc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69" sId="1" ref="A98:XFD99" action="insertRow"/>
  <rcc rId="12470" sId="1">
    <nc r="A98" t="inlineStr">
      <is>
        <t>Закупка товаров, работ и услуг в сфере информационно-коммуникационных технологий</t>
      </is>
    </nc>
  </rcc>
  <rcc rId="12471" sId="1" numFmtId="30">
    <nc r="B98">
      <v>968</v>
    </nc>
  </rcc>
  <rcc rId="12472" sId="1">
    <nc r="C98" t="inlineStr">
      <is>
        <t>01</t>
      </is>
    </nc>
  </rcc>
  <rcc rId="12473" sId="1">
    <nc r="D98" t="inlineStr">
      <is>
        <t>13</t>
      </is>
    </nc>
  </rcc>
  <rcc rId="12474" sId="1">
    <nc r="F98" t="inlineStr">
      <is>
        <t>242</t>
      </is>
    </nc>
  </rcc>
  <rcc rId="12475" sId="1">
    <nc r="A99" t="inlineStr">
      <is>
        <t>Прочие закупки товаров, работ и услуг для государственных (муниципальных) нужд</t>
      </is>
    </nc>
  </rcc>
  <rcc rId="12476" sId="1" numFmtId="30">
    <nc r="B99">
      <v>968</v>
    </nc>
  </rcc>
  <rcc rId="12477" sId="1">
    <nc r="C99" t="inlineStr">
      <is>
        <t>01</t>
      </is>
    </nc>
  </rcc>
  <rcc rId="12478" sId="1">
    <nc r="D99" t="inlineStr">
      <is>
        <t>13</t>
      </is>
    </nc>
  </rcc>
  <rcc rId="12479" sId="1">
    <nc r="F99" t="inlineStr">
      <is>
        <t>244</t>
      </is>
    </nc>
  </rcc>
  <rcc rId="12480" sId="1">
    <nc r="E98" t="inlineStr">
      <is>
        <t>99900 73100</t>
      </is>
    </nc>
  </rcc>
  <rcc rId="12481" sId="1">
    <nc r="E99" t="inlineStr">
      <is>
        <t>99900 73100</t>
      </is>
    </nc>
  </rcc>
  <rcc rId="12482" sId="1" numFmtId="4">
    <oc r="G96">
      <v>412.2</v>
    </oc>
    <nc r="G96">
      <v>271.89999999999998</v>
    </nc>
  </rcc>
  <rcc rId="12483" sId="1" numFmtId="4">
    <nc r="G97">
      <v>82.1</v>
    </nc>
  </rcc>
  <rcc rId="12484" sId="1" numFmtId="4">
    <nc r="G98">
      <v>18</v>
    </nc>
  </rcc>
  <rcc rId="12485" sId="1" numFmtId="4">
    <nc r="G99">
      <v>40.200000000000003</v>
    </nc>
  </rcc>
  <rcc rId="12486" sId="1">
    <oc r="G95">
      <f>SUM(G96:G97)</f>
    </oc>
    <nc r="G95">
      <f>SUM(G96:G99)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Ведом.структура!$A$1:$G$549</formula>
    <oldFormula>Ведом.структура!$A$1:$G$549</oldFormula>
  </rdn>
  <rdn rId="0" localSheetId="1" customView="1" name="Z_F5AA4F86_B486_4943_8417_E7BB5F004EDE_.wvu.FilterData" hidden="1" oldHidden="1">
    <formula>Ведом.структура!$A$13:$G$557</formula>
    <oldFormula>Ведом.структура!$A$13:$G$549</oldFormula>
  </rdn>
  <rcv guid="{F5AA4F86-B486-4943-8417-E7BB5F004EDE}" action="add"/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89" sId="1" numFmtId="4">
    <oc r="G205">
      <v>42225.4</v>
    </oc>
    <nc r="G205">
      <f>42225.4+6000</f>
    </nc>
  </rcc>
  <rcc rId="12490" sId="1">
    <oc r="G217">
      <f>91617.2</f>
    </oc>
    <nc r="G217">
      <f>91617.2+7799.1</f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1" sId="1" numFmtId="4">
    <nc r="G123">
      <v>1000</v>
    </nc>
  </rcc>
  <rcc rId="12492" sId="1" numFmtId="4">
    <nc r="G125">
      <v>1107.5</v>
    </nc>
  </rcc>
  <rcc rId="12493" sId="1" numFmtId="4">
    <nc r="G127">
      <v>2112.6999999999998</v>
    </nc>
  </rcc>
  <rcc rId="12494" sId="1" numFmtId="4">
    <nc r="G128">
      <v>50</v>
    </nc>
  </rcc>
  <rrc rId="12495" sId="1" ref="A129:XFD129" action="deleteRow">
    <undo index="65535" exp="area" dr="G122:G129" r="G121" sId="1"/>
    <rfmt sheetId="1" xfDxf="1" sqref="A129:XFD129" start="0" length="0">
      <dxf>
        <font>
          <name val="Times New Roman CYR"/>
          <family val="1"/>
        </font>
        <alignment wrapText="1"/>
      </dxf>
    </rfmt>
    <rcc rId="0" sId="1" dxf="1">
      <nc r="A129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9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9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496" sId="1">
    <oc r="G126">
      <f>200+110</f>
    </oc>
    <nc r="G126">
      <f>200+110+8141.5</f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97" sId="1" numFmtId="4">
    <oc r="G431">
      <v>100</v>
    </oc>
    <nc r="G431">
      <f>100+3</f>
    </nc>
  </rcc>
  <rcc rId="12498" sId="1" numFmtId="4">
    <nc r="G435">
      <v>2433.6999999999998</v>
    </nc>
  </rcc>
  <rcc rId="12499" sId="1" numFmtId="4">
    <nc r="G447">
      <v>100</v>
    </nc>
  </rcc>
  <rcc rId="12500" sId="1" numFmtId="4">
    <nc r="G449">
      <v>150</v>
    </nc>
  </rcc>
  <rcc rId="12501" sId="1" numFmtId="4">
    <nc r="G448">
      <v>450</v>
    </nc>
  </rcc>
  <rcc rId="12502" sId="1" numFmtId="4">
    <oc r="G453">
      <v>859.2</v>
    </oc>
    <nc r="G453">
      <f>859.2+2854.4</f>
    </nc>
  </rcc>
  <rcc rId="12503" sId="1" numFmtId="4">
    <oc r="G454">
      <v>259.5</v>
    </oc>
    <nc r="G454">
      <f>259.5+760.1</f>
    </nc>
  </rcc>
  <rcc rId="12504" sId="1" numFmtId="4">
    <nc r="G468">
      <v>826.5</v>
    </nc>
  </rcc>
  <rcc rId="12505" sId="1" numFmtId="4">
    <nc r="G469">
      <v>249.6</v>
    </nc>
  </rcc>
  <rcc rId="12506" sId="1" numFmtId="4">
    <nc r="G471">
      <v>4439.7</v>
    </nc>
  </rcc>
  <rcc rId="12507" sId="1" numFmtId="4">
    <nc r="G472">
      <v>1340.8</v>
    </nc>
  </rcc>
  <rcc rId="12508" sId="1" numFmtId="4">
    <nc r="G473">
      <v>129.19999999999999</v>
    </nc>
  </rcc>
  <rcc rId="12509" sId="1" numFmtId="4">
    <nc r="G475">
      <v>4</v>
    </nc>
  </rcc>
  <rcc rId="12510" sId="1" numFmtId="4">
    <nc r="G474">
      <v>233.9</v>
    </nc>
  </rcc>
  <rcc rId="12511" sId="1">
    <nc r="G460">
      <f>34550.8+2300</f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2" sId="1">
    <oc r="G454">
      <f>259.5+760.1</f>
    </oc>
    <nc r="G454">
      <f>259.5+862</f>
    </nc>
  </rcc>
  <rcc rId="12513" sId="1">
    <oc r="G216">
      <f>91617.2+7799.1</f>
    </oc>
    <nc r="G216">
      <f>91617.2+7697.2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14" sId="1" numFmtId="4">
    <nc r="G372">
      <v>15328.3</v>
    </nc>
  </rcc>
  <rcc rId="12515" sId="1" numFmtId="4">
    <nc r="G381">
      <v>11987.2</v>
    </nc>
  </rcc>
  <rcc rId="12516" sId="1" numFmtId="4">
    <nc r="G387">
      <v>22281</v>
    </nc>
  </rcc>
  <rcc rId="12517" sId="1" numFmtId="4">
    <nc r="G393">
      <v>700</v>
    </nc>
  </rcc>
  <rcc rId="12518" sId="1" numFmtId="4">
    <nc r="G406">
      <v>826.5</v>
    </nc>
  </rcc>
  <rcc rId="12519" sId="1" numFmtId="4">
    <nc r="G407">
      <v>249.6</v>
    </nc>
  </rcc>
  <rcc rId="12520" sId="1" numFmtId="4">
    <nc r="G409">
      <v>8324.9</v>
    </nc>
  </rcc>
  <rcc rId="12521" sId="1" numFmtId="4">
    <nc r="G411">
      <v>2514.1</v>
    </nc>
  </rcc>
  <rcc rId="12522" sId="1" numFmtId="4">
    <nc r="G410">
      <v>100</v>
    </nc>
  </rcc>
  <rcc rId="12523" sId="1" numFmtId="4">
    <nc r="G414">
      <v>6.5</v>
    </nc>
  </rcc>
  <rcc rId="12524" sId="1" numFmtId="4">
    <nc r="G412">
      <v>253.2</v>
    </nc>
  </rcc>
  <rcc rId="12525" sId="1" numFmtId="4">
    <nc r="G413">
      <v>117.6</v>
    </nc>
  </rcc>
  <rcc rId="12526" sId="1">
    <oc r="G408">
      <f>SUM(G409:G414)</f>
    </oc>
    <nc r="G408">
      <f>SUM(G409:G414)</f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7" sId="1">
    <oc r="G405">
      <f>SUM(G406:G407)</f>
    </oc>
    <nc r="G405">
      <f>SUM(G406:G407)</f>
    </nc>
  </rcc>
  <rcc rId="12528" sId="1" numFmtId="4">
    <oc r="G413">
      <v>117.6</v>
    </oc>
    <nc r="G413">
      <v>817.6</v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29" sId="1">
    <oc r="H548">
      <f>SUM(H14:H547)</f>
    </oc>
    <nc r="H548">
      <f>SUM(H14:H547)</f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8">
    <dxf>
      <numFmt numFmtId="171" formatCode="#,##0.000"/>
    </dxf>
  </rfmt>
  <rfmt sheetId="1" sqref="G558">
    <dxf>
      <numFmt numFmtId="170" formatCode="#,##0.0000"/>
    </dxf>
  </rfmt>
  <rfmt sheetId="1" sqref="G558">
    <dxf>
      <numFmt numFmtId="169" formatCode="#,##0.00000"/>
    </dxf>
  </rfmt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0" sId="1">
    <oc r="G216">
      <f>91617.2+7697.2</f>
    </oc>
    <nc r="G216">
      <f>93963.8+7697.2</f>
    </nc>
  </rcc>
  <rcc rId="12531" sId="1">
    <oc r="G204">
      <f>42225.4+6000</f>
    </oc>
    <nc r="G204">
      <f>42946+6000</f>
    </nc>
  </rcc>
  <rcc rId="12532" sId="1" numFmtId="4">
    <oc r="G284">
      <v>6082.4</v>
    </oc>
    <nc r="G284">
      <v>6165.9</v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3" sId="1">
    <oc r="G235">
      <f>G237</f>
    </oc>
    <nc r="G235">
      <f>G236</f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4" sId="1" numFmtId="4">
    <oc r="G393">
      <v>700</v>
    </oc>
    <nc r="G393">
      <v>500</v>
    </nc>
  </rcc>
  <rcc rId="12535" sId="1" numFmtId="4">
    <oc r="G448">
      <v>450</v>
    </oc>
    <nc r="G448">
      <v>250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6" sId="1" numFmtId="4">
    <oc r="G387">
      <v>22281</v>
    </oc>
    <nc r="G387">
      <v>18627.2</v>
    </nc>
  </rcc>
  <rcc rId="12537" sId="1">
    <oc r="G126">
      <f>200+110+8141.5</f>
    </oc>
    <nc r="G126">
      <f>200+110+7641.5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8" sId="1">
    <oc r="G204">
      <f>42946+6000</f>
    </oc>
    <nc r="G204">
      <f>42236</f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39" sId="1" numFmtId="4">
    <oc r="G216">
      <f>93963.8+7697.2</f>
    </oc>
    <nc r="G216">
      <v>90926.8</v>
    </nc>
  </rcc>
  <rcc rId="12540" sId="1" numFmtId="4">
    <oc r="G284">
      <v>6165.9</v>
    </oc>
    <nc r="G284">
      <f>5565.9-2.81168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1" sId="1">
    <nc r="E464" t="inlineStr">
      <is>
        <t>09000 00000</t>
      </is>
    </nc>
  </rcc>
  <rcc rId="12542" sId="1">
    <nc r="E428" t="inlineStr">
      <is>
        <t>09000 00000</t>
      </is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43" sId="1">
    <oc r="G428">
      <f>G429</f>
    </oc>
    <nc r="G428">
      <f>G429+G432</f>
    </nc>
  </rcc>
  <rrc rId="12544" sId="1" ref="A430:XFD430" action="insertRow"/>
  <rcc rId="12545" sId="1">
    <nc r="B430" t="inlineStr">
      <is>
        <t>975</t>
      </is>
    </nc>
  </rcc>
  <rcc rId="12546" sId="1">
    <nc r="C430" t="inlineStr">
      <is>
        <t>07</t>
      </is>
    </nc>
  </rcc>
  <rcc rId="12547" sId="1">
    <nc r="D430" t="inlineStr">
      <is>
        <t>07</t>
      </is>
    </nc>
  </rcc>
  <rcc rId="12548" sId="1">
    <nc r="E430" t="inlineStr">
      <is>
        <t>09401 00000</t>
      </is>
    </nc>
  </rcc>
  <rcc rId="12549" sId="1">
    <oc r="E429" t="inlineStr">
      <is>
        <t>09401 00000</t>
      </is>
    </oc>
    <nc r="E429" t="inlineStr">
      <is>
        <t>09400 00000</t>
      </is>
    </nc>
  </rcc>
  <rcc rId="12550" sId="1">
    <oc r="G429">
      <f>G431</f>
    </oc>
    <nc r="G429">
      <f>G430</f>
    </nc>
  </rcc>
  <rcc rId="12551" sId="1">
    <nc r="G430">
      <f>G431</f>
    </nc>
  </rcc>
  <rrc rId="12552" sId="1" ref="A434:XFD434" action="insertRow"/>
  <rcc rId="12553" sId="1" xfDxf="1" dxf="1">
    <nc r="A430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30:G430" start="0" length="2147483647">
    <dxf>
      <font>
        <b val="0"/>
      </font>
    </dxf>
  </rfmt>
  <rcc rId="12554" sId="1" xfDxf="1" dxf="1">
    <nc r="A434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b/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55" sId="1">
    <nc r="B434" t="inlineStr">
      <is>
        <t>975</t>
      </is>
    </nc>
  </rcc>
  <rcc rId="12556" sId="1">
    <nc r="C434" t="inlineStr">
      <is>
        <t>07</t>
      </is>
    </nc>
  </rcc>
  <rcc rId="12557" sId="1">
    <nc r="D434" t="inlineStr">
      <is>
        <t>07</t>
      </is>
    </nc>
  </rcc>
  <rcc rId="12558" sId="1">
    <nc r="E434" t="inlineStr">
      <is>
        <t>09601 00000</t>
      </is>
    </nc>
  </rcc>
  <rcc rId="12559" sId="1">
    <oc r="E433" t="inlineStr">
      <is>
        <t>09601 00000</t>
      </is>
    </oc>
    <nc r="E433" t="inlineStr">
      <is>
        <t>09600 00000</t>
      </is>
    </nc>
  </rcc>
  <rcc rId="12560" sId="1">
    <nc r="G434">
      <f>G435</f>
    </nc>
  </rcc>
  <rcc rId="12561" sId="1">
    <oc r="G433">
      <f>G435</f>
    </oc>
    <nc r="G433">
      <f>G434</f>
    </nc>
  </rcc>
  <rfmt sheetId="1" sqref="A434:G434" start="0" length="2147483647">
    <dxf>
      <font>
        <b val="0"/>
      </font>
    </dxf>
  </rfmt>
  <rcv guid="{F5AA4F86-B486-4943-8417-E7BB5F004EDE}" action="delete"/>
  <rdn rId="0" localSheetId="1" customView="1" name="Z_F5AA4F86_B486_4943_8417_E7BB5F004EDE_.wvu.PrintArea" hidden="1" oldHidden="1">
    <formula>Ведом.структура!$A$1:$G$550</formula>
    <oldFormula>Ведом.структура!$A$1:$G$550</oldFormula>
  </rdn>
  <rdn rId="0" localSheetId="1" customView="1" name="Z_F5AA4F86_B486_4943_8417_E7BB5F004EDE_.wvu.FilterData" hidden="1" oldHidden="1">
    <formula>Ведом.структура!$A$13:$G$558</formula>
    <oldFormula>Ведом.структура!$A$13:$G$558</oldFormula>
  </rdn>
  <rcv guid="{F5AA4F86-B486-4943-8417-E7BB5F004EDE}" action="add"/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64" sId="1">
    <oc r="E452" t="inlineStr">
      <is>
        <t>09201 00000</t>
      </is>
    </oc>
    <nc r="E452" t="inlineStr">
      <is>
        <t>09200 00000</t>
      </is>
    </nc>
  </rcc>
  <rfmt sheetId="1" sqref="A149:G149" start="0" length="2147483647">
    <dxf>
      <font>
        <i val="0"/>
      </font>
    </dxf>
  </rfmt>
  <rfmt sheetId="1" sqref="A145:G145" start="0" length="2147483647">
    <dxf>
      <font>
        <i val="0"/>
      </font>
    </dxf>
  </rfmt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13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32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450" start="0" length="0">
    <dxf>
      <font>
        <color indexed="8"/>
        <name val="Times New Roman"/>
        <family val="1"/>
      </font>
      <fill>
        <patternFill patternType="solid"/>
      </fill>
      <alignment vertical="center"/>
    </dxf>
  </rfmt>
  <rfmt sheetId="1" sqref="A533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544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A81" start="0" length="0">
    <dxf>
      <font>
        <color indexed="8"/>
        <name val="Times New Roman"/>
        <family val="1"/>
      </font>
      <alignment horizontal="left" vertical="center"/>
    </dxf>
  </rfmt>
  <rfmt sheetId="1" sqref="A77" start="0" length="0">
    <dxf>
      <font>
        <color indexed="8"/>
        <name val="Times New Roman"/>
        <family val="1"/>
      </font>
      <alignment vertical="center"/>
    </dxf>
  </rfmt>
  <rfmt sheetId="1" sqref="A73" start="0" length="0">
    <dxf>
      <font>
        <color indexed="8"/>
        <name val="Times New Roman"/>
        <family val="1"/>
      </font>
      <alignment vertical="center"/>
    </dxf>
  </rfmt>
  <rfmt sheetId="1" sqref="A70" start="0" length="0">
    <dxf>
      <font>
        <color indexed="8"/>
        <name val="Times New Roman"/>
        <family val="1"/>
      </font>
      <alignment vertical="center"/>
    </dxf>
  </rfmt>
  <rcc rId="12565" sId="1" odxf="1" dxf="1">
    <oc r="A27" t="inlineStr">
      <is>
        <t>Прочие закупки товаров, работ и услуг для государственных (муниципальных) нужд</t>
      </is>
    </oc>
    <nc r="A2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66" sId="1" odxf="1" dxf="1">
    <oc r="A52" t="inlineStr">
      <is>
        <t>Закупка товаров, работ и услуг для государственных (муниципальных) нужд</t>
      </is>
    </oc>
    <nc r="A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67" sId="1">
    <oc r="A61" t="inlineStr">
      <is>
        <t>Закупка товаров, работ и услуг для государственных (муниципальных) нужд</t>
      </is>
    </oc>
    <nc r="A61" t="inlineStr">
      <is>
        <t>Прочая закупка товаров, работ и услуг</t>
      </is>
    </nc>
  </rcc>
  <rcc rId="12568" sId="1">
    <oc r="A64" t="inlineStr">
      <is>
        <t>Закупка товаров, работ и услуг для государственных (муниципальных) нужд</t>
      </is>
    </oc>
    <nc r="A64" t="inlineStr">
      <is>
        <t>Прочая закупка товаров, работ и услуг</t>
      </is>
    </nc>
  </rcc>
  <rcc rId="12569" sId="1">
    <oc r="A67" t="inlineStr">
      <is>
        <t>Закупка товаров, работ и услуг для государственных (муниципальных) нужд</t>
      </is>
    </oc>
    <nc r="A67" t="inlineStr">
      <is>
        <t>Прочая закупка товаров, работ и услуг</t>
      </is>
    </nc>
  </rcc>
  <rcc rId="12570" sId="1" odxf="1" dxf="1">
    <oc r="A70" t="inlineStr">
      <is>
        <t>Закупка товаров, работ и услуг для государственных (муниципальных) нужд</t>
      </is>
    </oc>
    <nc r="A70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1" sId="1" odxf="1" dxf="1">
    <oc r="A73" t="inlineStr">
      <is>
        <t>Закупка товаров, работ и услуг для государственных (муниципальных) нужд</t>
      </is>
    </oc>
    <nc r="A73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2" sId="1" odxf="1" dxf="1">
    <oc r="A77" t="inlineStr">
      <is>
        <t>Закупка товаров, работ и услуг для государственных (муниципальных) нужд</t>
      </is>
    </oc>
    <nc r="A77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3" sId="1" odxf="1" dxf="1">
    <oc r="A81" t="inlineStr">
      <is>
        <t>Прочие мероприятия , связанные с выполнением обязательств ОМСУ</t>
      </is>
    </oc>
    <nc r="A81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4" sId="1" odxf="1" dxf="1">
    <oc r="A90" t="inlineStr">
      <is>
        <t>Прочие закупки товаров, работ и услуг для государственных (муниципальных) нужд</t>
      </is>
    </oc>
    <nc r="A9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5" sId="1" odxf="1" dxf="1">
    <oc r="A99" t="inlineStr">
      <is>
        <t>Прочие закупки товаров, работ и услуг для государственных (муниципальных) нужд</t>
      </is>
    </oc>
    <nc r="A9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6" sId="1" odxf="1" dxf="1">
    <oc r="A105" t="inlineStr">
      <is>
        <t>Прочие закупки товаров, работ и услуг для государственных (муниципальных) нужд</t>
      </is>
    </oc>
    <nc r="A10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7" sId="1" odxf="1" dxf="1">
    <oc r="A110" t="inlineStr">
      <is>
        <t>Прочие закупки товаров, работ и услуг для государственных (муниципальных) нужд</t>
      </is>
    </oc>
    <nc r="A11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78" sId="1" odxf="1" dxf="1">
    <oc r="A112" t="inlineStr">
      <is>
        <t>Закупка товаров, работ и услуг в сфере информационно-коммуникационных технологий</t>
      </is>
    </oc>
    <nc r="A112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  <rcc rId="12579" sId="1" odxf="1" dxf="1">
    <oc r="A115" t="inlineStr">
      <is>
        <t>Прочие закупки товаров, работ и услуг для государственных (муниципальных) нужд</t>
      </is>
    </oc>
    <nc r="A11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0" sId="1" odxf="1" dxf="1">
    <oc r="A126" t="inlineStr">
      <is>
        <t>Прочие закупки товаров, работ и услуг для государственных (муниципальных) нужд</t>
      </is>
    </oc>
    <nc r="A12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1" sId="1" odxf="1" dxf="1">
    <oc r="A134" t="inlineStr">
      <is>
        <t>Прочие закупки товаров, работ и услуг для государственных (муниципальных) нужд</t>
      </is>
    </oc>
    <nc r="A13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2" sId="1" o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3" sId="1" odxf="1" dxf="1">
    <oc r="A155" t="inlineStr">
      <is>
        <t>Прочие закупки товаров, работ и услуг для государственных (муниципальных) нужд</t>
      </is>
    </oc>
    <nc r="A15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4" sId="1" o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5" sId="1" odxf="1" dxf="1">
    <oc r="A185" t="inlineStr">
      <is>
        <t>Прочие закупки товаров, работ и услуг для государственных (муниципальных) нужд</t>
      </is>
    </oc>
    <nc r="A185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587" sId="1" odxf="1" dxf="1">
    <oc r="A275" t="inlineStr">
      <is>
        <t>Прочие закупки товаров, работ и услуг для государственных (муниципальных) нужд</t>
      </is>
    </oc>
    <nc r="A27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8" sId="1" odxf="1" dxf="1">
    <oc r="A284" t="inlineStr">
      <is>
        <t>Прочие закупки товаров, работ и услуг для государственных (муниципальных) нужд</t>
      </is>
    </oc>
    <nc r="A2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89" sId="1" odxf="1" dxf="1">
    <oc r="A295" t="inlineStr">
      <is>
        <t>Прочие закупки товаров, работ и услуг для государственных (муниципальных) нужд</t>
      </is>
    </oc>
    <nc r="A29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0" sId="1" odxf="1" dxf="1">
    <oc r="A298" t="inlineStr">
      <is>
        <t>Прочие закупки товаров, работ и услуг для государственных (муниципальных) нужд</t>
      </is>
    </oc>
    <nc r="A29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1" sId="1" odxf="1" dxf="1">
    <oc r="A315" t="inlineStr">
      <is>
        <t>Прочие закупки товаров, работ и услуг для государственных (муниципальных) нужд</t>
      </is>
    </oc>
    <nc r="A31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2" sId="1" odxf="1" dxf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3" sId="1" odxf="1" dxf="1">
    <oc r="A344" t="inlineStr">
      <is>
        <t>Прочие закупки товаров, работ и услуг для государственных (муниципальных) нужд</t>
      </is>
    </oc>
    <nc r="A34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4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5" sId="1" odxf="1" dxf="1">
    <oc r="A364" t="inlineStr">
      <is>
        <t>Прочие закупки товаров, работ и услуг для государственных (муниципальных) нужд</t>
      </is>
    </oc>
    <nc r="A36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596" sId="1" odxf="1" dxf="1">
    <oc r="A393" t="inlineStr">
      <is>
        <t>Прочая закупка товаров, работ и услуг для обеспечения государственных (муниципальных) нужд</t>
      </is>
    </oc>
    <nc r="A39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7" sId="1" odxf="1" dxf="1">
    <oc r="A413" t="inlineStr">
      <is>
        <t>Прочая закупка товаров, работ и услуг для обеспечения государственных (муниципальных) нужд</t>
      </is>
    </oc>
    <nc r="A41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8" sId="1" odxf="1" dxf="1">
    <oc r="A432" t="inlineStr">
      <is>
        <t>Прочая закупка товаров, работ и услуг для обеспечения государственных (муниципальных) нужд</t>
      </is>
    </oc>
    <nc r="A432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599" sId="1" odxf="1" dxf="1">
    <oc r="A450" t="inlineStr">
      <is>
        <t>Прочая закупка товаров, работ и услуг для обеспечения государственных (муниципальных) нужд</t>
      </is>
    </oc>
    <nc r="A450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0" sId="1" odxf="1" dxf="1">
    <oc r="A476" t="inlineStr">
      <is>
        <t>Прочие закупки товаров, работ и услуг для государственных (муниципальных) нужд</t>
      </is>
    </oc>
    <nc r="A47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1" sId="1" odxf="1" dxf="1">
    <oc r="A484" t="inlineStr">
      <is>
        <t>Прочие закупки товаров, работ и услуг для государственных (муниципальных) нужд</t>
      </is>
    </oc>
    <nc r="A48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2" sId="1" odxf="1" dxf="1">
    <oc r="A487" t="inlineStr">
      <is>
        <t>Прочие закупки товаров, работ и услуг для государственных (муниципальных) нужд</t>
      </is>
    </oc>
    <nc r="A48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3" sId="1" odxf="1" dxf="1">
    <oc r="A490" t="inlineStr">
      <is>
        <t>Прочие закупки товаров, работ и услуг для государственных (муниципальных) нужд</t>
      </is>
    </oc>
    <nc r="A49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4" sId="1" odxf="1" dxf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5" sId="1" odxf="1" dxf="1">
    <oc r="A514" t="inlineStr">
      <is>
        <t>Прочие закупки товаров, работ и услуг для государственных (муниципальных) нужд</t>
      </is>
    </oc>
    <nc r="A51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6" sId="1" odxf="1" dxf="1">
    <oc r="A525" t="inlineStr">
      <is>
        <t>Прочие закупки товаров, работ и услуг для государственных (муниципальных) нужд</t>
      </is>
    </oc>
    <nc r="A52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2607" sId="1" odxf="1" dxf="1">
    <oc r="A533" t="inlineStr">
      <is>
        <t>Прочие мероприятия , связанные с выполнением обязательств ОМСУ</t>
      </is>
    </oc>
    <nc r="A533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12608" sId="1" odxf="1" dxf="1">
    <oc r="A539" t="inlineStr">
      <is>
        <t>Прочие закупки товаров, работ и услуг для государственных (муниципальных) нужд</t>
      </is>
    </oc>
    <nc r="A539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12609" sId="1" odxf="1" dxf="1">
    <oc r="A544" t="inlineStr">
      <is>
        <t>Прочие мероприятия , связанные с выполнением обязательств ОМСУ</t>
      </is>
    </oc>
    <nc r="A544" t="inlineStr">
      <is>
        <t>Прочая закупка товаров, работ и услуг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0" sId="1" numFmtId="4">
    <oc r="G182">
      <v>2513.1999999999998</v>
    </oc>
    <nc r="G182">
      <v>1732</v>
    </nc>
  </rcc>
  <rcc rId="12611" sId="1" numFmtId="4">
    <nc r="G183">
      <v>523.1</v>
    </nc>
  </rcc>
  <rcc rId="12612" sId="1" numFmtId="4">
    <nc r="G184">
      <v>183.2</v>
    </nc>
  </rcc>
  <rcc rId="12613" sId="1" numFmtId="4">
    <nc r="G185">
      <v>74.900000000000006</v>
    </nc>
  </rcc>
  <rrc rId="12614" sId="1" ref="A113:XFD113" action="deleteRow">
    <undo index="0" exp="ref" v="1" dr="G113" r="G111" sId="1"/>
    <undo index="65535" exp="ref" v="1" dr="G113" r="G9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3">
        <f>G115+G114+G116+G117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15" sId="1" ref="A113:XFD113" action="deleteRow">
    <undo index="65535" exp="ref" v="1" dr="G113" r="G111" sId="1"/>
    <rfmt sheetId="1" xfDxf="1" sqref="A113:XFD113" start="0" length="0">
      <dxf>
        <font>
          <i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6" sId="1" ref="A113:XFD113" action="deleteRow">
    <undo index="65535" exp="ref" v="1" dr="G113" r="G111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Прочая закупка товаров, работ и услуг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7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18" sId="1" ref="A113:XFD113" action="deleteRow"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19" sId="1">
    <oc r="G111">
      <f>#REF!+G112+#REF!+#REF!</f>
    </oc>
    <nc r="G111">
      <f>G112</f>
    </nc>
  </rcc>
  <rcc rId="12620" sId="1">
    <oc r="G91">
      <f>G92+G95+G100+G106+G113+G115+#REF!+G111</f>
    </oc>
    <nc r="G91">
      <f>G92+G95+G100+G106+G113+G115+G111</f>
    </nc>
  </rcc>
  <rcc rId="12621" sId="1">
    <oc r="G422">
      <f>G428+G423</f>
    </oc>
    <nc r="G422">
      <f>G423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Ведом.структура!$A$1:$G$545</formula>
    <oldFormula>Ведом.структура!$A$1:$G$545</oldFormula>
  </rdn>
  <rdn rId="0" localSheetId="1" customView="1" name="Z_F5AA4F86_B486_4943_8417_E7BB5F004EDE_.wvu.FilterData" hidden="1" oldHidden="1">
    <formula>Ведом.структура!$A$13:$G$553</formula>
    <oldFormula>Ведом.структура!$A$13:$G$553</oldFormula>
  </rdn>
  <rcv guid="{F5AA4F86-B486-4943-8417-E7BB5F004EDE}" action="add"/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4" sId="1" numFmtId="4">
    <oc r="G482">
      <v>100</v>
    </oc>
    <nc r="G482">
      <v>50</v>
    </nc>
  </rcc>
  <rcc rId="12625" sId="1" numFmtId="4">
    <oc r="G485">
      <v>100</v>
    </oc>
    <nc r="G485">
      <v>50</v>
    </nc>
  </rcc>
  <rcc rId="12626" sId="1">
    <oc r="G279">
      <f>5565.9-2.81168</f>
    </oc>
    <nc r="G279">
      <f>5565.9-2.81168+7.22</f>
    </nc>
  </rcc>
  <rcc rId="12627" sId="1">
    <oc r="G136">
      <f>100000+3000</f>
    </oc>
    <nc r="G136">
      <f>100000+3092.78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8" sId="1">
    <oc r="G351">
      <f>17764.6-3000-22.08-997.79</f>
    </oc>
    <nc r="G351">
      <f>17764.6-3092.78-22.08-997.79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29" sId="1">
    <oc r="G279">
      <f>5565.9-2.81168+7.22</f>
    </oc>
    <nc r="G279">
      <f>5565.9-2.81168+100</f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30" sId="1" numFmtId="4">
    <oc r="G544">
      <v>38303.199999999997</v>
    </oc>
    <nc r="G544">
      <v>364399.5</v>
    </nc>
  </rcc>
  <rrc rId="12631" sId="1" ref="A536:XFD540" action="insertRow"/>
  <rcc rId="12632" sId="1" odxf="1" dxf="1">
    <nc r="A53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2633" sId="1" odxf="1" dxf="1">
    <nc r="B536" t="inlineStr">
      <is>
        <t>977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634" sId="1" odxf="1" dxf="1">
    <nc r="C536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5" sId="1" odxf="1" dxf="1">
    <nc r="D536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6" sId="1" odxf="1" dxf="1">
    <nc r="E536" t="inlineStr">
      <is>
        <t>16000 00000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536" start="0" length="0">
    <dxf>
      <fill>
        <patternFill patternType="none">
          <bgColor indexed="65"/>
        </patternFill>
      </fill>
    </dxf>
  </rfmt>
  <rcc rId="12637" sId="1" odxf="1" dxf="1">
    <nc r="G536">
      <f>G537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638" sId="1" odxf="1" dxf="1">
    <nc r="A537" t="inlineStr">
      <is>
        <t>Основное мероприятие "Благоустройство дворовых и общественных территорий 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39" sId="1" odxf="1" dxf="1">
    <nc r="B537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0" sId="1" odxf="1" dxf="1">
    <nc r="C53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1" sId="1" odxf="1" dxf="1">
    <nc r="D537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2" sId="1" odxf="1" dxf="1">
    <nc r="E537" t="inlineStr">
      <is>
        <t>160F2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7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3" sId="1" odxf="1" dxf="1">
    <nc r="G537">
      <f>G538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4" sId="1" odxf="1" dxf="1">
    <nc r="A53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2645" sId="1" odxf="1" dxf="1">
    <nc r="B538" t="inlineStr">
      <is>
        <t>977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6" sId="1" odxf="1" dxf="1">
    <nc r="C53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7" sId="1" odxf="1" dxf="1">
    <nc r="D538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8" sId="1" odxf="1" dxf="1">
    <nc r="E538" t="inlineStr">
      <is>
        <t>160F2 55550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538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649" sId="1" odxf="1" dxf="1">
    <nc r="G538">
      <f>SUM(G539:G540)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50" sId="1" odxf="1" dxf="1">
    <nc r="A539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12651" sId="1" odxf="1" dxf="1">
    <nc r="B539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2" sId="1" odxf="1" dxf="1">
    <nc r="C539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3" sId="1" odxf="1" dxf="1">
    <nc r="D539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4" sId="1" odxf="1" dxf="1">
    <nc r="E539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5" sId="1" odxf="1" dxf="1">
    <nc r="F539" t="inlineStr">
      <is>
        <t>540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3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56" sId="1" odxf="1" dxf="1">
    <nc r="A540" t="inlineStr">
      <is>
        <t>Прочие мероприятия , связанные с выполнением обязательств ОМСУ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2657" sId="1" odxf="1" dxf="1">
    <nc r="B540" t="inlineStr">
      <is>
        <t>977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8" sId="1" odxf="1" dxf="1">
    <nc r="C540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59" sId="1" odxf="1" dxf="1">
    <nc r="D540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0" sId="1" odxf="1" dxf="1">
    <nc r="E540" t="inlineStr">
      <is>
        <t>160F2 55550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61" sId="1" odxf="1" dxf="1">
    <nc r="F54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4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2662" sId="1" numFmtId="4">
    <nc r="G539">
      <f>17551.7</f>
    </nc>
  </rcc>
  <rcc rId="12663" sId="1">
    <oc r="G535">
      <f>G541</f>
    </oc>
    <nc r="G535">
      <f>G541+G536</f>
    </nc>
  </rcc>
  <rfmt sheetId="1" sqref="G539">
    <dxf>
      <fill>
        <patternFill>
          <bgColor rgb="FF92D050"/>
        </patternFill>
      </fill>
    </dxf>
  </rfmt>
  <rcc rId="12664" sId="1">
    <nc r="H539">
      <v>17551.7</v>
    </nc>
  </rcc>
  <rcc rId="12665" sId="1">
    <oc r="G168">
      <f>815+32</f>
    </oc>
    <nc r="G168">
      <f>815+32-15.4</f>
    </nc>
  </rcc>
  <rcc rId="12666" sId="1">
    <oc r="H168">
      <v>847</v>
    </oc>
    <nc r="H168">
      <v>831.6</v>
    </nc>
  </rcc>
  <rcc rId="12667" sId="1">
    <oc r="G215">
      <f>28827.2+291.2</f>
    </oc>
    <nc r="G215">
      <f>28827.2+291.2+1347.7</f>
    </nc>
  </rcc>
  <rcc rId="12668" sId="1">
    <oc r="H215">
      <v>28827.200000000001</v>
    </oc>
    <nc r="H215">
      <v>30174.9</v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69" sId="1">
    <oc r="G136">
      <f>100000+3092.78</f>
    </oc>
    <nc r="G136">
      <f>100000+3092.78+8862.1</f>
    </nc>
  </rcc>
  <rcc rId="12670" sId="1">
    <oc r="H136">
      <v>100000</v>
    </oc>
    <nc r="H136">
      <v>108862.1</v>
    </nc>
  </rcc>
  <rcc rId="12671" sId="1">
    <oc r="G229">
      <f>8319+437.8</f>
    </oc>
    <nc r="G229">
      <f>8320+437.8</f>
    </nc>
  </rcc>
  <rcc rId="12672" sId="1">
    <oc r="H229">
      <v>8319</v>
    </oc>
    <nc r="H229">
      <v>8320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73" sId="1" numFmtId="4">
    <oc r="G52">
      <v>48.7</v>
    </oc>
    <nc r="G52">
      <v>47.9</v>
    </nc>
  </rcc>
  <rcc rId="12674" sId="1">
    <oc r="H52">
      <v>48.7</v>
    </oc>
    <nc r="H52">
      <v>47.9</v>
    </nc>
  </rcc>
  <rcc rId="12675" sId="1" numFmtId="4">
    <oc r="G207">
      <v>300594.09999999998</v>
    </oc>
    <nc r="G207">
      <f>300594.1+4234.6</f>
    </nc>
  </rcc>
  <rcc rId="12676" sId="1">
    <oc r="H207">
      <v>300594.09999999998</v>
    </oc>
    <nc r="H207">
      <v>304828.7</v>
    </nc>
  </rcc>
  <rcc rId="12677" sId="1" numFmtId="4">
    <oc r="G323">
      <v>129</v>
    </oc>
    <nc r="G323">
      <v>129.5</v>
    </nc>
  </rcc>
  <rcc rId="12678" sId="1">
    <oc r="H323">
      <v>129</v>
    </oc>
    <nc r="H323">
      <v>129.5</v>
    </nc>
  </rcc>
  <rcc rId="12679" sId="1" numFmtId="4">
    <oc r="G223">
      <v>4382.3999999999996</v>
    </oc>
    <nc r="G223">
      <v>4395.6000000000004</v>
    </nc>
  </rcc>
  <rcc rId="12680" sId="1">
    <oc r="H223">
      <v>4382.3999999999996</v>
    </oc>
    <nc r="H223">
      <v>4395.6000000000004</v>
    </nc>
  </rcc>
  <rcc rId="12681" sId="1" numFmtId="4">
    <oc r="G213">
      <v>31351.9</v>
    </oc>
    <nc r="G213">
      <v>62703.7</v>
    </nc>
  </rcc>
  <rcc rId="12682" sId="1">
    <oc r="H213">
      <v>31351.9</v>
    </oc>
    <nc r="H213">
      <v>62703.7</v>
    </nc>
  </rcc>
  <rcc rId="12683" sId="1" numFmtId="4">
    <oc r="G195">
      <v>552.70000000000005</v>
    </oc>
    <nc r="G195">
      <v>562.79999999999995</v>
    </nc>
  </rcc>
  <rcc rId="12684" sId="1">
    <oc r="H195">
      <v>552.70000000000005</v>
    </oc>
    <nc r="H195">
      <v>562.79999999999995</v>
    </nc>
  </rcc>
  <rrc rId="12685" sId="1" ref="A212:XFD213" action="insertRow"/>
  <rcc rId="12686" sId="1" odxf="1" dxf="1">
    <nc r="A212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7" sId="1" odxf="1" dxf="1">
    <nc r="B21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8" sId="1" odxf="1" dxf="1">
    <nc r="C21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89" sId="1" odxf="1" dxf="1">
    <nc r="D21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90" sId="1" odxf="1" dxf="1">
    <nc r="E212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12" start="0" length="0">
    <dxf>
      <font>
        <i/>
        <name val="Times New Roman"/>
        <family val="1"/>
      </font>
    </dxf>
  </rfmt>
  <rcc rId="12691" sId="1" odxf="1" dxf="1">
    <nc r="G212">
      <f>G213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12" start="0" length="0">
    <dxf>
      <font>
        <i val="0"/>
        <name val="Times New Roman CYR"/>
        <family val="1"/>
      </font>
    </dxf>
  </rfmt>
  <rfmt sheetId="1" sqref="I212" start="0" length="0">
    <dxf>
      <font>
        <i val="0"/>
        <name val="Times New Roman CYR"/>
        <family val="1"/>
      </font>
    </dxf>
  </rfmt>
  <rfmt sheetId="1" sqref="J212" start="0" length="0">
    <dxf>
      <font>
        <i val="0"/>
        <name val="Times New Roman CYR"/>
        <family val="1"/>
      </font>
    </dxf>
  </rfmt>
  <rfmt sheetId="1" sqref="K212" start="0" length="0">
    <dxf>
      <font>
        <i val="0"/>
        <name val="Times New Roman CYR"/>
        <family val="1"/>
      </font>
    </dxf>
  </rfmt>
  <rfmt sheetId="1" sqref="L212" start="0" length="0">
    <dxf>
      <font>
        <i val="0"/>
        <name val="Times New Roman CYR"/>
        <family val="1"/>
      </font>
    </dxf>
  </rfmt>
  <rfmt sheetId="1" sqref="A212:XFD212" start="0" length="0">
    <dxf>
      <font>
        <i val="0"/>
        <name val="Times New Roman CYR"/>
        <family val="1"/>
      </font>
    </dxf>
  </rfmt>
  <rcc rId="12692" sId="1" odxf="1" dxf="1">
    <nc r="A213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2693" sId="1">
    <nc r="B213" t="inlineStr">
      <is>
        <t>969</t>
      </is>
    </nc>
  </rcc>
  <rcc rId="12694" sId="1">
    <nc r="C213" t="inlineStr">
      <is>
        <t>07</t>
      </is>
    </nc>
  </rcc>
  <rcc rId="12695" sId="1">
    <nc r="D213" t="inlineStr">
      <is>
        <t>02</t>
      </is>
    </nc>
  </rcc>
  <rcc rId="12696" sId="1">
    <nc r="E213" t="inlineStr">
      <is>
        <t>10201 L0500</t>
      </is>
    </nc>
  </rcc>
  <rcc rId="12697" sId="1">
    <nc r="F213" t="inlineStr">
      <is>
        <t>612</t>
      </is>
    </nc>
  </rcc>
  <rfmt sheetId="1" sqref="G213" start="0" length="0">
    <dxf>
      <fill>
        <patternFill patternType="none">
          <bgColor indexed="65"/>
        </patternFill>
      </fill>
    </dxf>
  </rfmt>
  <rfmt sheetId="1" sqref="H213" start="0" length="0">
    <dxf>
      <font>
        <i val="0"/>
        <name val="Times New Roman CYR"/>
        <family val="1"/>
      </font>
    </dxf>
  </rfmt>
  <rfmt sheetId="1" sqref="I213" start="0" length="0">
    <dxf>
      <font>
        <i val="0"/>
        <name val="Times New Roman CYR"/>
        <family val="1"/>
      </font>
    </dxf>
  </rfmt>
  <rfmt sheetId="1" sqref="J213" start="0" length="0">
    <dxf>
      <font>
        <i val="0"/>
        <name val="Times New Roman CYR"/>
        <family val="1"/>
      </font>
    </dxf>
  </rfmt>
  <rfmt sheetId="1" sqref="K213" start="0" length="0">
    <dxf>
      <font>
        <i val="0"/>
        <name val="Times New Roman CYR"/>
        <family val="1"/>
      </font>
    </dxf>
  </rfmt>
  <rfmt sheetId="1" sqref="L213" start="0" length="0">
    <dxf>
      <font>
        <i val="0"/>
        <name val="Times New Roman CYR"/>
        <family val="1"/>
      </font>
    </dxf>
  </rfmt>
  <rfmt sheetId="1" sqref="A213:XFD213" start="0" length="0">
    <dxf>
      <font>
        <i val="0"/>
        <name val="Times New Roman CYR"/>
        <family val="1"/>
      </font>
    </dxf>
  </rfmt>
  <rcc rId="12698" sId="1" numFmtId="4">
    <nc r="G213">
      <v>1750.5</v>
    </nc>
  </rcc>
  <rcc rId="12699" sId="1">
    <nc r="H213">
      <v>1750.5</v>
    </nc>
  </rcc>
  <rfmt sheetId="1" sqref="G212">
    <dxf>
      <fill>
        <patternFill patternType="solid">
          <bgColor rgb="FF92D050"/>
        </patternFill>
      </fill>
    </dxf>
  </rfmt>
  <rcc rId="12700" sId="1">
    <oc r="G205">
      <f>G206+G208+G210+G214+G216+G218+G220+G222+G224</f>
    </oc>
    <nc r="G205">
      <f>G206+G208+G210+G214+G216+G218+G220+G222+G224+G212</f>
    </nc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01" sId="1" ref="A422:XFD427" action="insertRow"/>
  <rcc rId="12702" sId="1" odxf="1" dxf="1">
    <nc r="A422" t="inlineStr">
      <is>
        <t>Охрана семьи и детства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12703" sId="1" odxf="1" dxf="1">
    <nc r="B422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4" sId="1" odxf="1" dxf="1">
    <nc r="C42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05" sId="1" odxf="1" dxf="1">
    <nc r="D4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06" sId="1" odxf="1" dxf="1">
    <nc r="G422">
      <f>G423</f>
    </nc>
    <odxf>
      <font>
        <b val="0"/>
        <name val="Times New Roman"/>
        <family val="1"/>
      </font>
      <fill>
        <patternFill>
          <bgColor rgb="FF92D050"/>
        </patternFill>
      </fill>
      <alignment wrapText="1"/>
    </odxf>
    <ndxf>
      <font>
        <b/>
        <name val="Times New Roman"/>
        <family val="1"/>
      </font>
      <fill>
        <patternFill>
          <bgColor indexed="41"/>
        </patternFill>
      </fill>
      <alignment wrapText="0"/>
    </ndxf>
  </rcc>
  <rfmt sheetId="1" sqref="A423" start="0" length="0">
    <dxf>
      <font>
        <b/>
        <name val="Times New Roman"/>
        <family val="1"/>
      </font>
    </dxf>
  </rfmt>
  <rcc rId="12707" sId="1" odxf="1" dxf="1">
    <nc r="B423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8" sId="1" odxf="1" dxf="1">
    <nc r="C42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09" sId="1" odxf="1" dxf="1">
    <nc r="D42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10" sId="1" odxf="1" dxf="1">
    <nc r="E423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23" start="0" length="0">
    <dxf>
      <font>
        <b/>
        <name val="Times New Roman"/>
        <family val="1"/>
      </font>
    </dxf>
  </rfmt>
  <rcc rId="12711" sId="1" odxf="1" dxf="1">
    <nc r="G423">
      <f>G424</f>
    </nc>
    <odxf>
      <font>
        <b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name val="Times New Roman"/>
        <family val="1"/>
      </font>
      <fill>
        <patternFill patternType="none">
          <bgColor indexed="65"/>
        </patternFill>
      </fill>
      <alignment wrapText="0"/>
    </ndxf>
  </rcc>
  <rcc rId="12712" sId="1" odxf="1" dxf="1">
    <nc r="A424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3" sId="1" odxf="1" dxf="1">
    <nc r="B424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4" sId="1" odxf="1" dxf="1">
    <nc r="C424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5" sId="1" odxf="1" dxf="1">
    <nc r="D424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16" sId="1" odxf="1" dxf="1">
    <nc r="E424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4" start="0" length="0">
    <dxf>
      <font>
        <b/>
        <i/>
        <name val="Times New Roman"/>
        <family val="1"/>
      </font>
    </dxf>
  </rfmt>
  <rcc rId="12717" sId="1" odxf="1" dxf="1">
    <nc r="G424">
      <f>G425</f>
    </nc>
    <odxf>
      <font>
        <b val="0"/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b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18" sId="1" odxf="1" dxf="1">
    <nc r="A425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19" sId="1" odxf="1" dxf="1">
    <nc r="B42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0" sId="1" odxf="1" dxf="1">
    <nc r="C42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1" sId="1" odxf="1" dxf="1">
    <nc r="D42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2" sId="1" odxf="1" dxf="1">
    <nc r="E425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5" start="0" length="0">
    <dxf>
      <font>
        <i/>
        <name val="Times New Roman"/>
        <family val="1"/>
      </font>
    </dxf>
  </rfmt>
  <rcc rId="12723" sId="1" odxf="1" dxf="1">
    <nc r="G425">
      <f>G426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24" sId="1" odxf="1" dxf="1">
    <nc r="A426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5" sId="1" odxf="1" dxf="1">
    <nc r="B42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6" sId="1" odxf="1" dxf="1">
    <nc r="C42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7" sId="1" odxf="1" dxf="1">
    <nc r="D4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28" sId="1" odxf="1" dxf="1">
    <nc r="E426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6" start="0" length="0">
    <dxf>
      <font>
        <i/>
        <name val="Times New Roman"/>
        <family val="1"/>
      </font>
    </dxf>
  </rfmt>
  <rcc rId="12729" sId="1" odxf="1" dxf="1">
    <nc r="G426">
      <f>G427</f>
    </nc>
    <odxf>
      <font>
        <i val="0"/>
        <name val="Times New Roman"/>
        <family val="1"/>
      </font>
      <fill>
        <patternFill patternType="solid">
          <bgColor rgb="FF92D050"/>
        </patternFill>
      </fill>
      <alignment wrapText="1"/>
    </odxf>
    <ndxf>
      <font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12730" sId="1">
    <nc r="A427" t="inlineStr">
      <is>
        <t>Субсидии гражданам на приобретение жилья</t>
      </is>
    </nc>
  </rcc>
  <rcc rId="12731" sId="1">
    <nc r="B427" t="inlineStr">
      <is>
        <t>975</t>
      </is>
    </nc>
  </rcc>
  <rcc rId="12732" sId="1">
    <nc r="C427" t="inlineStr">
      <is>
        <t>10</t>
      </is>
    </nc>
  </rcc>
  <rcc rId="12733" sId="1">
    <nc r="D427" t="inlineStr">
      <is>
        <t>04</t>
      </is>
    </nc>
  </rcc>
  <rcc rId="12734" sId="1">
    <nc r="E427" t="inlineStr">
      <is>
        <t>09501 L4970</t>
      </is>
    </nc>
  </rcc>
  <rcc rId="12735" sId="1" odxf="1" dxf="1">
    <nc r="F427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27" start="0" length="0">
    <dxf>
      <fill>
        <patternFill>
          <bgColor theme="0"/>
        </patternFill>
      </fill>
      <alignment wrapText="0"/>
    </dxf>
  </rfmt>
  <rcc rId="12736" sId="1">
    <nc r="A423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12737" sId="1" numFmtId="4">
    <nc r="G427">
      <f>1367.5+524.32788</f>
    </nc>
  </rcc>
  <rcc rId="12738" sId="1">
    <nc r="H427">
      <v>1367.5</v>
    </nc>
  </rcc>
  <rcc rId="12739" sId="1">
    <oc r="G418">
      <f>G419</f>
    </oc>
    <nc r="G418">
      <f>G419+G422</f>
    </nc>
  </rcc>
  <rcc rId="12740" sId="1">
    <oc r="A391" t="inlineStr">
      <is>
        <t>Муниципальная программа «Сохранение и развитие бурятского языка в Селенгинском районе на 2021-2024 годы"</t>
      </is>
    </oc>
    <nc r="A391" t="inlineStr">
      <is>
        <t>Муниципальная программа «Сохранение и развитие бурятского языка в Селенгинском районе на 2021-2025 годы"</t>
      </is>
    </nc>
  </rcc>
  <rcc rId="12741" sId="1">
    <oc r="G394">
      <v>360</v>
    </oc>
    <nc r="G394">
      <f>360+802.4</f>
    </nc>
  </rcc>
  <rcc rId="12742" sId="1">
    <nc r="H394">
      <v>802.4</v>
    </nc>
  </rcc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3" sId="1">
    <oc r="G458">
      <f>859.2+2854.4</f>
    </oc>
    <nc r="G458">
      <f>850.6+2854.4</f>
    </nc>
  </rcc>
  <rcc rId="12744" sId="1">
    <oc r="G459">
      <f>259.5+862</f>
    </oc>
    <nc r="G459">
      <f>257+862</f>
    </nc>
  </rcc>
  <rcc rId="12745" sId="1">
    <nc r="H457">
      <v>1107.5999999999999</v>
    </nc>
  </rcc>
  <rcc rId="12746" sId="1">
    <oc r="H458">
      <v>859.2</v>
    </oc>
    <nc r="H458"/>
  </rcc>
  <rcc rId="12747" sId="1">
    <oc r="H459">
      <v>259.5</v>
    </oc>
    <nc r="H459"/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8" sId="1">
    <oc r="G547">
      <f>17551.7</f>
    </oc>
    <nc r="G547">
      <f>17551.7+17.5517</f>
    </nc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49" sId="1">
    <oc r="G561">
      <v>206496.4</v>
    </oc>
    <nc r="G561">
      <v>213138.1</v>
    </nc>
  </rcc>
  <rcc rId="12750" sId="1" numFmtId="34">
    <oc r="G560">
      <f>985463.8</f>
    </oc>
    <nc r="G560">
      <v>1655219.7</v>
    </nc>
  </rcc>
  <rcc rId="12751" sId="1">
    <oc r="G559">
      <v>245182.4</v>
    </oc>
    <nc r="G559">
      <v>237741.46</v>
    </nc>
  </rcc>
  <rcc rId="12752" sId="1">
    <oc r="H558">
      <f>SUM(H14:H557)</f>
    </oc>
    <nc r="H558">
      <f>SUM(H14:H557)</f>
    </nc>
  </rcc>
  <rcc rId="12753" sId="1">
    <oc r="H557">
      <v>38303.199999999997</v>
    </oc>
    <nc r="H557">
      <v>364399.5</v>
    </nc>
  </rcc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4" sId="1" numFmtId="4">
    <oc r="G552">
      <f>16327.6</f>
    </oc>
    <nc r="G552">
      <v>8886.66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55" sId="1" odxf="1" dxf="1">
    <nc r="J558">
      <f>G560+G562</f>
    </nc>
    <odxf>
      <numFmt numFmtId="0" formatCode="General"/>
    </odxf>
    <ndxf>
      <numFmt numFmtId="164" formatCode="_-* #,##0.00\ _₽_-;\-* #,##0.00\ _₽_-;_-* &quot;-&quot;??\ _₽_-;_-@_-"/>
    </ndxf>
  </rcc>
  <rcc rId="12756" sId="1" odxf="1" dxf="1">
    <nc r="J560">
      <f>J558-H558</f>
    </nc>
    <odxf>
      <numFmt numFmtId="0" formatCode="General"/>
    </odxf>
    <ndxf>
      <numFmt numFmtId="164" formatCode="_-* #,##0.00\ _₽_-;\-* #,##0.00\ _₽_-;_-* &quot;-&quot;??\ _₽_-;_-@_-"/>
    </ndxf>
  </rcc>
  <rrc rId="12757" sId="1" ref="A554:XFD557" action="insertRow"/>
  <rfmt sheetId="1" sqref="A554" start="0" length="0">
    <dxf>
      <fill>
        <patternFill>
          <bgColor indexed="41"/>
        </patternFill>
      </fill>
      <alignment horizontal="general"/>
    </dxf>
  </rfmt>
  <rfmt sheetId="1" sqref="B554" start="0" length="0">
    <dxf>
      <fill>
        <patternFill>
          <bgColor indexed="41"/>
        </patternFill>
      </fill>
    </dxf>
  </rfmt>
  <rfmt sheetId="1" sqref="C554" start="0" length="0">
    <dxf>
      <fill>
        <patternFill>
          <bgColor indexed="41"/>
        </patternFill>
      </fill>
    </dxf>
  </rfmt>
  <rfmt sheetId="1" sqref="D554" start="0" length="0">
    <dxf>
      <fill>
        <patternFill>
          <bgColor indexed="41"/>
        </patternFill>
      </fill>
    </dxf>
  </rfmt>
  <rfmt sheetId="1" sqref="E554" start="0" length="0">
    <dxf>
      <fill>
        <patternFill>
          <bgColor indexed="41"/>
        </patternFill>
      </fill>
    </dxf>
  </rfmt>
  <rfmt sheetId="1" sqref="F554" start="0" length="0">
    <dxf>
      <fill>
        <patternFill>
          <bgColor indexed="41"/>
        </patternFill>
      </fill>
    </dxf>
  </rfmt>
  <rfmt sheetId="1" sqref="G554" start="0" length="0">
    <dxf>
      <fill>
        <patternFill>
          <bgColor indexed="41"/>
        </patternFill>
      </fill>
    </dxf>
  </rfmt>
  <rfmt sheetId="1" sqref="A555" start="0" length="0">
    <dxf>
      <fill>
        <patternFill patternType="none">
          <bgColor indexed="65"/>
        </patternFill>
      </fill>
      <alignment horizontal="general"/>
    </dxf>
  </rfmt>
  <rfmt sheetId="1" sqref="B555" start="0" length="0">
    <dxf>
      <fill>
        <patternFill patternType="none">
          <bgColor indexed="65"/>
        </patternFill>
      </fill>
    </dxf>
  </rfmt>
  <rfmt sheetId="1" sqref="C555" start="0" length="0">
    <dxf>
      <fill>
        <patternFill patternType="none">
          <bgColor indexed="65"/>
        </patternFill>
      </fill>
    </dxf>
  </rfmt>
  <rfmt sheetId="1" sqref="D555" start="0" length="0">
    <dxf>
      <fill>
        <patternFill patternType="none">
          <bgColor indexed="65"/>
        </patternFill>
      </fill>
    </dxf>
  </rfmt>
  <rfmt sheetId="1" sqref="E555" start="0" length="0">
    <dxf>
      <fill>
        <patternFill patternType="none">
          <bgColor indexed="65"/>
        </patternFill>
      </fill>
    </dxf>
  </rfmt>
  <rfmt sheetId="1" sqref="F55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55" start="0" length="0">
    <dxf>
      <fill>
        <patternFill>
          <bgColor theme="0"/>
        </patternFill>
      </fill>
      <alignment wrapText="1"/>
    </dxf>
  </rfmt>
  <rfmt sheetId="1" sqref="A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C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55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556" start="0" length="0">
    <dxf>
      <font>
        <b val="0"/>
        <i/>
        <name val="Times New Roman"/>
        <family val="1"/>
      </font>
      <fill>
        <patternFill>
          <bgColor rgb="FF92D050"/>
        </patternFill>
      </fill>
    </dxf>
  </rfmt>
  <rfmt sheetId="1" sqref="A55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557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C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5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758" sId="1" odxf="1" dxf="1">
    <nc r="A554" t="inlineStr">
      <is>
        <t>Муниципальная программа «Комплексное развитие сельских территорий в Селенгинском районе на 2023-2025 годы»</t>
      </is>
    </nc>
    <ndxf>
      <fill>
        <patternFill>
          <bgColor theme="0"/>
        </patternFill>
      </fill>
      <alignment horizontal="left"/>
    </ndxf>
  </rcc>
  <rcc rId="12759" sId="1" odxf="1" dxf="1">
    <nc r="B554" t="inlineStr">
      <is>
        <t>977</t>
      </is>
    </nc>
    <ndxf>
      <fill>
        <patternFill>
          <bgColor theme="0"/>
        </patternFill>
      </fill>
    </ndxf>
  </rcc>
  <rcc rId="12760" sId="1" odxf="1" dxf="1">
    <nc r="C554" t="inlineStr">
      <is>
        <t>10</t>
      </is>
    </nc>
    <ndxf>
      <fill>
        <patternFill>
          <bgColor theme="0"/>
        </patternFill>
      </fill>
    </ndxf>
  </rcc>
  <rcc rId="12761" sId="1" odxf="1" dxf="1">
    <nc r="D554" t="inlineStr">
      <is>
        <t>03</t>
      </is>
    </nc>
    <ndxf>
      <fill>
        <patternFill>
          <bgColor theme="0"/>
        </patternFill>
      </fill>
    </ndxf>
  </rcc>
  <rcc rId="12762" sId="1" odxf="1" dxf="1">
    <nc r="E554" t="inlineStr">
      <is>
        <t>06000 00000</t>
      </is>
    </nc>
    <ndxf>
      <fill>
        <patternFill>
          <bgColor theme="0"/>
        </patternFill>
      </fill>
    </ndxf>
  </rcc>
  <rfmt sheetId="1" sqref="F554" start="0" length="0">
    <dxf>
      <fill>
        <patternFill>
          <bgColor theme="0"/>
        </patternFill>
      </fill>
    </dxf>
  </rfmt>
  <rcc rId="12763" sId="1" odxf="1" dxf="1">
    <nc r="G554">
      <f>G555</f>
    </nc>
    <ndxf>
      <fill>
        <patternFill>
          <bgColor theme="0"/>
        </patternFill>
      </fill>
      <alignment wrapText="1"/>
    </ndxf>
  </rcc>
  <rcc rId="12764" sId="1" odxf="1" dxf="1">
    <nc r="A555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5" sId="1" odxf="1" dxf="1">
    <nc r="B555" t="inlineStr">
      <is>
        <t>977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6" sId="1" odxf="1" dxf="1">
    <nc r="C555" t="inlineStr">
      <is>
        <t>10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7" sId="1" odxf="1" dxf="1">
    <nc r="D555" t="inlineStr">
      <is>
        <t>03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2768" sId="1" odxf="1" dxf="1">
    <nc r="E555" t="inlineStr">
      <is>
        <t>06020 00000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fmt sheetId="1" sqref="F555" start="0" length="0">
    <dxf>
      <font>
        <i/>
        <name val="Times New Roman"/>
        <family val="1"/>
      </font>
    </dxf>
  </rfmt>
  <rcc rId="12769" sId="1" odxf="1" dxf="1">
    <nc r="G555">
      <f>G556</f>
    </nc>
    <ndxf>
      <font>
        <b val="0"/>
        <i/>
        <name val="Times New Roman"/>
        <family val="1"/>
      </font>
    </ndxf>
  </rcc>
  <rcc rId="12770" sId="1" odxf="1" dxf="1">
    <nc r="A556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</ndxf>
  </rcc>
  <rcc rId="12771" sId="1">
    <nc r="B556" t="inlineStr">
      <is>
        <t>977</t>
      </is>
    </nc>
  </rcc>
  <rcc rId="12772" sId="1" odxf="1" dxf="1">
    <nc r="C556" t="inlineStr">
      <is>
        <t>10</t>
      </is>
    </nc>
    <ndxf>
      <fill>
        <patternFill patternType="solid">
          <bgColor theme="0"/>
        </patternFill>
      </fill>
    </ndxf>
  </rcc>
  <rcc rId="12773" sId="1" odxf="1" dxf="1">
    <nc r="D556" t="inlineStr">
      <is>
        <t>03</t>
      </is>
    </nc>
    <ndxf>
      <fill>
        <patternFill patternType="solid">
          <bgColor theme="0"/>
        </patternFill>
      </fill>
    </ndxf>
  </rcc>
  <rcc rId="12774" sId="1" odxf="1" dxf="1">
    <nc r="E556" t="inlineStr">
      <is>
        <t>06020 L5760</t>
      </is>
    </nc>
    <ndxf>
      <fill>
        <patternFill patternType="solid">
          <bgColor theme="0"/>
        </patternFill>
      </fill>
    </ndxf>
  </rcc>
  <rfmt sheetId="1" sqref="F55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2775" sId="1" odxf="1" dxf="1">
    <nc r="G556">
      <f>G557</f>
    </nc>
    <ndxf>
      <fill>
        <patternFill>
          <bgColor theme="0"/>
        </patternFill>
      </fill>
      <alignment wrapText="1"/>
    </ndxf>
  </rcc>
  <rcc rId="12776" sId="1" odxf="1" dxf="1">
    <nc r="A557" t="inlineStr">
      <is>
        <t>Прочие мероприятия , связанные с выполнением обязательств ОМСУ</t>
      </is>
    </nc>
    <ndxf>
      <alignment vertical="top"/>
    </ndxf>
  </rcc>
  <rcc rId="12777" sId="1">
    <nc r="B557" t="inlineStr">
      <is>
        <t>977</t>
      </is>
    </nc>
  </rcc>
  <rcc rId="12778" sId="1" odxf="1" dxf="1">
    <nc r="C557" t="inlineStr">
      <is>
        <t>10</t>
      </is>
    </nc>
    <ndxf>
      <fill>
        <patternFill patternType="solid">
          <bgColor theme="0"/>
        </patternFill>
      </fill>
    </ndxf>
  </rcc>
  <rcc rId="12779" sId="1" odxf="1" dxf="1">
    <nc r="D557" t="inlineStr">
      <is>
        <t>03</t>
      </is>
    </nc>
    <ndxf>
      <fill>
        <patternFill patternType="solid">
          <bgColor theme="0"/>
        </patternFill>
      </fill>
    </ndxf>
  </rcc>
  <rcc rId="12780" sId="1" odxf="1" dxf="1">
    <nc r="E557" t="inlineStr">
      <is>
        <t>06020 L5760</t>
      </is>
    </nc>
    <ndxf>
      <fill>
        <patternFill patternType="solid">
          <bgColor theme="0"/>
        </patternFill>
      </fill>
    </ndxf>
  </rcc>
  <rcc rId="12781" sId="1" odxf="1" dxf="1">
    <nc r="F557" t="inlineStr">
      <is>
        <t>244</t>
      </is>
    </nc>
    <ndxf>
      <fill>
        <patternFill patternType="solid">
          <bgColor theme="0"/>
        </patternFill>
      </fill>
    </ndxf>
  </rcc>
  <rfmt sheetId="1" sqref="G557" start="0" length="0">
    <dxf>
      <fill>
        <patternFill patternType="solid">
          <bgColor theme="0"/>
        </patternFill>
      </fill>
      <alignment wrapText="1"/>
    </dxf>
  </rfmt>
  <rcc rId="12782" sId="1">
    <nc r="G557">
      <f>9466.1+127.9224</f>
    </nc>
  </rcc>
  <rcc rId="12783" sId="1">
    <nc r="H557">
      <v>9466.1</v>
    </nc>
  </rcc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56">
    <dxf>
      <fill>
        <patternFill>
          <bgColor rgb="FF92D050"/>
        </patternFill>
      </fill>
    </dxf>
  </rfmt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57">
    <dxf>
      <fill>
        <patternFill>
          <bgColor rgb="FF92D050"/>
        </patternFill>
      </fill>
    </dxf>
  </rfmt>
  <rfmt sheetId="1" sqref="G426">
    <dxf>
      <fill>
        <patternFill patternType="solid">
          <bgColor rgb="FF92D050"/>
        </patternFill>
      </fill>
    </dxf>
  </rfmt>
  <rfmt sheetId="1" sqref="G393">
    <dxf>
      <fill>
        <patternFill>
          <bgColor rgb="FF92D050"/>
        </patternFill>
      </fill>
    </dxf>
  </rfmt>
  <rcc rId="12784" sId="1">
    <oc r="H562">
      <f>SUM(H14:H561)</f>
    </oc>
    <nc r="H562">
      <f>SUM(H14:H561)</f>
    </nc>
  </rcc>
  <rcc rId="12785" sId="1">
    <oc r="J562">
      <f>G564+G566</f>
    </oc>
    <nc r="J562">
      <f>G564+G566-G567</f>
    </nc>
  </rcc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86" sId="1" ref="A553:XFD557" action="insertRow"/>
  <rcc rId="12787" sId="1" odxf="1" dxf="1">
    <nc r="A553" t="inlineStr">
      <is>
        <t>ОХРАНА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general" vertical="center"/>
    </ndxf>
  </rcc>
  <rcc rId="12788" sId="1" odxf="1" dxf="1">
    <nc r="B55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89" sId="1" odxf="1" dxf="1">
    <nc r="C55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5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790" sId="1" odxf="1" dxf="1">
    <nc r="G553">
      <f>G554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791" sId="1" odxf="1" dxf="1">
    <nc r="A554" t="inlineStr">
      <is>
        <t>Другие вопросы в области охраны окружающей среды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ndxf>
  </rcc>
  <rcc rId="12792" sId="1" odxf="1" dxf="1">
    <nc r="B55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3" sId="1" odxf="1" dxf="1">
    <nc r="C554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4" sId="1" odxf="1" dxf="1">
    <nc r="D55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5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795" sId="1" odxf="1" dxf="1">
    <nc r="G554">
      <f>G555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96" sId="1" odxf="1" dxf="1">
    <nc r="A555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cc rId="12797" sId="1" odxf="1" dxf="1">
    <nc r="B55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798" sId="1" odxf="1" dxf="1">
    <nc r="C555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799" sId="1" odxf="1" dxf="1">
    <nc r="D55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00" sId="1" odxf="1" dxf="1">
    <nc r="E55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55" start="0" length="0">
    <dxf>
      <font>
        <b/>
        <name val="Times New Roman"/>
        <family val="1"/>
      </font>
    </dxf>
  </rfmt>
  <rcc rId="12801" sId="1" odxf="1" dxf="1">
    <nc r="G555">
      <f>G556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556" start="0" length="0">
    <dxf>
      <font>
        <i/>
        <name val="Times New Roman"/>
        <family val="1"/>
      </font>
      <alignment horizontal="general"/>
    </dxf>
  </rfmt>
  <rcc rId="12802" sId="1" odxf="1" dxf="1">
    <nc r="B556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12803" sId="1" odxf="1" dxf="1">
    <nc r="C55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4" sId="1" odxf="1" dxf="1">
    <nc r="D5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</dxf>
  </rfmt>
  <rcc rId="12805" sId="1" odxf="1" dxf="1">
    <nc r="G556">
      <f>SUM(G557:G557)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56" start="0" length="0">
    <dxf>
      <font>
        <i/>
        <name val="Times New Roman CYR"/>
        <family val="1"/>
      </font>
    </dxf>
  </rfmt>
  <rfmt sheetId="1" sqref="I556" start="0" length="0">
    <dxf>
      <font>
        <i/>
        <name val="Times New Roman CYR"/>
        <family val="1"/>
      </font>
    </dxf>
  </rfmt>
  <rfmt sheetId="1" sqref="J556" start="0" length="0">
    <dxf>
      <font>
        <i/>
        <name val="Times New Roman CYR"/>
        <family val="1"/>
      </font>
    </dxf>
  </rfmt>
  <rfmt sheetId="1" sqref="K556" start="0" length="0">
    <dxf>
      <font>
        <i/>
        <name val="Times New Roman CYR"/>
        <family val="1"/>
      </font>
    </dxf>
  </rfmt>
  <rfmt sheetId="1" sqref="L556" start="0" length="0">
    <dxf>
      <font>
        <i/>
        <name val="Times New Roman CYR"/>
        <family val="1"/>
      </font>
    </dxf>
  </rfmt>
  <rfmt sheetId="1" sqref="A556:XFD556" start="0" length="0">
    <dxf>
      <font>
        <i/>
        <name val="Times New Roman CYR"/>
        <family val="1"/>
      </font>
    </dxf>
  </rfmt>
  <rfmt sheetId="1" sqref="A557" start="0" length="0">
    <dxf>
      <font>
        <color indexed="8"/>
        <name val="Times New Roman"/>
        <family val="1"/>
      </font>
      <alignment vertical="center"/>
    </dxf>
  </rfmt>
  <rcc rId="12806" sId="1" odxf="1" dxf="1">
    <nc r="B557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2807" sId="1">
    <nc r="F557" t="inlineStr">
      <is>
        <t>540</t>
      </is>
    </nc>
  </rcc>
  <rfmt sheetId="1" sqref="H557" start="0" length="0">
    <dxf>
      <font>
        <i/>
        <name val="Times New Roman CYR"/>
        <family val="1"/>
      </font>
    </dxf>
  </rfmt>
  <rfmt sheetId="1" sqref="I557" start="0" length="0">
    <dxf>
      <font>
        <i/>
        <name val="Times New Roman CYR"/>
        <family val="1"/>
      </font>
    </dxf>
  </rfmt>
  <rfmt sheetId="1" sqref="J557" start="0" length="0">
    <dxf>
      <font>
        <i/>
        <name val="Times New Roman CYR"/>
        <family val="1"/>
      </font>
    </dxf>
  </rfmt>
  <rfmt sheetId="1" sqref="K557" start="0" length="0">
    <dxf>
      <font>
        <i/>
        <name val="Times New Roman CYR"/>
        <family val="1"/>
      </font>
    </dxf>
  </rfmt>
  <rfmt sheetId="1" sqref="L557" start="0" length="0">
    <dxf>
      <font>
        <i/>
        <name val="Times New Roman CYR"/>
        <family val="1"/>
      </font>
    </dxf>
  </rfmt>
  <rfmt sheetId="1" sqref="A557:XFD557" start="0" length="0">
    <dxf>
      <font>
        <i/>
        <name val="Times New Roman CYR"/>
        <family val="1"/>
      </font>
    </dxf>
  </rfmt>
  <rcc rId="12808" sId="1" numFmtId="4">
    <nc r="G557">
      <f>263664.7</f>
    </nc>
  </rcc>
  <rcc rId="12809" sId="1">
    <nc r="C557" t="inlineStr">
      <is>
        <t>06</t>
      </is>
    </nc>
  </rcc>
  <rcc rId="12810" sId="1">
    <nc r="D557" t="inlineStr">
      <is>
        <t>05</t>
      </is>
    </nc>
  </rcc>
  <rfmt sheetId="1" sqref="E556:E557">
    <dxf>
      <fill>
        <patternFill patternType="solid">
          <bgColor rgb="FFFFFF00"/>
        </patternFill>
      </fill>
    </dxf>
  </rfmt>
  <rcc rId="12811" sId="1">
    <nc r="A557" t="inlineStr">
      <is>
        <t>Иные межбюджетные трансферты</t>
      </is>
    </nc>
  </rcc>
  <rfmt sheetId="1" sqref="A55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556" start="0" length="0">
    <dxf>
      <font>
        <sz val="12"/>
        <color rgb="FF000000"/>
        <name val="Times New Roman"/>
        <family val="1"/>
      </font>
    </dxf>
  </rfmt>
  <rcc rId="12812" sId="1" odxf="1" dxf="1">
    <nc r="A556" t="inlineStr">
      <is>
        <t>Реализация мероприятий комплексных планов по снижению выбросов загрязняющих веществ в атмосферный воздух</t>
      </is>
    </nc>
    <ndxf>
      <font>
        <i/>
        <sz val="12"/>
        <color rgb="FF000000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Ведом.структура!$A$1:$G$567</formula>
    <oldFormula>Ведом.структура!$A$1:$G$567</oldFormula>
  </rdn>
  <rdn rId="0" localSheetId="1" customView="1" name="Z_F5AA4F86_B486_4943_8417_E7BB5F004EDE_.wvu.FilterData" hidden="1" oldHidden="1">
    <formula>Ведом.структура!$A$13:$G$575</formula>
    <oldFormula>Ведом.структура!$A$13:$G$575</oldFormula>
  </rdn>
  <rcv guid="{F5AA4F86-B486-4943-8417-E7BB5F004EDE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5" sId="1">
    <oc r="G518">
      <f>G519+G529+G537+G558</f>
    </oc>
    <nc r="G518">
      <f>G519+G529+G537+G558+G553</f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6" sId="1">
    <nc r="H557">
      <v>263664.7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17" sId="1" numFmtId="4">
    <oc r="G574">
      <v>7900</v>
    </oc>
    <nc r="G574">
      <f>7900+1600+4590</f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18" sId="1" ref="A317:XFD323" action="insertRow"/>
  <rcc rId="12819" sId="1" odxf="1" dxf="1">
    <nc r="A317" t="inlineStr">
      <is>
        <t>ОБСЛУЖИВАНИЕ ГОСУДАРСТВЕННОГО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vertical="center"/>
    </ndxf>
  </rcc>
  <rcc rId="12820" sId="1" odxf="1" dxf="1" numFmtId="30">
    <nc r="B31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821" sId="1" odxf="1" dxf="1">
    <nc r="C317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1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822" sId="1" odxf="1" dxf="1">
    <nc r="G317">
      <f>G318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H317" start="0" length="0">
    <dxf>
      <fill>
        <patternFill patternType="solid">
          <bgColor indexed="45"/>
        </patternFill>
      </fill>
    </dxf>
  </rfmt>
  <rfmt sheetId="1" sqref="I317" start="0" length="0">
    <dxf>
      <fill>
        <patternFill patternType="solid">
          <bgColor indexed="45"/>
        </patternFill>
      </fill>
    </dxf>
  </rfmt>
  <rfmt sheetId="1" sqref="J317" start="0" length="0">
    <dxf>
      <fill>
        <patternFill patternType="solid">
          <bgColor indexed="45"/>
        </patternFill>
      </fill>
    </dxf>
  </rfmt>
  <rfmt sheetId="1" sqref="K317" start="0" length="0">
    <dxf>
      <fill>
        <patternFill patternType="solid">
          <bgColor indexed="45"/>
        </patternFill>
      </fill>
    </dxf>
  </rfmt>
  <rfmt sheetId="1" sqref="L317" start="0" length="0">
    <dxf>
      <fill>
        <patternFill patternType="solid">
          <bgColor indexed="45"/>
        </patternFill>
      </fill>
    </dxf>
  </rfmt>
  <rfmt sheetId="1" sqref="A317:XFD317" start="0" length="0">
    <dxf>
      <fill>
        <patternFill patternType="solid">
          <bgColor indexed="45"/>
        </patternFill>
      </fill>
    </dxf>
  </rfmt>
  <rcc rId="12823" sId="1" odxf="1" dxf="1">
    <nc r="A318" t="inlineStr">
      <is>
        <t>Обслуживание государственного внутреннего и муниципального долга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vertical="center"/>
    </ndxf>
  </rcc>
  <rcc rId="12824" sId="1" odxf="1" dxf="1" numFmtId="30">
    <nc r="B31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5" sId="1" odxf="1" dxf="1">
    <nc r="C318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826" sId="1" odxf="1" dxf="1">
    <nc r="D31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1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827" sId="1" odxf="1" dxf="1">
    <nc r="G318">
      <f>G319</f>
    </nc>
    <odxf>
      <font>
        <b val="0"/>
        <name val="Times New Roman"/>
        <family val="1"/>
      </font>
      <fill>
        <patternFill>
          <bgColor rgb="FFFFFF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318" start="0" length="0">
    <dxf>
      <fill>
        <patternFill patternType="solid">
          <bgColor indexed="45"/>
        </patternFill>
      </fill>
    </dxf>
  </rfmt>
  <rfmt sheetId="1" sqref="I318" start="0" length="0">
    <dxf>
      <fill>
        <patternFill patternType="solid">
          <bgColor indexed="45"/>
        </patternFill>
      </fill>
    </dxf>
  </rfmt>
  <rfmt sheetId="1" sqref="J318" start="0" length="0">
    <dxf>
      <fill>
        <patternFill patternType="solid">
          <bgColor indexed="45"/>
        </patternFill>
      </fill>
    </dxf>
  </rfmt>
  <rfmt sheetId="1" sqref="K318" start="0" length="0">
    <dxf>
      <fill>
        <patternFill patternType="solid">
          <bgColor indexed="45"/>
        </patternFill>
      </fill>
    </dxf>
  </rfmt>
  <rfmt sheetId="1" sqref="L318" start="0" length="0">
    <dxf>
      <fill>
        <patternFill patternType="solid">
          <bgColor indexed="45"/>
        </patternFill>
      </fill>
    </dxf>
  </rfmt>
  <rfmt sheetId="1" sqref="A318:XFD318" start="0" length="0">
    <dxf>
      <fill>
        <patternFill patternType="solid">
          <bgColor indexed="45"/>
        </patternFill>
      </fill>
    </dxf>
  </rfmt>
  <rcc rId="12828" sId="1" odxf="1" dxf="1">
    <nc r="A319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2829" sId="1" odxf="1" dxf="1" numFmtId="30">
    <nc r="B31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0" sId="1" odxf="1" dxf="1">
    <nc r="C319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1" sId="1" odxf="1" dxf="1">
    <nc r="D31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32" sId="1" odxf="1" dxf="1">
    <nc r="E31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19" start="0" length="0">
    <dxf>
      <font>
        <b/>
        <name val="Times New Roman"/>
        <family val="1"/>
      </font>
    </dxf>
  </rfmt>
  <rcc rId="12833" sId="1" odxf="1" dxf="1">
    <nc r="G319">
      <f>G320</f>
    </nc>
    <odxf>
      <font>
        <b val="0"/>
        <name val="Times New Roman"/>
        <family val="1"/>
      </font>
      <fill>
        <patternFill patternType="solid">
          <bgColor rgb="FFFFFF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319" start="0" length="0">
    <dxf>
      <font>
        <i val="0"/>
        <name val="Times New Roman CYR"/>
        <family val="1"/>
      </font>
    </dxf>
  </rfmt>
  <rfmt sheetId="1" sqref="I319" start="0" length="0">
    <dxf>
      <font>
        <i val="0"/>
        <name val="Times New Roman CYR"/>
        <family val="1"/>
      </font>
    </dxf>
  </rfmt>
  <rfmt sheetId="1" sqref="J319" start="0" length="0">
    <dxf>
      <font>
        <i val="0"/>
        <name val="Times New Roman CYR"/>
        <family val="1"/>
      </font>
    </dxf>
  </rfmt>
  <rfmt sheetId="1" sqref="K319" start="0" length="0">
    <dxf>
      <font>
        <i val="0"/>
        <name val="Times New Roman CYR"/>
        <family val="1"/>
      </font>
    </dxf>
  </rfmt>
  <rfmt sheetId="1" sqref="L319" start="0" length="0">
    <dxf>
      <font>
        <i val="0"/>
        <name val="Times New Roman CYR"/>
        <family val="1"/>
      </font>
    </dxf>
  </rfmt>
  <rfmt sheetId="1" sqref="A319:XFD319" start="0" length="0">
    <dxf>
      <font>
        <i val="0"/>
        <name val="Times New Roman CYR"/>
        <family val="1"/>
      </font>
    </dxf>
  </rfmt>
  <rcc rId="12834" sId="1" odxf="1" dxf="1">
    <nc r="A320" t="inlineStr">
      <is>
        <t>Подпрограмма «Управление муниципальным долгом»</t>
      </is>
    </nc>
    <odxf>
      <font>
        <b val="0"/>
        <i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name val="Times New Roman"/>
        <family val="1"/>
      </font>
      <alignment horizontal="general"/>
      <border outline="0">
        <left/>
        <right/>
        <top/>
        <bottom/>
      </border>
    </ndxf>
  </rcc>
  <rcc rId="12835" sId="1" odxf="1" dxf="1" numFmtId="30">
    <nc r="B320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6" sId="1" odxf="1" dxf="1">
    <nc r="C320" t="inlineStr">
      <is>
        <t>13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7" sId="1" odxf="1" dxf="1">
    <nc r="D3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838" sId="1" odxf="1" dxf="1">
    <nc r="E320" t="inlineStr">
      <is>
        <t>02300 00000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320" start="0" length="0">
    <dxf>
      <font>
        <b/>
        <i/>
        <name val="Times New Roman"/>
        <family val="1"/>
      </font>
    </dxf>
  </rfmt>
  <rcc rId="12839" sId="1" odxf="1" dxf="1">
    <nc r="G320">
      <f>G321</f>
    </nc>
    <odxf>
      <font>
        <b val="0"/>
        <i val="0"/>
        <name val="Times New Roman"/>
        <family val="1"/>
      </font>
      <fill>
        <patternFill patternType="solid">
          <bgColor rgb="FFFFFF0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320" start="0" length="0">
    <dxf>
      <font>
        <i val="0"/>
        <name val="Times New Roman CYR"/>
        <family val="1"/>
      </font>
    </dxf>
  </rfmt>
  <rfmt sheetId="1" sqref="I320" start="0" length="0">
    <dxf>
      <font>
        <i val="0"/>
        <name val="Times New Roman CYR"/>
        <family val="1"/>
      </font>
    </dxf>
  </rfmt>
  <rfmt sheetId="1" sqref="J320" start="0" length="0">
    <dxf>
      <font>
        <i val="0"/>
        <name val="Times New Roman CYR"/>
        <family val="1"/>
      </font>
    </dxf>
  </rfmt>
  <rfmt sheetId="1" sqref="K320" start="0" length="0">
    <dxf>
      <font>
        <i val="0"/>
        <name val="Times New Roman CYR"/>
        <family val="1"/>
      </font>
    </dxf>
  </rfmt>
  <rfmt sheetId="1" sqref="L320" start="0" length="0">
    <dxf>
      <font>
        <i val="0"/>
        <name val="Times New Roman CYR"/>
        <family val="1"/>
      </font>
    </dxf>
  </rfmt>
  <rfmt sheetId="1" sqref="A320:XFD320" start="0" length="0">
    <dxf>
      <font>
        <i val="0"/>
        <name val="Times New Roman CYR"/>
        <family val="1"/>
      </font>
    </dxf>
  </rfmt>
  <rcc rId="12840" sId="1" odxf="1" dxf="1">
    <nc r="A321" t="inlineStr">
      <is>
        <t>Основное мероприятие "Обслуживание муниципального долга"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1" sId="1" odxf="1" dxf="1" numFmtId="30">
    <nc r="B32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2" sId="1" odxf="1" dxf="1">
    <nc r="C32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3" sId="1" odxf="1" dxf="1">
    <nc r="D32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4" sId="1" odxf="1" dxf="1">
    <nc r="E321" t="inlineStr">
      <is>
        <t>02301 00000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1" start="0" length="0">
    <dxf>
      <font>
        <i/>
        <name val="Times New Roman"/>
        <family val="1"/>
      </font>
    </dxf>
  </rfmt>
  <rcc rId="12845" sId="1" odxf="1" dxf="1">
    <nc r="G321">
      <f>G322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1" start="0" length="0">
    <dxf>
      <fill>
        <patternFill patternType="solid">
          <bgColor indexed="45"/>
        </patternFill>
      </fill>
    </dxf>
  </rfmt>
  <rfmt sheetId="1" sqref="I321" start="0" length="0">
    <dxf>
      <fill>
        <patternFill patternType="solid">
          <bgColor indexed="45"/>
        </patternFill>
      </fill>
    </dxf>
  </rfmt>
  <rfmt sheetId="1" sqref="J321" start="0" length="0">
    <dxf>
      <fill>
        <patternFill patternType="solid">
          <bgColor indexed="45"/>
        </patternFill>
      </fill>
    </dxf>
  </rfmt>
  <rfmt sheetId="1" sqref="K321" start="0" length="0">
    <dxf>
      <fill>
        <patternFill patternType="solid">
          <bgColor indexed="45"/>
        </patternFill>
      </fill>
    </dxf>
  </rfmt>
  <rfmt sheetId="1" sqref="L321" start="0" length="0">
    <dxf>
      <fill>
        <patternFill patternType="solid">
          <bgColor indexed="45"/>
        </patternFill>
      </fill>
    </dxf>
  </rfmt>
  <rfmt sheetId="1" sqref="A321:XFD321" start="0" length="0">
    <dxf>
      <fill>
        <patternFill patternType="solid">
          <bgColor indexed="45"/>
        </patternFill>
      </fill>
    </dxf>
  </rfmt>
  <rcc rId="12846" sId="1" odxf="1" dxf="1">
    <nc r="A322" t="inlineStr">
      <is>
        <t>Процентные платежи по муниципальному долгу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2847" sId="1" odxf="1" dxf="1" numFmtId="30">
    <nc r="B322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8" sId="1" odxf="1" dxf="1">
    <nc r="C32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49" sId="1" odxf="1" dxf="1">
    <nc r="D3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50" sId="1" odxf="1" dxf="1">
    <nc r="E322" t="inlineStr">
      <is>
        <t>02301 87010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22" start="0" length="0">
    <dxf>
      <font>
        <i/>
        <name val="Times New Roman"/>
        <family val="1"/>
      </font>
    </dxf>
  </rfmt>
  <rcc rId="12851" sId="1" odxf="1" dxf="1">
    <nc r="G322">
      <f>SUM(G323)</f>
    </nc>
    <odxf>
      <font>
        <i val="0"/>
        <name val="Times New Roman"/>
        <family val="1"/>
      </font>
      <fill>
        <patternFill patternType="solid">
          <bgColor rgb="FFFFFF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22" start="0" length="0">
    <dxf>
      <fill>
        <patternFill patternType="solid">
          <bgColor indexed="45"/>
        </patternFill>
      </fill>
    </dxf>
  </rfmt>
  <rfmt sheetId="1" sqref="I322" start="0" length="0">
    <dxf>
      <fill>
        <patternFill patternType="solid">
          <bgColor indexed="45"/>
        </patternFill>
      </fill>
    </dxf>
  </rfmt>
  <rfmt sheetId="1" sqref="J322" start="0" length="0">
    <dxf>
      <fill>
        <patternFill patternType="solid">
          <bgColor indexed="45"/>
        </patternFill>
      </fill>
    </dxf>
  </rfmt>
  <rfmt sheetId="1" sqref="K322" start="0" length="0">
    <dxf>
      <fill>
        <patternFill patternType="solid">
          <bgColor indexed="45"/>
        </patternFill>
      </fill>
    </dxf>
  </rfmt>
  <rfmt sheetId="1" sqref="L322" start="0" length="0">
    <dxf>
      <fill>
        <patternFill patternType="solid">
          <bgColor indexed="45"/>
        </patternFill>
      </fill>
    </dxf>
  </rfmt>
  <rfmt sheetId="1" sqref="A322:XFD322" start="0" length="0">
    <dxf>
      <fill>
        <patternFill patternType="solid">
          <bgColor indexed="45"/>
        </patternFill>
      </fill>
    </dxf>
  </rfmt>
  <rcc rId="12852" sId="1" odxf="1" dxf="1">
    <nc r="A323" t="inlineStr">
      <is>
        <t>Обслуживание муниципального долга</t>
      </is>
    </nc>
    <odxf>
      <alignment horizontal="left" vertical="top" wrapText="1"/>
    </odxf>
    <ndxf>
      <alignment horizontal="general" vertical="bottom" wrapText="0"/>
    </ndxf>
  </rcc>
  <rcc rId="12853" sId="1" numFmtId="30">
    <nc r="B323">
      <v>970</v>
    </nc>
  </rcc>
  <rcc rId="12854" sId="1">
    <nc r="C323" t="inlineStr">
      <is>
        <t>13</t>
      </is>
    </nc>
  </rcc>
  <rcc rId="12855" sId="1">
    <nc r="D323" t="inlineStr">
      <is>
        <t>01</t>
      </is>
    </nc>
  </rcc>
  <rcc rId="12856" sId="1">
    <nc r="E323" t="inlineStr">
      <is>
        <t>02301 87010</t>
      </is>
    </nc>
  </rcc>
  <rcc rId="12857" sId="1">
    <nc r="F323" t="inlineStr">
      <is>
        <t>730</t>
      </is>
    </nc>
  </rcc>
  <rfmt sheetId="1" sqref="G323" start="0" length="0">
    <dxf>
      <fill>
        <patternFill patternType="none">
          <bgColor indexed="65"/>
        </patternFill>
      </fill>
    </dxf>
  </rfmt>
  <rfmt sheetId="1" sqref="H323" start="0" length="0">
    <dxf>
      <fill>
        <patternFill patternType="solid">
          <bgColor indexed="45"/>
        </patternFill>
      </fill>
    </dxf>
  </rfmt>
  <rfmt sheetId="1" sqref="I323" start="0" length="0">
    <dxf>
      <fill>
        <patternFill patternType="solid">
          <bgColor indexed="45"/>
        </patternFill>
      </fill>
    </dxf>
  </rfmt>
  <rfmt sheetId="1" sqref="J323" start="0" length="0">
    <dxf>
      <fill>
        <patternFill patternType="solid">
          <bgColor indexed="45"/>
        </patternFill>
      </fill>
    </dxf>
  </rfmt>
  <rfmt sheetId="1" sqref="K323" start="0" length="0">
    <dxf>
      <fill>
        <patternFill patternType="solid">
          <bgColor indexed="45"/>
        </patternFill>
      </fill>
    </dxf>
  </rfmt>
  <rfmt sheetId="1" sqref="L323" start="0" length="0">
    <dxf>
      <fill>
        <patternFill patternType="solid">
          <bgColor indexed="45"/>
        </patternFill>
      </fill>
    </dxf>
  </rfmt>
  <rfmt sheetId="1" sqref="A323:XFD323" start="0" length="0">
    <dxf>
      <fill>
        <patternFill patternType="solid">
          <bgColor indexed="45"/>
        </patternFill>
      </fill>
    </dxf>
  </rfmt>
  <rcc rId="12858" sId="1" numFmtId="4">
    <nc r="G323">
      <v>3.6590099999999999</v>
    </nc>
  </rcc>
  <rcc rId="12859" sId="1">
    <oc r="G301">
      <f>G302+G324</f>
    </oc>
    <nc r="G301">
      <f>G302+G324+G317</f>
    </nc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0" sId="1">
    <nc r="E563" t="inlineStr">
      <is>
        <t>999Ч4 54410</t>
      </is>
    </nc>
  </rcc>
  <rcc rId="12861" sId="1" odxf="1" dxf="1">
    <nc r="E564" t="inlineStr">
      <is>
        <t>999Ч4 54410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4" start="0" length="2147483647">
    <dxf>
      <font>
        <i val="0"/>
      </font>
    </dxf>
  </rfmt>
  <rfmt sheetId="1" sqref="E563:E564">
    <dxf>
      <fill>
        <patternFill>
          <bgColor theme="0"/>
        </patternFill>
      </fill>
    </dxf>
  </rfmt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2" sId="1">
    <oc r="G565">
      <f>G570</f>
    </oc>
    <nc r="G565">
      <f>G570+G566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3" sId="1" numFmtId="4">
    <oc r="G447">
      <v>2433.6999999999998</v>
    </oc>
    <nc r="G447">
      <v>2695.45</v>
    </nc>
  </rcc>
  <rcc rId="12864" sId="1" numFmtId="4">
    <oc r="G460">
      <v>250</v>
    </oc>
    <nc r="G460">
      <v>450</v>
    </nc>
  </rcc>
  <rcc rId="12865" sId="1">
    <oc r="G465">
      <f>850.6+2854.4</f>
    </oc>
    <nc r="G465">
      <f>850.6+2860</f>
    </nc>
  </rcc>
  <rcc rId="12866" sId="1">
    <oc r="G466">
      <f>257+862</f>
    </oc>
    <nc r="G466">
      <f>257+863.7</f>
    </nc>
  </rcc>
  <rcc rId="12867" sId="1">
    <oc r="G472">
      <f>34550.8+2300</f>
    </oc>
    <nc r="G472">
      <f>33933.65+2300</f>
    </nc>
  </rcc>
  <rcc rId="12868" sId="1" numFmtId="4">
    <oc r="G483">
      <v>4439.7</v>
    </oc>
    <nc r="G483">
      <v>3000</v>
    </nc>
  </rcc>
  <rcc rId="12869" sId="1" numFmtId="4">
    <oc r="G484">
      <v>1340.8</v>
    </oc>
    <nc r="G484">
      <v>906</v>
    </nc>
  </rcc>
  <rcc rId="12870" sId="1" numFmtId="4">
    <oc r="G485">
      <v>129.19999999999999</v>
    </oc>
    <nc r="G485">
      <v>140.15</v>
    </nc>
  </rcc>
  <rcc rId="12871" sId="1" numFmtId="4">
    <oc r="G486">
      <v>233.9</v>
    </oc>
    <nc r="G486">
      <v>218</v>
    </nc>
  </rcc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72" sId="1" ref="A453:XFD458" action="insertRow"/>
  <rm rId="12873" sheetId="1" source="A429:XFD434" destination="A453:XFD458" sourceSheetId="1">
    <rfmt sheetId="1" xfDxf="1" sqref="A453:XFD453" start="0" length="0">
      <dxf>
        <font>
          <name val="Times New Roman CYR"/>
          <family val="1"/>
        </font>
        <alignment wrapText="1"/>
      </dxf>
    </rfmt>
    <rfmt sheetId="1" xfDxf="1" sqref="A454:XFD454" start="0" length="0">
      <dxf>
        <font>
          <name val="Times New Roman CYR"/>
          <family val="1"/>
        </font>
        <alignment wrapText="1"/>
      </dxf>
    </rfmt>
    <rfmt sheetId="1" xfDxf="1" sqref="A455:XFD455" start="0" length="0">
      <dxf>
        <font>
          <name val="Times New Roman CYR"/>
          <family val="1"/>
        </font>
        <alignment wrapText="1"/>
      </dxf>
    </rfmt>
    <rfmt sheetId="1" xfDxf="1" sqref="A456:XFD456" start="0" length="0">
      <dxf>
        <font>
          <name val="Times New Roman CYR"/>
          <family val="1"/>
        </font>
        <alignment wrapText="1"/>
      </dxf>
    </rfmt>
    <rfmt sheetId="1" xfDxf="1" sqref="A457:XFD457" start="0" length="0">
      <dxf>
        <font>
          <name val="Times New Roman CYR"/>
          <family val="1"/>
        </font>
        <alignment wrapText="1"/>
      </dxf>
    </rfmt>
    <rfmt sheetId="1" xfDxf="1" sqref="A458:XFD458" start="0" length="0">
      <dxf>
        <font>
          <name val="Times New Roman CYR"/>
          <family val="1"/>
        </font>
        <alignment wrapText="1"/>
      </dxf>
    </rfmt>
    <rfmt sheetId="1" sqref="A45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4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5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5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8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74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5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6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7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8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rc rId="12879" sId="1" ref="A429:XFD429" action="deleteRow">
    <rfmt sheetId="1" xfDxf="1" sqref="A429:XFD429" start="0" length="0">
      <dxf>
        <font>
          <name val="Times New Roman CYR"/>
          <family val="1"/>
        </font>
        <alignment wrapText="1"/>
      </dxf>
    </rfmt>
  </rrc>
  <rcc rId="12880" sId="1">
    <oc r="G442">
      <f>G443</f>
    </oc>
    <nc r="G442">
      <f>G443+G447</f>
    </nc>
  </rcc>
  <rrc rId="12881" sId="1" ref="A486:XFD486" action="insertRow"/>
  <rcc rId="12882" sId="1">
    <nc r="B486" t="inlineStr">
      <is>
        <t>975</t>
      </is>
    </nc>
  </rcc>
  <rcc rId="12883" sId="1">
    <nc r="C486" t="inlineStr">
      <is>
        <t>11</t>
      </is>
    </nc>
  </rcc>
  <rcc rId="12884" sId="1">
    <nc r="D486" t="inlineStr">
      <is>
        <t>05</t>
      </is>
    </nc>
  </rcc>
  <rrc rId="12885" sId="1" ref="A486:XFD486" action="deleteRow">
    <rfmt sheetId="1" xfDxf="1" sqref="A486:XFD486" start="0" length="0">
      <dxf>
        <font>
          <name val="Times New Roman CYR"/>
          <family val="1"/>
        </font>
        <alignment wrapText="1"/>
      </dxf>
    </rfmt>
    <rfmt sheetId="1" sqref="A48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86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86" sId="1" ref="A470:XFD470" action="insertRow"/>
  <rcc rId="12887" sId="1">
    <nc r="B470" t="inlineStr">
      <is>
        <t>975</t>
      </is>
    </nc>
  </rcc>
  <rcc rId="12888" sId="1">
    <nc r="C470" t="inlineStr">
      <is>
        <t>11</t>
      </is>
    </nc>
  </rcc>
  <rcc rId="12889" sId="1">
    <nc r="D470" t="inlineStr">
      <is>
        <t>03</t>
      </is>
    </nc>
  </rcc>
  <rcc rId="12890" sId="1">
    <nc r="E470" t="inlineStr">
      <is>
        <t>9990082900</t>
      </is>
    </nc>
  </rcc>
  <rcc rId="12891" sId="1">
    <nc r="F470" t="inlineStr">
      <is>
        <t>244</t>
      </is>
    </nc>
  </rcc>
  <rfmt sheetId="1" sqref="A470" start="0" length="2147483647">
    <dxf>
      <font>
        <b val="0"/>
      </font>
    </dxf>
  </rfmt>
  <rfmt sheetId="1" sqref="A470" start="0" length="2147483647">
    <dxf>
      <font>
        <i val="0"/>
      </font>
    </dxf>
  </rfmt>
  <rcc rId="12892" sId="1" numFmtId="4">
    <nc r="G470">
      <v>13570.17</v>
    </nc>
  </rcc>
  <rrc rId="12893" sId="1" ref="A469:XFD469" action="insertRow"/>
  <rm rId="12894" sheetId="1" source="A471:XFD471" destination="A469:XFD469" sourceSheetId="1">
    <rfmt sheetId="1" xfDxf="1" sqref="A469:XFD469" start="0" length="0">
      <dxf>
        <font>
          <name val="Times New Roman CYR"/>
          <family val="1"/>
        </font>
        <alignment wrapText="1"/>
      </dxf>
    </rfmt>
    <rfmt sheetId="1" sqref="A469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5" sId="1" ref="A471:XFD471" action="deleteRow">
    <rfmt sheetId="1" xfDxf="1" sqref="A471:XFD471" start="0" length="0">
      <dxf>
        <font>
          <name val="Times New Roman CYR"/>
          <family val="1"/>
        </font>
        <alignment wrapText="1"/>
      </dxf>
    </rfmt>
  </rrc>
  <rrc rId="12896" sId="1" ref="A476:XFD476" action="insertRow"/>
  <rm rId="12897" sheetId="1" source="A469:XFD469" destination="A476:XFD476" sourceSheetId="1">
    <rfmt sheetId="1" xfDxf="1" sqref="A476:XFD476" start="0" length="0">
      <dxf>
        <font>
          <name val="Times New Roman CYR"/>
          <family val="1"/>
        </font>
        <alignment wrapText="1"/>
      </dxf>
    </rfmt>
    <rfmt sheetId="1" sqref="A47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898" sId="1" ref="A469:XFD469" action="deleteRow">
    <rfmt sheetId="1" xfDxf="1" sqref="A469:XFD469" start="0" length="0">
      <dxf>
        <font>
          <name val="Times New Roman CYR"/>
          <family val="1"/>
        </font>
        <alignment wrapText="1"/>
      </dxf>
    </rfmt>
  </rrc>
  <rrc rId="12899" sId="1" ref="A475:XFD475" action="insertRow"/>
  <rrc rId="12900" sId="1" ref="A475:XFD475" action="insertRow"/>
  <rcc rId="12901" sId="1" odxf="1" dxf="1">
    <nc r="A475" t="inlineStr">
      <is>
        <t xml:space="preserve">Непрограммные расходы 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2" sId="1" odxf="1" dxf="1">
    <nc r="B475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5" start="0" length="0">
    <dxf>
      <font>
        <b/>
        <name val="Times New Roman"/>
        <family val="1"/>
      </font>
    </dxf>
  </rfmt>
  <rcc rId="12903" sId="1" odxf="1" dxf="1">
    <nc r="D47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904" sId="1" odxf="1" dxf="1">
    <nc r="E47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5" start="0" length="0">
    <dxf>
      <font>
        <b/>
        <name val="Times New Roman"/>
        <family val="1"/>
      </font>
    </dxf>
  </rfmt>
  <rfmt sheetId="1" sqref="G475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wrapText="0"/>
    </dxf>
  </rfmt>
  <rcc rId="12905" sId="1">
    <nc r="C475" t="inlineStr">
      <is>
        <t>11</t>
      </is>
    </nc>
  </rcc>
  <rcc rId="12906" sId="1" odxf="1" dxf="1">
    <nc r="A476" t="inlineStr">
      <is>
        <t>Массовый спорт</t>
      </is>
    </nc>
    <odxf>
      <alignment horizontal="left"/>
    </odxf>
    <ndxf>
      <alignment horizontal="general"/>
    </ndxf>
  </rcc>
  <rcc rId="12907" sId="1" odxf="1" dxf="1">
    <nc r="B476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8" sId="1" odxf="1" dxf="1">
    <nc r="C476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09" sId="1" odxf="1" dxf="1">
    <nc r="D476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910" sId="1" odxf="1" dxf="1">
    <nc r="E476" t="inlineStr">
      <is>
        <t>9990082900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76" start="0" length="0">
    <dxf>
      <font>
        <b/>
        <i/>
        <name val="Times New Roman"/>
        <family val="1"/>
      </font>
    </dxf>
  </rfmt>
  <rfmt sheetId="1" sqref="G476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2911" sId="1" odxf="1" dxf="1">
    <nc r="A477" t="inlineStr">
      <is>
        <t>Прочая закупка товаров, работ и услуг</t>
      </is>
    </nc>
    <ndxf>
      <alignment horizontal="left" vertical="top"/>
    </ndxf>
  </rcc>
  <rcc rId="12912" sId="1">
    <nc r="A476" t="inlineStr">
      <is>
        <t>Прочие мероприятия , связанные с выполнением обязательств ОМСУ</t>
      </is>
    </nc>
  </rcc>
  <rcc rId="12913" sId="1" numFmtId="4">
    <nc r="G476">
      <f>G477</f>
    </nc>
  </rcc>
  <rcc rId="12914" sId="1">
    <nc r="G475">
      <f>G476</f>
    </nc>
  </rcc>
  <rfmt sheetId="1" sqref="A476" start="0" length="2147483647">
    <dxf>
      <font>
        <i/>
      </font>
    </dxf>
  </rfmt>
  <rfmt sheetId="1" sqref="A476:XFD476" start="0" length="2147483647">
    <dxf>
      <font>
        <i val="0"/>
      </font>
    </dxf>
  </rfmt>
  <rfmt sheetId="1" sqref="A476:XFD476" start="0" length="2147483647">
    <dxf>
      <font>
        <i/>
      </font>
    </dxf>
  </rfmt>
  <rfmt sheetId="1" sqref="B476:G476" start="0" length="2147483647">
    <dxf>
      <font>
        <b val="0"/>
      </font>
    </dxf>
  </rfmt>
  <rfmt sheetId="1" sqref="B477:G477" start="0" length="2147483647">
    <dxf>
      <font>
        <b val="0"/>
      </font>
    </dxf>
  </rfmt>
  <rfmt sheetId="1" sqref="B477:G477" start="0" length="2147483647">
    <dxf>
      <font>
        <i val="0"/>
      </font>
    </dxf>
  </rfmt>
  <rcc rId="12915" sId="1">
    <oc r="G467">
      <f>G468</f>
    </oc>
    <nc r="G467">
      <f>G468+G475</f>
    </nc>
  </rcc>
  <rcc rId="12916" sId="1">
    <oc r="G468">
      <f>G470</f>
    </oc>
    <nc r="G468">
      <f>G469</f>
    </nc>
  </rcc>
  <rcc rId="12917" sId="1">
    <oc r="G472">
      <f>33933.65+2300</f>
    </oc>
    <nc r="G472">
      <f>33933.65+2300</f>
    </nc>
  </rcc>
  <rcc rId="12918" sId="1" numFmtId="4">
    <oc r="G489">
      <v>218</v>
    </oc>
    <nc r="G489">
      <f>215+0.05212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19" sId="1" numFmtId="4">
    <oc r="G376">
      <v>15328.3</v>
    </oc>
    <nc r="G376">
      <v>14710.8</v>
    </nc>
  </rcc>
  <rcc rId="12920" sId="1" numFmtId="4">
    <oc r="G385">
      <v>11987.2</v>
    </oc>
    <nc r="G385">
      <v>8595.5</v>
    </nc>
  </rcc>
  <rcc rId="12921" sId="1" numFmtId="4">
    <oc r="G391">
      <v>18627.2</v>
    </oc>
    <nc r="G391">
      <v>15267.9</v>
    </nc>
  </rcc>
  <rcc rId="12922" sId="1" numFmtId="4">
    <oc r="G413">
      <v>8324.9</v>
    </oc>
    <nc r="G413">
      <v>8196.5</v>
    </nc>
  </rcc>
  <rcc rId="12923" sId="1" numFmtId="4">
    <oc r="G415">
      <v>2514.1</v>
    </oc>
    <nc r="G415">
      <v>2475.4</v>
    </nc>
  </rcc>
  <rcc rId="12924" sId="1" numFmtId="4">
    <oc r="G416">
      <v>253.2</v>
    </oc>
    <nc r="G416">
      <v>282</v>
    </nc>
  </rcc>
  <rcc rId="12925" sId="1" numFmtId="4">
    <oc r="G397">
      <v>500</v>
    </oc>
    <nc r="G397">
      <v>659</v>
    </nc>
  </rcc>
  <rcc rId="12926" sId="1" numFmtId="4">
    <oc r="G417">
      <v>817.6</v>
    </oc>
    <nc r="G417">
      <v>700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27" sId="1" numFmtId="4">
    <oc r="G397">
      <v>659</v>
    </oc>
    <nc r="G397">
      <v>700</v>
    </nc>
  </rcc>
  <rcc rId="12928" sId="1" numFmtId="4">
    <oc r="G417">
      <v>700</v>
    </oc>
    <nc r="G417">
      <v>659</v>
    </nc>
  </rcc>
  <rcc rId="12929" sId="1">
    <oc r="G425">
      <f>G426+G447</f>
    </oc>
    <nc r="G425">
      <f>G426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0" sId="1" numFmtId="4">
    <oc r="G391">
      <v>15267.9</v>
    </oc>
    <nc r="G391">
      <v>15267.8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31" sId="1">
    <oc r="G121">
      <f>200+110+7641.5</f>
    </oc>
    <nc r="G121">
      <f>200+110+7141.5</f>
    </nc>
  </rcc>
  <rcc rId="12932" sId="1">
    <oc r="G136">
      <f>100000+3092.78+8862.1</f>
    </oc>
    <nc r="G136">
      <f>100000+3092.78+8862.1+274.09</f>
    </nc>
  </rcc>
  <rcc rId="12933" sId="1">
    <oc r="G199">
      <f>42236</f>
    </oc>
    <nc r="G199">
      <f>42236-2500</f>
    </nc>
  </rcc>
  <rcc rId="12934" sId="1">
    <oc r="G217">
      <f>28827.2+291.2+1347.7</f>
    </oc>
    <nc r="G217">
      <f>28827.2+291.2+1347.7+13.6</f>
    </nc>
  </rcc>
  <rcc rId="12935" sId="1" numFmtId="4">
    <oc r="G228">
      <v>374.4</v>
    </oc>
    <nc r="G228">
      <v>750</v>
    </nc>
  </rcc>
  <rcc rId="12936" sId="1">
    <oc r="G231">
      <f>8320+437.8</f>
    </oc>
    <nc r="G231">
      <f>8320+437.89511</f>
    </nc>
  </rcc>
  <rcc rId="12937" sId="1" numFmtId="4">
    <oc r="G211">
      <v>90926.8</v>
    </oc>
    <nc r="G211">
      <f>88550.5+0.00489</f>
    </nc>
  </rcc>
  <rcc rId="12938" sId="1">
    <oc r="G281">
      <f>5565.9-2.81168+100</f>
    </oc>
    <nc r="G281">
      <f>5565.9+100</f>
    </nc>
  </rcc>
  <rcc rId="12939" sId="1" numFmtId="4">
    <oc r="G295">
      <v>98</v>
    </oc>
    <nc r="G295">
      <v>200</v>
    </nc>
  </rcc>
  <rcc rId="12940" sId="1" numFmtId="4">
    <oc r="G345">
      <v>65</v>
    </oc>
    <nc r="G345">
      <v>62</v>
    </nc>
  </rcc>
  <rcc rId="12941" sId="1">
    <oc r="G360">
      <f>17764.6-3092.78-22.08-997.79</f>
    </oc>
    <nc r="G360">
      <f>17764.6-3092.78-22.08-997.79-274.09</f>
    </nc>
  </rcc>
  <rrc rId="12942" sId="1" ref="A558:XFD558" action="deleteRow">
    <undo index="65535" exp="area" dr="G557:G558" r="G556" sId="1"/>
    <rfmt sheetId="1" xfDxf="1" sqref="A558:XFD558" start="0" length="0">
      <dxf>
        <font>
          <name val="Times New Roman CYR"/>
          <family val="1"/>
        </font>
        <alignment wrapText="1"/>
      </dxf>
    </rfmt>
    <rcc rId="0" sId="1" dxf="1">
      <nc r="A55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5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943" sId="1">
    <oc r="G557">
      <f>17551.7+17.5517</f>
    </oc>
    <nc r="G557">
      <f>17551.7+17.552</f>
    </nc>
  </rcc>
  <rcc rId="12944" sId="1" numFmtId="4">
    <oc r="G575">
      <v>364399.5</v>
    </oc>
    <nc r="G575">
      <f>364399.5+655.91904</f>
    </nc>
  </rcc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5" sId="1">
    <oc r="G538">
      <f>25+7+20+16.9</f>
    </oc>
    <nc r="G538">
      <f>25+7+20-0.01904+0.048-0.0224</f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6" sId="1" numFmtId="4">
    <oc r="G312">
      <v>500</v>
    </oc>
    <nc r="G312">
      <f>500+0.04099</f>
    </nc>
  </rcc>
  <rcc rId="12947" sId="1">
    <oc r="G121">
      <f>200+110+7141.5</f>
    </oc>
    <nc r="G121">
      <f>200+110+7141.5-0.01168</f>
    </nc>
  </rcc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8" sId="1" numFmtId="4">
    <oc r="G497">
      <v>100</v>
    </oc>
    <nc r="G497">
      <v>50</v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49" sId="1" numFmtId="34">
    <oc r="G578">
      <v>1655219.7</v>
    </oc>
    <nc r="G578">
      <v>1651956.7</v>
    </nc>
  </rcc>
  <rcc rId="12950" sId="1">
    <oc r="G538">
      <f>25+7+20-0.01904+0.048-0.0224</f>
    </oc>
    <nc r="G538">
      <f>25+7+20-0.01904+0.048-0.0224+0.2</f>
    </nc>
  </rcc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3:E203" start="0" length="2147483647">
    <dxf>
      <font>
        <i/>
      </font>
    </dxf>
  </rfmt>
  <rfmt sheetId="1" sqref="A203:E203" start="0" length="2147483647">
    <dxf>
      <font>
        <i val="0"/>
      </font>
    </dxf>
  </rfmt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1" sId="1">
    <oc r="G360">
      <f>17764.6-3092.78-22.08-997.79-274.09</f>
    </oc>
    <nc r="G360">
      <f>17764.6-3092.78-22.08-997.79-274.09+1947.46</f>
    </nc>
  </rcc>
  <rcc rId="12952" sId="1">
    <oc r="G577">
      <v>237741.46</v>
    </oc>
    <nc r="G577">
      <f>237741.46+1947.46</f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3" sId="1">
    <oc r="A10" t="inlineStr">
      <is>
        <t>Ведомственная структура расходов местного бюджета на 2024 год</t>
      </is>
    </oc>
    <nc r="A10" t="inlineStr">
      <is>
        <t>Ведомственная структура расходов местного бюджета на 2025 год</t>
      </is>
    </nc>
  </rcc>
  <rfmt sheetId="1" sqref="G51">
    <dxf>
      <fill>
        <patternFill>
          <bgColor theme="0"/>
        </patternFill>
      </fill>
    </dxf>
  </rfmt>
  <rfmt sheetId="1" sqref="G64">
    <dxf>
      <fill>
        <patternFill>
          <bgColor theme="0"/>
        </patternFill>
      </fill>
    </dxf>
  </rfmt>
  <rfmt sheetId="1" sqref="G92:G95">
    <dxf>
      <fill>
        <patternFill>
          <bgColor theme="0"/>
        </patternFill>
      </fill>
    </dxf>
  </rfmt>
  <rfmt sheetId="1" sqref="G100">
    <dxf>
      <fill>
        <patternFill>
          <bgColor theme="0"/>
        </patternFill>
      </fill>
    </dxf>
  </rfmt>
  <rfmt sheetId="1" sqref="G106">
    <dxf>
      <fill>
        <patternFill>
          <bgColor theme="0"/>
        </patternFill>
      </fill>
    </dxf>
  </rfmt>
  <rfmt sheetId="1" sqref="G111">
    <dxf>
      <fill>
        <patternFill>
          <bgColor theme="0"/>
        </patternFill>
      </fill>
    </dxf>
  </rfmt>
  <rfmt sheetId="1" sqref="G137">
    <dxf>
      <fill>
        <patternFill>
          <bgColor theme="0"/>
        </patternFill>
      </fill>
    </dxf>
  </rfmt>
  <rfmt sheetId="1" sqref="G149">
    <dxf>
      <fill>
        <patternFill>
          <bgColor theme="0"/>
        </patternFill>
      </fill>
    </dxf>
  </rfmt>
  <rfmt sheetId="1" sqref="G156">
    <dxf>
      <fill>
        <patternFill>
          <bgColor theme="0"/>
        </patternFill>
      </fill>
    </dxf>
  </rfmt>
  <rfmt sheetId="1" sqref="G167">
    <dxf>
      <fill>
        <patternFill>
          <bgColor theme="0"/>
        </patternFill>
      </fill>
    </dxf>
  </rfmt>
  <rfmt sheetId="1" sqref="G171">
    <dxf>
      <fill>
        <patternFill>
          <bgColor theme="0"/>
        </patternFill>
      </fill>
    </dxf>
  </rfmt>
  <rfmt sheetId="1" sqref="G176">
    <dxf>
      <fill>
        <patternFill>
          <bgColor theme="0"/>
        </patternFill>
      </fill>
    </dxf>
  </rfmt>
  <rfmt sheetId="1" sqref="G181">
    <dxf>
      <fill>
        <patternFill>
          <bgColor theme="0"/>
        </patternFill>
      </fill>
    </dxf>
  </rfmt>
  <rfmt sheetId="1" sqref="G192">
    <dxf>
      <fill>
        <patternFill>
          <bgColor theme="0"/>
        </patternFill>
      </fill>
    </dxf>
  </rfmt>
  <rfmt sheetId="1" sqref="G194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Ведом.структура!$A$1:$G$578</formula>
    <oldFormula>Ведом.структура!$A$1:$G$578</oldFormula>
  </rdn>
  <rdn rId="0" localSheetId="1" customView="1" name="Z_73FC67B9_3A5E_4402_A781_D3BF0209130F_.wvu.FilterData" hidden="1" oldHidden="1">
    <formula>Ведом.структура!$A$13:$G$584</formula>
    <oldFormula>Ведом.структура!$A$13:$G$576</oldFormula>
  </rdn>
  <rcv guid="{73FC67B9-3A5E-4402-A781-D3BF0209130F}" action="add"/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42">
    <dxf>
      <fill>
        <patternFill>
          <bgColor theme="0"/>
        </patternFill>
      </fill>
    </dxf>
  </rfmt>
  <rfmt sheetId="1" sqref="G545">
    <dxf>
      <fill>
        <patternFill>
          <bgColor theme="0"/>
        </patternFill>
      </fill>
    </dxf>
  </rfmt>
  <rfmt sheetId="1" sqref="G557">
    <dxf>
      <fill>
        <patternFill>
          <bgColor theme="0"/>
        </patternFill>
      </fill>
    </dxf>
  </rfmt>
  <rfmt sheetId="1" sqref="G570">
    <dxf>
      <fill>
        <patternFill>
          <bgColor theme="0"/>
        </patternFill>
      </fill>
    </dxf>
  </rfmt>
  <rfmt sheetId="1" sqref="G574">
    <dxf>
      <fill>
        <patternFill>
          <bgColor theme="0"/>
        </patternFill>
      </fill>
    </dxf>
  </rfmt>
  <rfmt sheetId="1" sqref="G526">
    <dxf>
      <fill>
        <patternFill>
          <bgColor theme="0"/>
        </patternFill>
      </fill>
    </dxf>
  </rfmt>
  <rfmt sheetId="1" sqref="G510:G512">
    <dxf>
      <fill>
        <patternFill>
          <bgColor theme="0"/>
        </patternFill>
      </fill>
    </dxf>
  </rfmt>
  <rfmt sheetId="1" sqref="G507">
    <dxf>
      <fill>
        <patternFill>
          <bgColor theme="0"/>
        </patternFill>
      </fill>
    </dxf>
  </rfmt>
  <rfmt sheetId="1" sqref="G505">
    <dxf>
      <fill>
        <patternFill>
          <bgColor theme="0"/>
        </patternFill>
      </fill>
    </dxf>
  </rfmt>
  <rfmt sheetId="1" sqref="G474">
    <dxf>
      <fill>
        <patternFill>
          <bgColor theme="0"/>
        </patternFill>
      </fill>
    </dxf>
  </rfmt>
  <rfmt sheetId="1" sqref="G464">
    <dxf>
      <fill>
        <patternFill>
          <bgColor theme="0"/>
        </patternFill>
      </fill>
    </dxf>
  </rfmt>
  <rfmt sheetId="1" sqref="G451">
    <dxf>
      <fill>
        <patternFill>
          <bgColor theme="0"/>
        </patternFill>
      </fill>
    </dxf>
  </rfmt>
  <rfmt sheetId="1" sqref="G446">
    <dxf>
      <fill>
        <patternFill>
          <bgColor theme="0"/>
        </patternFill>
      </fill>
    </dxf>
  </rfmt>
  <rfmt sheetId="1" sqref="G435">
    <dxf>
      <fill>
        <patternFill>
          <bgColor theme="0"/>
        </patternFill>
      </fill>
    </dxf>
  </rfmt>
  <rfmt sheetId="1" sqref="G427:G428">
    <dxf>
      <fill>
        <patternFill>
          <bgColor theme="0"/>
        </patternFill>
      </fill>
    </dxf>
  </rfmt>
  <rfmt sheetId="1" sqref="G400:G404">
    <dxf>
      <fill>
        <patternFill>
          <bgColor theme="0"/>
        </patternFill>
      </fill>
    </dxf>
  </rfmt>
  <rfmt sheetId="1" sqref="G393">
    <dxf>
      <fill>
        <patternFill>
          <bgColor theme="0"/>
        </patternFill>
      </fill>
    </dxf>
  </rfmt>
  <rfmt sheetId="1" sqref="G387">
    <dxf>
      <fill>
        <patternFill>
          <bgColor theme="0"/>
        </patternFill>
      </fill>
    </dxf>
  </rfmt>
  <rfmt sheetId="1" sqref="G378">
    <dxf>
      <fill>
        <patternFill>
          <bgColor theme="0"/>
        </patternFill>
      </fill>
    </dxf>
  </rfmt>
  <rfmt sheetId="1" sqref="G361">
    <dxf>
      <fill>
        <patternFill>
          <bgColor theme="0"/>
        </patternFill>
      </fill>
    </dxf>
  </rfmt>
  <rfmt sheetId="1" sqref="G352">
    <dxf>
      <fill>
        <patternFill>
          <bgColor theme="0"/>
        </patternFill>
      </fill>
    </dxf>
  </rfmt>
  <rfmt sheetId="1" sqref="G331">
    <dxf>
      <fill>
        <patternFill>
          <bgColor theme="0"/>
        </patternFill>
      </fill>
    </dxf>
  </rfmt>
  <rfmt sheetId="1" sqref="G314:G316">
    <dxf>
      <fill>
        <patternFill>
          <bgColor theme="0"/>
        </patternFill>
      </fill>
    </dxf>
  </rfmt>
  <rfmt sheetId="1" sqref="G299">
    <dxf>
      <fill>
        <patternFill>
          <bgColor theme="0"/>
        </patternFill>
      </fill>
    </dxf>
  </rfmt>
  <rfmt sheetId="1" sqref="G266:G271">
    <dxf>
      <fill>
        <patternFill>
          <bgColor theme="0"/>
        </patternFill>
      </fill>
    </dxf>
  </rfmt>
  <rfmt sheetId="1" sqref="G259">
    <dxf>
      <fill>
        <patternFill>
          <bgColor theme="0"/>
        </patternFill>
      </fill>
    </dxf>
  </rfmt>
  <rfmt sheetId="1" sqref="G255:G257">
    <dxf>
      <fill>
        <patternFill>
          <bgColor theme="0"/>
        </patternFill>
      </fill>
    </dxf>
  </rfmt>
  <rfmt sheetId="1" sqref="G249">
    <dxf>
      <fill>
        <patternFill>
          <bgColor theme="0"/>
        </patternFill>
      </fill>
    </dxf>
  </rfmt>
  <rfmt sheetId="1" sqref="G239:G242">
    <dxf>
      <fill>
        <patternFill>
          <bgColor theme="0"/>
        </patternFill>
      </fill>
    </dxf>
  </rfmt>
  <rfmt sheetId="1" sqref="G216:G230">
    <dxf>
      <fill>
        <patternFill>
          <bgColor theme="0"/>
        </patternFill>
      </fill>
    </dxf>
  </rfmt>
  <rfmt sheetId="1" sqref="G208:G214">
    <dxf>
      <fill>
        <patternFill>
          <bgColor theme="0"/>
        </patternFill>
      </fill>
    </dxf>
  </rfmt>
  <rfmt sheetId="1" sqref="G206">
    <dxf>
      <fill>
        <patternFill>
          <bgColor theme="0"/>
        </patternFill>
      </fill>
    </dxf>
  </rfmt>
  <rfmt sheetId="1" sqref="G196">
    <dxf>
      <fill>
        <patternFill>
          <bgColor theme="0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56" sId="1" numFmtId="4">
    <oc r="G391">
      <v>15267.8</v>
    </oc>
    <nc r="G391">
      <v>13920.6</v>
    </nc>
  </rcc>
  <rcc rId="12957" sId="1">
    <oc r="G401">
      <f>360+802.4</f>
    </oc>
    <nc r="G401">
      <f>360+802.4+1347.2</f>
    </nc>
  </rcc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61" sId="1" numFmtId="4">
    <oc r="G26">
      <v>33.799999999999997</v>
    </oc>
    <nc r="G26">
      <v>33.998640000000002</v>
    </nc>
  </rcc>
  <rcc rId="12962" sId="1" numFmtId="4">
    <oc r="G27">
      <v>400</v>
    </oc>
    <nc r="G27">
      <v>399.80135999999999</v>
    </nc>
  </rcc>
  <rcc rId="12963" sId="1" numFmtId="4">
    <oc r="G56">
      <v>500</v>
    </oc>
    <nc r="G56">
      <v>499</v>
    </nc>
  </rcc>
  <rrc rId="12964" sId="1" ref="A113:XFD114" action="insertRow"/>
  <rfmt sheetId="1" sqref="A113" start="0" length="0">
    <dxf>
      <font>
        <i/>
        <color indexed="8"/>
        <name val="Times New Roman"/>
        <family val="1"/>
      </font>
      <alignment vertical="center"/>
    </dxf>
  </rfmt>
  <rcc rId="12965" sId="1" odxf="1" dxf="1" numFmtId="30">
    <nc r="B11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6" sId="1" odxf="1" dxf="1">
    <nc r="C1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7" sId="1" odxf="1" dxf="1">
    <nc r="D11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3" start="0" length="0">
    <dxf>
      <font>
        <i/>
        <name val="Times New Roman"/>
        <family val="1"/>
      </font>
    </dxf>
  </rfmt>
  <rfmt sheetId="1" sqref="F113" start="0" length="0">
    <dxf>
      <font>
        <i/>
        <name val="Times New Roman"/>
        <family val="1"/>
      </font>
    </dxf>
  </rfmt>
  <rcc rId="12968" sId="1" odxf="1" dxf="1">
    <nc r="G113">
      <f>G114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69" sId="1">
    <nc r="A11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970" sId="1" numFmtId="30">
    <nc r="B114">
      <v>968</v>
    </nc>
  </rcc>
  <rcc rId="12971" sId="1">
    <nc r="C114" t="inlineStr">
      <is>
        <t>01</t>
      </is>
    </nc>
  </rcc>
  <rcc rId="12972" sId="1">
    <nc r="D114" t="inlineStr">
      <is>
        <t>13</t>
      </is>
    </nc>
  </rcc>
  <rfmt sheetId="1" sqref="G114" start="0" length="0">
    <dxf>
      <fill>
        <patternFill patternType="none">
          <bgColor indexed="65"/>
        </patternFill>
      </fill>
    </dxf>
  </rfmt>
  <rfmt sheetId="1" sqref="H114" start="0" length="0">
    <dxf>
      <font>
        <i val="0"/>
        <name val="Times New Roman CYR"/>
        <family val="1"/>
      </font>
    </dxf>
  </rfmt>
  <rfmt sheetId="1" sqref="I114" start="0" length="0">
    <dxf>
      <font>
        <i val="0"/>
        <name val="Times New Roman CYR"/>
        <family val="1"/>
      </font>
    </dxf>
  </rfmt>
  <rfmt sheetId="1" sqref="J114" start="0" length="0">
    <dxf>
      <font>
        <i val="0"/>
        <name val="Times New Roman CYR"/>
        <family val="1"/>
      </font>
    </dxf>
  </rfmt>
  <rfmt sheetId="1" sqref="A114:XFD114" start="0" length="0">
    <dxf>
      <font>
        <i val="0"/>
        <name val="Times New Roman CYR"/>
        <family val="1"/>
      </font>
    </dxf>
  </rfmt>
  <rcc rId="12973" sId="1">
    <nc r="E114" t="inlineStr">
      <is>
        <t>99900 82900</t>
      </is>
    </nc>
  </rcc>
  <rcc rId="12974" sId="1">
    <nc r="E113" t="inlineStr">
      <is>
        <t>99900 82900</t>
      </is>
    </nc>
  </rcc>
  <rcc rId="12975" sId="1">
    <nc r="F114" t="inlineStr">
      <is>
        <t>244</t>
      </is>
    </nc>
  </rcc>
  <rcc rId="12976" sId="1" numFmtId="4">
    <nc r="G114">
      <v>18776.673490000001</v>
    </nc>
  </rcc>
  <rcc rId="12977" sId="1" odxf="1" dxf="1">
    <nc r="A113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general" vertical="top"/>
    </ndxf>
  </rcc>
  <rcc rId="12978" sId="1">
    <oc r="G91">
      <f>G92+G95+G100+G106+G115+G117+G111</f>
    </oc>
    <nc r="G91">
      <f>G92+G95+G100+G106+G115+G117+G111+G113</f>
    </nc>
  </rcc>
  <rcc rId="12979" sId="1" numFmtId="4">
    <oc r="G123">
      <f>200+110+7141.5-0.01168</f>
    </oc>
    <nc r="G123">
      <v>7343.9729699999998</v>
    </nc>
  </rcc>
  <rcc rId="12980" sId="1" numFmtId="4">
    <oc r="G124">
      <v>2112.6999999999998</v>
    </oc>
    <nc r="G124">
      <v>2308.2433799999999</v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981" sId="1" ref="A126:XFD127" action="insertRow"/>
  <rcc rId="12982" sId="1" odxf="1" dxf="1">
    <nc r="A126" t="inlineStr">
      <is>
        <t>Резервные фонды местных администраций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983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4" sId="1" odxf="1" dxf="1">
    <nc r="C1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5" sId="1" odxf="1" dxf="1">
    <nc r="D1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86" sId="1" odxf="1" dxf="1">
    <nc r="E12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6" start="0" length="0">
    <dxf>
      <font>
        <i/>
        <name val="Times New Roman"/>
        <family val="1"/>
      </font>
    </dxf>
  </rfmt>
  <rcc rId="12987" sId="1" odxf="1" dxf="1">
    <nc r="G126">
      <f>G127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26" start="0" length="0">
    <dxf>
      <font>
        <i/>
        <name val="Times New Roman CYR"/>
        <family val="1"/>
      </font>
    </dxf>
  </rfmt>
  <rfmt sheetId="1" sqref="I126" start="0" length="0">
    <dxf>
      <font>
        <i/>
        <name val="Times New Roman CYR"/>
        <family val="1"/>
      </font>
    </dxf>
  </rfmt>
  <rfmt sheetId="1" sqref="J126" start="0" length="0">
    <dxf>
      <font>
        <i/>
        <name val="Times New Roman CYR"/>
        <family val="1"/>
      </font>
    </dxf>
  </rfmt>
  <rfmt sheetId="1" sqref="K126" start="0" length="0">
    <dxf>
      <font>
        <i/>
        <name val="Times New Roman CYR"/>
        <family val="1"/>
      </font>
    </dxf>
  </rfmt>
  <rfmt sheetId="1" sqref="L126" start="0" length="0">
    <dxf>
      <font>
        <i/>
        <name val="Times New Roman CYR"/>
        <family val="1"/>
      </font>
    </dxf>
  </rfmt>
  <rfmt sheetId="1" sqref="A126:XFD126" start="0" length="0">
    <dxf>
      <font>
        <i/>
        <name val="Times New Roman CYR"/>
        <family val="1"/>
      </font>
    </dxf>
  </rfmt>
  <rcc rId="12988" sId="1">
    <nc r="A127" t="inlineStr">
      <is>
        <t>Иные выплаты населению</t>
      </is>
    </nc>
  </rcc>
  <rcc rId="12989" sId="1">
    <nc r="B127" t="inlineStr">
      <is>
        <t>968</t>
      </is>
    </nc>
  </rcc>
  <rcc rId="12990" sId="1">
    <nc r="C127" t="inlineStr">
      <is>
        <t>01</t>
      </is>
    </nc>
  </rcc>
  <rcc rId="12991" sId="1">
    <nc r="D127" t="inlineStr">
      <is>
        <t>13</t>
      </is>
    </nc>
  </rcc>
  <rcc rId="12992" sId="1">
    <nc r="E127" t="inlineStr">
      <is>
        <t>99900 86000</t>
      </is>
    </nc>
  </rcc>
  <rcc rId="12993" sId="1">
    <nc r="F127" t="inlineStr">
      <is>
        <t>360</t>
      </is>
    </nc>
  </rcc>
  <rcc rId="12994" sId="1" numFmtId="4">
    <nc r="G127">
      <v>1</v>
    </nc>
  </rcc>
  <rcc rId="12995" sId="1">
    <oc r="G91">
      <f>G92+G95+G100+G106+G115+G117+G111+G113</f>
    </oc>
    <nc r="G91">
      <f>G92+G95+G100+G106+G115+G117+G111+G113+G126</f>
    </nc>
  </rcc>
  <rrc rId="12996" sId="1" ref="A139:XFD140" action="insertRow"/>
  <rm rId="12997" sheetId="1" source="A143:XFD144" destination="A139:XFD140" sourceSheetId="1"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8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rc rId="12999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</rrc>
  <rcc rId="13000" sId="1">
    <oc r="E141" t="inlineStr">
      <is>
        <t>043R1 9Д001</t>
      </is>
    </oc>
    <nc r="E141" t="inlineStr">
      <is>
        <t>043И8 54170</t>
      </is>
    </nc>
  </rcc>
  <rcc rId="13001" sId="1" odxf="1" dxf="1">
    <oc r="E142" t="inlineStr">
      <is>
        <t>043R1 9Д001</t>
      </is>
    </oc>
    <nc r="E142" t="inlineStr">
      <is>
        <t>043И8 54170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2" start="0" length="2147483647">
    <dxf>
      <font>
        <i val="0"/>
      </font>
    </dxf>
  </rfmt>
  <rcc rId="13002" sId="1" numFmtId="4">
    <oc r="G142">
      <f>100000+3092.78+8862.1+274.09</f>
    </oc>
    <nc r="G142">
      <v>112228.96907000001</v>
    </nc>
  </rcc>
  <rcv guid="{F5AA4F86-B486-4943-8417-E7BB5F004EDE}" action="delete"/>
  <rdn rId="0" localSheetId="1" customView="1" name="Z_F5AA4F86_B486_4943_8417_E7BB5F004EDE_.wvu.PrintArea" hidden="1" oldHidden="1">
    <formula>Ведом.структура!$A$1:$G$580</formula>
    <oldFormula>Ведом.структура!$A$1:$G$580</oldFormula>
  </rdn>
  <rdn rId="0" localSheetId="1" customView="1" name="Z_F5AA4F86_B486_4943_8417_E7BB5F004EDE_.wvu.FilterData" hidden="1" oldHidden="1">
    <formula>Ведом.структура!$A$13:$G$588</formula>
    <oldFormula>Ведом.структура!$A$13:$G$588</oldFormula>
  </rdn>
  <rcv guid="{F5AA4F86-B486-4943-8417-E7BB5F004EDE}" action="add"/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05" sId="1" numFmtId="4">
    <oc r="G161">
      <f>511.5+511.5</f>
    </oc>
    <nc r="G161">
      <v>1023.02784</v>
    </nc>
  </rcc>
  <rcc rId="13006" sId="1" numFmtId="4">
    <oc r="G172">
      <f>815+32-15.4</f>
    </oc>
    <nc r="G172">
      <v>831.60416999999995</v>
    </nc>
  </rcc>
  <rcc rId="13007" sId="1" numFmtId="4">
    <oc r="G199">
      <v>562.79999999999995</v>
    </oc>
    <nc r="G199">
      <v>492</v>
    </nc>
  </rcc>
  <rcc rId="13008" sId="1" numFmtId="4">
    <oc r="G203">
      <f>42236-2500</f>
    </oc>
    <nc r="G203">
      <v>39373.959000000003</v>
    </nc>
  </rcc>
  <rcc rId="13009" sId="1" numFmtId="4">
    <oc r="G205">
      <f>95194.9+5726.8+25989.7</f>
    </oc>
    <nc r="G205">
      <v>124377.62076000001</v>
    </nc>
  </rcc>
  <rcc rId="13010" sId="1" numFmtId="4">
    <oc r="G215">
      <f>88550.5+0.00489</f>
    </oc>
    <nc r="G215">
      <v>85460.017890000003</v>
    </nc>
  </rcc>
  <rcc rId="13011" sId="1" numFmtId="4">
    <oc r="G223">
      <f>136340.4+14200</f>
    </oc>
    <nc r="G223">
      <v>155162.79999999999</v>
    </nc>
  </rcc>
  <rcc rId="13012" sId="1" numFmtId="4">
    <oc r="G225">
      <f>10804.3+10804.3</f>
    </oc>
    <nc r="G225">
      <v>20385.5</v>
    </nc>
  </rcc>
  <rcc rId="13013" sId="1" numFmtId="4">
    <oc r="G227">
      <f>1523.6+47.1</f>
    </oc>
    <nc r="G227">
      <v>1570.722</v>
    </nc>
  </rcc>
  <rcc rId="13014" sId="1">
    <oc r="E217" t="inlineStr">
      <is>
        <t>10201 L0500</t>
      </is>
    </oc>
    <nc r="E217" t="inlineStr">
      <is>
        <t>102Ю6 L0500</t>
      </is>
    </nc>
  </rcc>
  <rcc rId="13015" sId="1">
    <oc r="E216" t="inlineStr">
      <is>
        <t>10201 L0500</t>
      </is>
    </oc>
    <nc r="E216" t="inlineStr">
      <is>
        <t>102Ю6 L0500</t>
      </is>
    </nc>
  </rcc>
  <rcc rId="13016" sId="1">
    <oc r="E218" t="inlineStr">
      <is>
        <t>10201 L3030</t>
      </is>
    </oc>
    <nc r="E218" t="inlineStr">
      <is>
        <t>102Ю6 53030</t>
      </is>
    </nc>
  </rcc>
  <rcc rId="13017" sId="1" odxf="1" dxf="1">
    <oc r="E219" t="inlineStr">
      <is>
        <t>10201 L3030</t>
      </is>
    </oc>
    <nc r="E219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19" start="0" length="2147483647">
    <dxf>
      <font>
        <i val="0"/>
      </font>
    </dxf>
  </rfmt>
  <rcc rId="13018" sId="1">
    <oc r="E228" t="inlineStr">
      <is>
        <t>102EB 51790</t>
      </is>
    </oc>
    <nc r="E228" t="inlineStr">
      <is>
        <t>102Ю6 51790</t>
      </is>
    </nc>
  </rcc>
  <rcc rId="13019" sId="1">
    <oc r="E229" t="inlineStr">
      <is>
        <t>102EB 51790</t>
      </is>
    </oc>
    <nc r="E229" t="inlineStr">
      <is>
        <t>102Ю6 51790</t>
      </is>
    </nc>
  </rcc>
  <rcc rId="13020" sId="1" numFmtId="4">
    <oc r="G235">
      <f>8320+437.89511</f>
    </oc>
    <nc r="G235">
      <v>1814.07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21" sId="1" ref="A206:XFD208" action="insertRow"/>
  <rcc rId="13022" sId="1" odxf="1" dxf="1">
    <nc r="A206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13023" sId="1">
    <nc r="B206" t="inlineStr">
      <is>
        <t>969</t>
      </is>
    </nc>
  </rcc>
  <rcc rId="13024" sId="1" odxf="1" dxf="1">
    <nc r="C20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5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6" sId="1" odxf="1" dxf="1">
    <nc r="E206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6" start="0" length="0">
    <dxf>
      <font>
        <i/>
        <name val="Times New Roman"/>
        <family val="1"/>
      </font>
    </dxf>
  </rfmt>
  <rcc rId="13027" sId="1" odxf="1" dxf="1">
    <nc r="G206">
      <f>G207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028" sId="1" odxf="1" dxf="1">
    <nc r="A20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9" sId="1" odxf="1" dxf="1">
    <nc r="B2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0" sId="1" odxf="1" dxf="1">
    <nc r="C2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1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2" sId="1" odxf="1" dxf="1">
    <nc r="E207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7" start="0" length="0">
    <dxf>
      <font>
        <i/>
        <name val="Times New Roman"/>
        <family val="1"/>
      </font>
    </dxf>
  </rfmt>
  <rcc rId="13033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4" sId="1" odxf="1" dxf="1">
    <nc r="A20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3035" sId="1">
    <nc r="B208" t="inlineStr">
      <is>
        <t>969</t>
      </is>
    </nc>
  </rcc>
  <rcc rId="13036" sId="1">
    <nc r="C208" t="inlineStr">
      <is>
        <t>07</t>
      </is>
    </nc>
  </rcc>
  <rcc rId="13037" sId="1">
    <nc r="D208" t="inlineStr">
      <is>
        <t>01</t>
      </is>
    </nc>
  </rcc>
  <rcc rId="13038" sId="1">
    <nc r="E208" t="inlineStr">
      <is>
        <t>10103 S2140</t>
      </is>
    </nc>
  </rcc>
  <rcc rId="13039" sId="1">
    <nc r="F208" t="inlineStr">
      <is>
        <t>612</t>
      </is>
    </nc>
  </rcc>
  <rfmt sheetId="1" sqref="G208" start="0" length="0">
    <dxf>
      <fill>
        <patternFill patternType="none">
          <bgColor indexed="65"/>
        </patternFill>
      </fill>
    </dxf>
  </rfmt>
  <rcc rId="13040" sId="1" numFmtId="4">
    <nc r="G208">
      <v>139</v>
    </nc>
  </rcc>
  <rcc rId="13041" sId="1">
    <oc r="G194">
      <f>G195</f>
    </oc>
    <nc r="G194">
      <f>G195+G206</f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2" sId="1">
    <oc r="E220" t="inlineStr">
      <is>
        <t>102Ю6 L0500</t>
      </is>
    </oc>
    <nc r="E220" t="inlineStr">
      <is>
        <t>102Ю6 50500</t>
      </is>
    </nc>
  </rcc>
  <rcc rId="13043" sId="1">
    <oc r="E219" t="inlineStr">
      <is>
        <t>102Ю6 L0500</t>
      </is>
    </oc>
    <nc r="E219" t="inlineStr">
      <is>
        <t>102Ю6 50500</t>
      </is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4" sId="1" numFmtId="4">
    <oc r="G244">
      <v>863.3</v>
    </oc>
    <nc r="G244">
      <v>663.3</v>
    </nc>
  </rcc>
  <rcc rId="13045" sId="1" numFmtId="4">
    <oc r="G245">
      <v>1506.8</v>
    </oc>
    <nc r="G245">
      <v>1760.0060000000001</v>
    </nc>
  </rcc>
  <rcc rId="13046" sId="1" numFmtId="4">
    <oc r="G250">
      <v>10888.4</v>
    </oc>
    <nc r="G250">
      <v>11420.556920000001</v>
    </nc>
  </rcc>
  <rcc rId="13047" sId="1" numFmtId="4">
    <oc r="G251">
      <v>21091.200000000001</v>
    </oc>
    <nc r="G251">
      <v>22251.544860000002</v>
    </nc>
  </rcc>
  <rcc rId="13048" sId="1" numFmtId="4">
    <oc r="G287">
      <v>899.9</v>
    </oc>
    <nc r="G287">
      <v>1249.9000000000001</v>
    </nc>
  </rcc>
  <rcc rId="13049" sId="1" numFmtId="4">
    <oc r="G288">
      <f>5565.9+100</f>
    </oc>
    <nc r="G288">
      <v>5300.3980000000001</v>
    </nc>
  </rcc>
  <rcc rId="13050" sId="1" numFmtId="4">
    <oc r="G289">
      <v>893.4</v>
    </oc>
    <nc r="G289">
      <v>954.55169000000001</v>
    </nc>
  </rcc>
  <rcc rId="13051" sId="1" numFmtId="4">
    <oc r="G294">
      <v>24587.599999999999</v>
    </oc>
    <nc r="G294">
      <v>25428.87746</v>
    </nc>
  </rcc>
  <rcc rId="13052" sId="1">
    <oc r="F172" t="inlineStr">
      <is>
        <t>622</t>
      </is>
    </oc>
    <nc r="F172" t="inlineStr">
      <is>
        <t>322</t>
      </is>
    </nc>
  </rcc>
  <rcc rId="13053" sId="1" xfDxf="1" dxf="1">
    <oc r="A172" t="inlineStr">
      <is>
        <t>Субсидии автономным учреждениям на иные цели</t>
      </is>
    </oc>
    <nc r="A172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54" sId="1" numFmtId="4">
    <oc r="G367">
      <f>17764.6-3092.78-22.08-997.79-274.09+1947.46</f>
    </oc>
    <nc r="G367">
      <v>16956.335330000002</v>
    </nc>
  </rcc>
  <rrc rId="13055" sId="1" ref="A376:XFD378" action="insertRow"/>
  <rcc rId="13056" sId="1" odxf="1" dxf="1">
    <nc r="A376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3057" sId="1" odxf="1" dxf="1">
    <nc r="B376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58" sId="1" odxf="1" dxf="1">
    <nc r="C376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59" sId="1" odxf="1" dxf="1">
    <nc r="D376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60" sId="1" odxf="1" dxf="1">
    <nc r="E37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6" start="0" length="0">
    <dxf>
      <font>
        <b/>
        <name val="Times New Roman"/>
        <family val="1"/>
      </font>
    </dxf>
  </rfmt>
  <rcc rId="13061" sId="1" odxf="1" dxf="1">
    <nc r="G376">
      <f>G377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062" sId="1" odxf="1" dxf="1">
    <nc r="A377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3063" sId="1" odxf="1" dxf="1">
    <nc r="B377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4" sId="1" odxf="1" dxf="1">
    <nc r="C37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5" sId="1" odxf="1" dxf="1">
    <nc r="D377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66" sId="1" odxf="1" dxf="1">
    <nc r="E377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77" start="0" length="0">
    <dxf>
      <font>
        <i/>
        <name val="Times New Roman"/>
        <family val="1"/>
      </font>
    </dxf>
  </rfmt>
  <rcc rId="13067" sId="1" odxf="1" dxf="1">
    <nc r="G377">
      <f>G378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68" sId="1" odxf="1" dxf="1">
    <nc r="A378" t="inlineStr">
      <is>
        <t>Иные межбюджетные трансферты</t>
      </is>
    </nc>
    <odxf>
      <alignment vertical="top"/>
    </odxf>
    <ndxf>
      <alignment vertical="center"/>
    </ndxf>
  </rcc>
  <rcc rId="13069" sId="1">
    <nc r="B378" t="inlineStr">
      <is>
        <t>971</t>
      </is>
    </nc>
  </rcc>
  <rcc rId="13070" sId="1">
    <nc r="C378" t="inlineStr">
      <is>
        <t>04</t>
      </is>
    </nc>
  </rcc>
  <rcc rId="13071" sId="1">
    <nc r="D378" t="inlineStr">
      <is>
        <t>12</t>
      </is>
    </nc>
  </rcc>
  <rcc rId="13072" sId="1">
    <nc r="E378" t="inlineStr">
      <is>
        <t>99900 82170</t>
      </is>
    </nc>
  </rcc>
  <rcc rId="13073" sId="1">
    <nc r="F378" t="inlineStr">
      <is>
        <t>540</t>
      </is>
    </nc>
  </rcc>
  <rcc rId="13074" sId="1" odxf="1" dxf="1" numFmtId="4">
    <nc r="G378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075" sId="1">
    <oc r="G370">
      <f>G371</f>
    </oc>
    <nc r="G370">
      <f>G371+G376</f>
    </nc>
  </rcc>
  <rrc rId="13076" sId="1" ref="A379:XFD384" action="insertRow"/>
  <rcc rId="13077" sId="1" odxf="1" dxf="1">
    <nc r="A379" t="inlineStr">
      <is>
        <t>ЖИЛИЩНО-КОММУНАЛЬНОЕ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13078" sId="1" odxf="1" dxf="1">
    <nc r="B379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3079" sId="1" odxf="1" dxf="1">
    <nc r="C379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79" start="0" length="0">
    <dxf>
      <font>
        <b/>
        <name val="Times New Roman"/>
        <family val="1"/>
      </font>
      <fill>
        <patternFill>
          <bgColor indexed="15"/>
        </patternFill>
      </fill>
    </dxf>
  </rfmt>
  <rcc rId="13080" sId="1" odxf="1" dxf="1">
    <nc r="A380" t="inlineStr">
      <is>
        <t>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13081" sId="1" odxf="1" dxf="1">
    <nc r="B380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082" sId="1" odxf="1" dxf="1">
    <nc r="C38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083" sId="1" odxf="1" dxf="1">
    <nc r="D380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8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8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084" sId="1" odxf="1" dxf="1">
    <nc r="G380">
      <f>G381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085" sId="1" odxf="1" dxf="1">
    <nc r="A381" t="inlineStr">
      <is>
        <t>Муниципальная программа "Чистая вода на 2020-2025 годы"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86" sId="1" odxf="1" dxf="1">
    <nc r="B381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7" sId="1" odxf="1" dxf="1">
    <nc r="C381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8" sId="1" odxf="1" dxf="1">
    <nc r="D381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089" sId="1" odxf="1" dxf="1">
    <nc r="E381" t="inlineStr">
      <is>
        <t>17000 00000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38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090" sId="1" odxf="1" dxf="1">
    <nc r="G381">
      <f>G382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381:XFD381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091" sId="1" odxf="1" dxf="1">
    <nc r="A382" t="inlineStr">
      <is>
        <t>Основное мероприятие "Улучшение качества питьевой воды"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92" sId="1" odxf="1" dxf="1">
    <nc r="B382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3" sId="1" odxf="1" dxf="1">
    <nc r="C382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4" sId="1" odxf="1" dxf="1">
    <nc r="D382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5" sId="1" odxf="1" dxf="1">
    <nc r="E382" t="inlineStr">
      <is>
        <t>17001 00000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382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096" sId="1" odxf="1" dxf="1">
    <nc r="G382">
      <f>G383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2" start="0" length="0">
    <dxf>
      <fill>
        <patternFill patternType="solid">
          <bgColor theme="0"/>
        </patternFill>
      </fill>
    </dxf>
  </rfmt>
  <rfmt sheetId="1" sqref="I382" start="0" length="0">
    <dxf>
      <fill>
        <patternFill patternType="solid">
          <bgColor theme="0"/>
        </patternFill>
      </fill>
    </dxf>
  </rfmt>
  <rfmt sheetId="1" sqref="J382" start="0" length="0">
    <dxf>
      <fill>
        <patternFill patternType="solid">
          <bgColor theme="0"/>
        </patternFill>
      </fill>
    </dxf>
  </rfmt>
  <rfmt sheetId="1" sqref="K382" start="0" length="0">
    <dxf>
      <fill>
        <patternFill patternType="solid">
          <bgColor theme="0"/>
        </patternFill>
      </fill>
    </dxf>
  </rfmt>
  <rfmt sheetId="1" sqref="L382" start="0" length="0">
    <dxf>
      <fill>
        <patternFill patternType="solid">
          <bgColor theme="0"/>
        </patternFill>
      </fill>
    </dxf>
  </rfmt>
  <rfmt sheetId="1" sqref="A382:XFD382" start="0" length="0">
    <dxf>
      <fill>
        <patternFill patternType="solid">
          <bgColor theme="0"/>
        </patternFill>
      </fill>
    </dxf>
  </rfmt>
  <rcc rId="13097" sId="1" odxf="1" dxf="1">
    <nc r="A383" t="inlineStr">
      <is>
        <t>На модернизацию объектов водоснабжения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i/>
        <name val="Times New Roman"/>
        <family val="1"/>
      </font>
      <fill>
        <patternFill patternType="solid">
          <bgColor theme="0"/>
        </patternFill>
      </fill>
      <alignment horizontal="general"/>
    </ndxf>
  </rcc>
  <rcc rId="13098" sId="1" odxf="1" dxf="1">
    <nc r="B38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099" sId="1" odxf="1" dxf="1">
    <nc r="C383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0" sId="1" odxf="1" dxf="1">
    <nc r="D383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1" sId="1" odxf="1" dxf="1">
    <nc r="E383" t="inlineStr">
      <is>
        <t>17001 S2860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38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102" sId="1" odxf="1" dxf="1">
    <nc r="G383">
      <f>G384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83:XFD38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03" sId="1" odxf="1" dxf="1">
    <nc r="A384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  <alignment horizontal="left"/>
    </odxf>
    <ndxf>
      <fill>
        <patternFill patternType="solid">
          <bgColor theme="0"/>
        </patternFill>
      </fill>
      <alignment horizontal="general"/>
    </ndxf>
  </rcc>
  <rcc rId="13104" sId="1" odxf="1" dxf="1">
    <nc r="B38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5" sId="1" odxf="1" dxf="1">
    <nc r="C384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6" sId="1" odxf="1" dxf="1">
    <nc r="D384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7" sId="1" odxf="1" dxf="1">
    <nc r="E384" t="inlineStr">
      <is>
        <t>17001 S2860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08" sId="1" odxf="1" dxf="1">
    <nc r="F384" t="inlineStr">
      <is>
        <t>414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384" start="0" length="0">
    <dxf>
      <fill>
        <patternFill patternType="solid">
          <bgColor theme="0"/>
        </patternFill>
      </fill>
    </dxf>
  </rfmt>
  <rfmt sheetId="1" sqref="I384" start="0" length="0">
    <dxf>
      <fill>
        <patternFill patternType="solid">
          <bgColor theme="0"/>
        </patternFill>
      </fill>
    </dxf>
  </rfmt>
  <rfmt sheetId="1" sqref="J384" start="0" length="0">
    <dxf>
      <fill>
        <patternFill patternType="solid">
          <bgColor theme="0"/>
        </patternFill>
      </fill>
    </dxf>
  </rfmt>
  <rfmt sheetId="1" sqref="K384" start="0" length="0">
    <dxf>
      <fill>
        <patternFill patternType="solid">
          <bgColor theme="0"/>
        </patternFill>
      </fill>
    </dxf>
  </rfmt>
  <rfmt sheetId="1" sqref="L384" start="0" length="0">
    <dxf>
      <fill>
        <patternFill patternType="solid">
          <bgColor theme="0"/>
        </patternFill>
      </fill>
    </dxf>
  </rfmt>
  <rfmt sheetId="1" sqref="A384:XFD384" start="0" length="0">
    <dxf>
      <fill>
        <patternFill patternType="solid">
          <bgColor theme="0"/>
        </patternFill>
      </fill>
    </dxf>
  </rfmt>
  <rcc rId="13109" sId="1" numFmtId="4">
    <nc r="G384">
      <v>283.46820000000002</v>
    </nc>
  </rcc>
  <rcc rId="13110" sId="1">
    <nc r="G379">
      <f>G380</f>
    </nc>
  </rcc>
  <rrc rId="13111" sId="1" ref="A385:XFD389" action="insertRow"/>
  <rcc rId="13112" sId="1" odxf="1" dxf="1">
    <nc r="A385" t="inlineStr">
      <is>
        <t>КУЛЬТУРА, КИНЕМАТОГРАФИЯ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general"/>
    </odxf>
    <ndxf>
      <font>
        <b/>
        <name val="Times New Roman"/>
        <family val="1"/>
      </font>
      <fill>
        <patternFill>
          <bgColor indexed="15"/>
        </patternFill>
      </fill>
      <alignment horizontal="left"/>
    </ndxf>
  </rcc>
  <rcc rId="13113" sId="1" odxf="1" dxf="1">
    <nc r="B385" t="inlineStr">
      <is>
        <t>971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114" sId="1" odxf="1" dxf="1">
    <nc r="C385" t="inlineStr">
      <is>
        <t xml:space="preserve">08 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D385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385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385" start="0" length="0">
    <dxf>
      <font>
        <b/>
        <name val="Times New Roman"/>
        <family val="1"/>
      </font>
      <fill>
        <patternFill>
          <bgColor indexed="15"/>
        </patternFill>
      </fill>
    </dxf>
  </rfmt>
  <rcc rId="13115" sId="1" odxf="1" dxf="1">
    <nc r="G385">
      <f>G386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H385" start="0" length="0">
    <dxf>
      <fill>
        <patternFill patternType="none">
          <bgColor indexed="65"/>
        </patternFill>
      </fill>
    </dxf>
  </rfmt>
  <rfmt sheetId="1" sqref="I385" start="0" length="0">
    <dxf>
      <fill>
        <patternFill patternType="none">
          <bgColor indexed="65"/>
        </patternFill>
      </fill>
    </dxf>
  </rfmt>
  <rfmt sheetId="1" sqref="J385" start="0" length="0">
    <dxf>
      <fill>
        <patternFill patternType="none">
          <bgColor indexed="65"/>
        </patternFill>
      </fill>
    </dxf>
  </rfmt>
  <rfmt sheetId="1" sqref="K385" start="0" length="0">
    <dxf>
      <fill>
        <patternFill patternType="none">
          <bgColor indexed="65"/>
        </patternFill>
      </fill>
    </dxf>
  </rfmt>
  <rfmt sheetId="1" sqref="L385" start="0" length="0">
    <dxf>
      <fill>
        <patternFill patternType="none">
          <bgColor indexed="65"/>
        </patternFill>
      </fill>
    </dxf>
  </rfmt>
  <rfmt sheetId="1" sqref="A385:XFD385" start="0" length="0">
    <dxf>
      <fill>
        <patternFill patternType="none">
          <bgColor indexed="65"/>
        </patternFill>
      </fill>
    </dxf>
  </rfmt>
  <rcc rId="13116" sId="1" odxf="1" dxf="1">
    <nc r="A386" t="inlineStr">
      <is>
        <t>Культура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general"/>
    </odxf>
    <ndxf>
      <font>
        <b/>
        <name val="Times New Roman"/>
        <family val="1"/>
      </font>
      <fill>
        <patternFill>
          <bgColor indexed="41"/>
        </patternFill>
      </fill>
      <alignment horizontal="left"/>
    </ndxf>
  </rcc>
  <rcc rId="13117" sId="1" odxf="1" dxf="1">
    <nc r="B386" t="inlineStr">
      <is>
        <t>971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118" sId="1" odxf="1" dxf="1">
    <nc r="C386" t="inlineStr">
      <is>
        <t xml:space="preserve">08 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119" sId="1" odxf="1" dxf="1">
    <nc r="D386" t="inlineStr">
      <is>
        <t>01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386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386" start="0" length="0">
    <dxf>
      <font>
        <b/>
        <name val="Times New Roman"/>
        <family val="1"/>
      </font>
      <fill>
        <patternFill>
          <bgColor indexed="41"/>
        </patternFill>
      </fill>
    </dxf>
  </rfmt>
  <rcc rId="13120" sId="1" odxf="1" dxf="1">
    <nc r="G386">
      <f>G387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386" start="0" length="0">
    <dxf>
      <fill>
        <patternFill patternType="none">
          <bgColor indexed="65"/>
        </patternFill>
      </fill>
    </dxf>
  </rfmt>
  <rfmt sheetId="1" sqref="I386" start="0" length="0">
    <dxf>
      <fill>
        <patternFill patternType="none">
          <bgColor indexed="65"/>
        </patternFill>
      </fill>
    </dxf>
  </rfmt>
  <rfmt sheetId="1" sqref="J386" start="0" length="0">
    <dxf>
      <fill>
        <patternFill patternType="none">
          <bgColor indexed="65"/>
        </patternFill>
      </fill>
    </dxf>
  </rfmt>
  <rfmt sheetId="1" sqref="K386" start="0" length="0">
    <dxf>
      <fill>
        <patternFill patternType="none">
          <bgColor indexed="65"/>
        </patternFill>
      </fill>
    </dxf>
  </rfmt>
  <rfmt sheetId="1" sqref="L386" start="0" length="0">
    <dxf>
      <fill>
        <patternFill patternType="none">
          <bgColor indexed="65"/>
        </patternFill>
      </fill>
    </dxf>
  </rfmt>
  <rfmt sheetId="1" sqref="A386:XFD386" start="0" length="0">
    <dxf>
      <fill>
        <patternFill patternType="none">
          <bgColor indexed="65"/>
        </patternFill>
      </fill>
    </dxf>
  </rfmt>
  <rcc rId="13121" sId="1" odxf="1" dxf="1">
    <nc r="A387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13122" sId="1" odxf="1" dxf="1">
    <nc r="B387" t="inlineStr">
      <is>
        <t>971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3" sId="1" odxf="1" dxf="1">
    <nc r="C387" t="inlineStr">
      <is>
        <t>08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4" sId="1" odxf="1" dxf="1">
    <nc r="D387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125" sId="1" odxf="1" dxf="1">
    <nc r="E387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38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3126" sId="1" odxf="1" dxf="1">
    <nc r="G387">
      <f>G388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387" start="0" length="0">
    <dxf>
      <fill>
        <patternFill patternType="none">
          <bgColor indexed="65"/>
        </patternFill>
      </fill>
    </dxf>
  </rfmt>
  <rfmt sheetId="1" sqref="I387" start="0" length="0">
    <dxf>
      <fill>
        <patternFill patternType="none">
          <bgColor indexed="65"/>
        </patternFill>
      </fill>
    </dxf>
  </rfmt>
  <rfmt sheetId="1" sqref="J387" start="0" length="0">
    <dxf>
      <fill>
        <patternFill patternType="none">
          <bgColor indexed="65"/>
        </patternFill>
      </fill>
    </dxf>
  </rfmt>
  <rfmt sheetId="1" sqref="K387" start="0" length="0">
    <dxf>
      <fill>
        <patternFill patternType="none">
          <bgColor indexed="65"/>
        </patternFill>
      </fill>
    </dxf>
  </rfmt>
  <rfmt sheetId="1" sqref="L387" start="0" length="0">
    <dxf>
      <fill>
        <patternFill patternType="none">
          <bgColor indexed="65"/>
        </patternFill>
      </fill>
    </dxf>
  </rfmt>
  <rfmt sheetId="1" sqref="A387:XFD387" start="0" length="0">
    <dxf>
      <fill>
        <patternFill patternType="none">
          <bgColor indexed="65"/>
        </patternFill>
      </fill>
    </dxf>
  </rfmt>
  <rcc rId="13127" sId="1" odxf="1" dxf="1">
    <nc r="A38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3128" sId="1" odxf="1" dxf="1">
    <nc r="B388" t="inlineStr">
      <is>
        <t>971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29" sId="1" odxf="1" dxf="1">
    <nc r="C388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30" sId="1" odxf="1" dxf="1">
    <nc r="D38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131" sId="1" odxf="1" dxf="1">
    <nc r="E388" t="inlineStr">
      <is>
        <t>99900 S2140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132" sId="1" odxf="1" dxf="1">
    <nc r="G388">
      <f>G389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88" start="0" length="0">
    <dxf>
      <fill>
        <patternFill patternType="none">
          <bgColor indexed="65"/>
        </patternFill>
      </fill>
    </dxf>
  </rfmt>
  <rfmt sheetId="1" sqref="I388" start="0" length="0">
    <dxf>
      <fill>
        <patternFill patternType="none">
          <bgColor indexed="65"/>
        </patternFill>
      </fill>
    </dxf>
  </rfmt>
  <rfmt sheetId="1" sqref="J388" start="0" length="0">
    <dxf>
      <fill>
        <patternFill patternType="none">
          <bgColor indexed="65"/>
        </patternFill>
      </fill>
    </dxf>
  </rfmt>
  <rfmt sheetId="1" sqref="K388" start="0" length="0">
    <dxf>
      <fill>
        <patternFill patternType="none">
          <bgColor indexed="65"/>
        </patternFill>
      </fill>
    </dxf>
  </rfmt>
  <rfmt sheetId="1" sqref="L388" start="0" length="0">
    <dxf>
      <fill>
        <patternFill patternType="none">
          <bgColor indexed="65"/>
        </patternFill>
      </fill>
    </dxf>
  </rfmt>
  <rfmt sheetId="1" sqref="A388:XFD388" start="0" length="0">
    <dxf>
      <fill>
        <patternFill patternType="none">
          <bgColor indexed="65"/>
        </patternFill>
      </fill>
    </dxf>
  </rfmt>
  <rcc rId="13133" sId="1" odxf="1" dxf="1">
    <nc r="A3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13134" sId="1" odxf="1" dxf="1">
    <nc r="B389" t="inlineStr">
      <is>
        <t>971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5" sId="1" odxf="1" dxf="1">
    <nc r="C389" t="inlineStr">
      <is>
        <t>08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6" sId="1" odxf="1" dxf="1">
    <nc r="D38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7" sId="1" odxf="1" dxf="1">
    <nc r="E389" t="inlineStr">
      <is>
        <t>99900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138" sId="1" odxf="1" dxf="1">
    <nc r="F38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89" start="0" length="0">
    <dxf>
      <fill>
        <patternFill patternType="none">
          <bgColor indexed="65"/>
        </patternFill>
      </fill>
    </dxf>
  </rfmt>
  <rfmt sheetId="1" sqref="I389" start="0" length="0">
    <dxf>
      <fill>
        <patternFill patternType="none">
          <bgColor indexed="65"/>
        </patternFill>
      </fill>
    </dxf>
  </rfmt>
  <rfmt sheetId="1" sqref="J389" start="0" length="0">
    <dxf>
      <fill>
        <patternFill patternType="none">
          <bgColor indexed="65"/>
        </patternFill>
      </fill>
    </dxf>
  </rfmt>
  <rfmt sheetId="1" sqref="K389" start="0" length="0">
    <dxf>
      <fill>
        <patternFill patternType="none">
          <bgColor indexed="65"/>
        </patternFill>
      </fill>
    </dxf>
  </rfmt>
  <rfmt sheetId="1" sqref="L389" start="0" length="0">
    <dxf>
      <fill>
        <patternFill patternType="none">
          <bgColor indexed="65"/>
        </patternFill>
      </fill>
    </dxf>
  </rfmt>
  <rfmt sheetId="1" sqref="A389:XFD389" start="0" length="0">
    <dxf>
      <fill>
        <patternFill patternType="none">
          <bgColor indexed="65"/>
        </patternFill>
      </fill>
    </dxf>
  </rfmt>
  <rcc rId="13139" sId="1" numFmtId="4">
    <nc r="G389">
      <v>1892.7318299999999</v>
    </nc>
  </rcc>
  <rcc rId="13140" sId="1">
    <oc r="G340">
      <f>G341+G361</f>
    </oc>
    <nc r="G340">
      <f>G341+G361+G379+G385</f>
    </nc>
  </rcc>
  <rrc rId="13141" sId="1" ref="A413:XFD414" action="insertRow"/>
  <rcc rId="13142" sId="1" odxf="1" dxf="1">
    <nc r="A413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3" sId="1" odxf="1" dxf="1">
    <nc r="B4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4" sId="1" odxf="1" dxf="1">
    <nc r="C4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5" sId="1" odxf="1" dxf="1">
    <nc r="D41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6" sId="1" odxf="1" dxf="1">
    <nc r="E413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3" start="0" length="0">
    <dxf>
      <font>
        <i/>
        <name val="Times New Roman"/>
        <family val="1"/>
      </font>
    </dxf>
  </rfmt>
  <rcc rId="13147" sId="1" odxf="1" dxf="1">
    <nc r="G413">
      <f>G414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48" sId="1">
    <nc r="A414" t="inlineStr">
      <is>
        <t>Субсидии автономным учреждениям на иные цели</t>
      </is>
    </nc>
  </rcc>
  <rcc rId="13149" sId="1">
    <nc r="B414" t="inlineStr">
      <is>
        <t>973</t>
      </is>
    </nc>
  </rcc>
  <rcc rId="13150" sId="1">
    <nc r="C414" t="inlineStr">
      <is>
        <t>08</t>
      </is>
    </nc>
  </rcc>
  <rcc rId="13151" sId="1">
    <nc r="D414" t="inlineStr">
      <is>
        <t>01</t>
      </is>
    </nc>
  </rcc>
  <rcc rId="13152" sId="1">
    <nc r="E414" t="inlineStr">
      <is>
        <t>08201 L4670</t>
      </is>
    </nc>
  </rcc>
  <rcc rId="13153" sId="1">
    <nc r="F414" t="inlineStr">
      <is>
        <t>622</t>
      </is>
    </nc>
  </rcc>
  <rcc rId="13154" sId="1" numFmtId="4">
    <nc r="G414">
      <v>934.82614999999998</v>
    </nc>
  </rcc>
  <rcc rId="13155" sId="1">
    <oc r="G410">
      <f>G415+G411</f>
    </oc>
    <nc r="G410">
      <f>G415+G411+G413</f>
    </nc>
  </rcc>
  <rcc rId="13156" sId="1" numFmtId="4">
    <oc r="G420">
      <v>700</v>
    </oc>
    <nc r="G420">
      <v>600</v>
    </nc>
  </rcc>
  <rrc rId="13157" sId="1" ref="A421:XFD421" action="insertRow"/>
  <rcc rId="13158" sId="1">
    <nc r="B421" t="inlineStr">
      <is>
        <t>973</t>
      </is>
    </nc>
  </rcc>
  <rcc rId="13159" sId="1">
    <nc r="C421" t="inlineStr">
      <is>
        <t>08</t>
      </is>
    </nc>
  </rcc>
  <rcc rId="13160" sId="1">
    <nc r="D421" t="inlineStr">
      <is>
        <t>01</t>
      </is>
    </nc>
  </rcc>
  <rcc rId="13161" sId="1">
    <nc r="E421" t="inlineStr">
      <is>
        <t>08401 83160</t>
      </is>
    </nc>
  </rcc>
  <rcc rId="13162" sId="1">
    <nc r="F421" t="inlineStr">
      <is>
        <t>350</t>
      </is>
    </nc>
  </rcc>
  <rcc rId="13163" sId="1" numFmtId="4">
    <nc r="G421">
      <v>100</v>
    </nc>
  </rcc>
  <rcc rId="13164" sId="1">
    <oc r="G419">
      <f>SUM(G420:G420)</f>
    </oc>
    <nc r="G419">
      <f>SUM(G420:G421)</f>
    </nc>
  </rcc>
  <rcc rId="13165" sId="1">
    <nc r="A421" t="inlineStr">
      <is>
        <t>Премии и гранты</t>
      </is>
    </nc>
  </rcc>
</revisions>
</file>

<file path=xl/revisions/revisionLog4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66" sId="1">
    <oc r="E459" t="inlineStr">
      <is>
        <t>09401 83890</t>
      </is>
    </oc>
    <nc r="E459" t="inlineStr">
      <is>
        <t>094Е8 72Р50</t>
      </is>
    </nc>
  </rcc>
  <rcc rId="13167" sId="1" odxf="1" dxf="1">
    <oc r="E460" t="inlineStr">
      <is>
        <t>09401 83890</t>
      </is>
    </oc>
    <nc r="E460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8" sId="1" numFmtId="4">
    <oc r="G470">
      <v>233.1</v>
    </oc>
    <nc r="G470">
      <v>233.13</v>
    </nc>
  </rcc>
  <rcc rId="13169" sId="1" numFmtId="4">
    <oc r="G476">
      <f>1367.5+524.32788</f>
    </oc>
    <nc r="G476">
      <v>1891.80205</v>
    </nc>
  </rcc>
  <rcc rId="13170" sId="1" numFmtId="4">
    <oc r="G512">
      <v>140.15</v>
    </oc>
    <nc r="G512">
      <v>134.15</v>
    </nc>
  </rcc>
  <rcc rId="13171" sId="1" numFmtId="4">
    <oc r="G513">
      <f>215+0.05212</f>
    </oc>
    <nc r="G513">
      <v>221.05212</v>
    </nc>
  </rcc>
</revisions>
</file>

<file path=xl/revisions/revisionLog4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2" sId="1" numFmtId="4">
    <oc r="G567">
      <v>17.2</v>
    </oc>
    <nc r="G567">
      <v>17.2056</v>
    </nc>
  </rcc>
  <rcc rId="13173" sId="1" numFmtId="4">
    <oc r="G568">
      <v>5.2</v>
    </oc>
    <nc r="G568">
      <v>5.1960800000000003</v>
    </nc>
  </rcc>
  <rcc rId="13174" sId="1" numFmtId="4">
    <oc r="G570">
      <v>1493.4</v>
    </oc>
    <nc r="G570">
      <v>1493.4449999999999</v>
    </nc>
  </rcc>
  <rrc rId="13175" sId="1" ref="A578:XFD582" action="insertRow"/>
  <rcc rId="13176" sId="1" odxf="1" dxf="1">
    <nc r="A578" t="inlineStr">
      <is>
        <t>МП «Комплексное развитие сельских территорий в Селенгинском районе на 2023-2025 годы»</t>
      </is>
    </nc>
    <odxf>
      <fill>
        <patternFill>
          <bgColor indexed="41"/>
        </patternFill>
      </fill>
      <border outline="0">
        <left/>
        <right/>
        <top/>
        <bottom/>
      </border>
    </odxf>
    <ndxf>
      <fill>
        <patternFill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77" sId="1" odxf="1" dxf="1">
    <nc r="B578" t="inlineStr">
      <is>
        <t>977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78" sId="1" odxf="1" dxf="1">
    <nc r="C578" t="inlineStr">
      <is>
        <t>05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79" sId="1" odxf="1" dxf="1">
    <nc r="D578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80" sId="1" odxf="1" dxf="1">
    <nc r="E578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578" start="0" length="0">
    <dxf>
      <fill>
        <patternFill>
          <bgColor theme="0"/>
        </patternFill>
      </fill>
    </dxf>
  </rfmt>
  <rcc rId="13181" sId="1" odxf="1" dxf="1">
    <nc r="G578">
      <f>G579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A579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2" sId="1" odxf="1" dxf="1">
    <nc r="B579" t="inlineStr">
      <is>
        <t>977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3" sId="1" odxf="1" dxf="1">
    <nc r="C579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4" sId="1" odxf="1" dxf="1">
    <nc r="D579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7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579" start="0" length="0">
    <dxf>
      <fill>
        <patternFill>
          <bgColor theme="0"/>
        </patternFill>
      </fill>
    </dxf>
  </rfmt>
  <rcc rId="13185" sId="1" odxf="1" dxf="1">
    <nc r="G579">
      <f>G580</f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580" start="0" length="0">
    <dxf>
      <font>
        <b val="0"/>
        <i/>
        <name val="Times New Roman"/>
        <family val="1"/>
      </font>
      <fill>
        <patternFill>
          <bgColor theme="0"/>
        </patternFill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6" sId="1" odxf="1" dxf="1">
    <nc r="B580" t="inlineStr">
      <is>
        <t>977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7" sId="1" odxf="1" dxf="1">
    <nc r="C580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88" sId="1" odxf="1" dxf="1">
    <nc r="D580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58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580" start="0" length="0">
    <dxf>
      <fill>
        <patternFill>
          <bgColor theme="0"/>
        </patternFill>
      </fill>
    </dxf>
  </rfmt>
  <rfmt sheetId="1" sqref="G58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A581" start="0" length="0">
    <dxf>
      <font>
        <b val="0"/>
        <color indexed="8"/>
        <name val="Times New Roman"/>
        <family val="1"/>
      </font>
      <fill>
        <patternFill>
          <bgColor theme="0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3189" sId="1" odxf="1" dxf="1">
    <nc r="B581" t="inlineStr">
      <is>
        <t>977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0" sId="1" odxf="1" dxf="1">
    <nc r="C581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1" sId="1" odxf="1" dxf="1">
    <nc r="D581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58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581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581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3192" sId="1" odxf="1" dxf="1">
    <nc r="A582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193" sId="1" odxf="1" dxf="1">
    <nc r="B582" t="inlineStr">
      <is>
        <t>977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4" sId="1" odxf="1" dxf="1">
    <nc r="C582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5" sId="1" odxf="1" dxf="1">
    <nc r="D582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6" sId="1" odxf="1" dxf="1">
    <nc r="E582" t="inlineStr">
      <is>
        <t>06060 L5760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97" sId="1" odxf="1" dxf="1">
    <nc r="F582" t="inlineStr">
      <is>
        <t>540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82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3198" sId="1">
    <nc r="E579" t="inlineStr">
      <is>
        <t>06030 00000</t>
      </is>
    </nc>
  </rcc>
  <rcc rId="13199" sId="1" xfDxf="1" dxf="1">
    <nc r="A57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0" sId="1">
    <nc r="E580" t="inlineStr">
      <is>
        <t>06038 00000</t>
      </is>
    </nc>
  </rcc>
  <rcc rId="13201" sId="1" xfDxf="1" dxf="1">
    <nc r="A580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02" sId="1">
    <nc r="E581" t="inlineStr">
      <is>
        <t>06038 L5760</t>
      </is>
    </nc>
  </rcc>
  <rcc rId="13203" sId="1" xfDxf="1" dxf="1">
    <nc r="A581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79:G581" start="0" length="2147483647">
    <dxf>
      <font>
        <i/>
      </font>
    </dxf>
  </rfmt>
  <rcc rId="13204" sId="1" numFmtId="4">
    <nc r="G582">
      <v>3213.75</v>
    </nc>
  </rcc>
  <rcc rId="13205" sId="1" numFmtId="4">
    <nc r="G581">
      <f>G582</f>
    </nc>
  </rcc>
  <rcc rId="13206" sId="1">
    <nc r="G580">
      <f>G581</f>
    </nc>
  </rcc>
  <rcc rId="13207" sId="1">
    <oc r="G577">
      <f>G587+G583</f>
    </oc>
    <nc r="G577">
      <f>G587+G583+G578</f>
    </nc>
  </rcc>
  <rcc rId="13208" sId="1">
    <oc r="E584" t="inlineStr">
      <is>
        <t>160F2 00000</t>
      </is>
    </oc>
    <nc r="E584" t="inlineStr">
      <is>
        <t>160И4 00000</t>
      </is>
    </nc>
  </rcc>
  <rcc rId="13209" sId="1">
    <oc r="E585" t="inlineStr">
      <is>
        <t>160F2 55550</t>
      </is>
    </oc>
    <nc r="E585" t="inlineStr">
      <is>
        <t>160И4 55550</t>
      </is>
    </nc>
  </rcc>
  <rcc rId="13210" sId="1">
    <oc r="E586" t="inlineStr">
      <is>
        <t>160F2 55550</t>
      </is>
    </oc>
    <nc r="E586" t="inlineStr">
      <is>
        <t>160И4 55550</t>
      </is>
    </nc>
  </rcc>
  <rcc rId="13211" sId="1" numFmtId="4">
    <oc r="G586">
      <f>17551.7+17.552</f>
    </oc>
    <nc r="G586">
      <v>17569.216</v>
    </nc>
  </rcc>
  <rcc rId="13212" sId="1" numFmtId="4">
    <oc r="G590">
      <v>8886.66</v>
    </oc>
    <nc r="G590">
      <v>19975.82761</v>
    </nc>
  </rcc>
  <rcc rId="13213" sId="1" numFmtId="4">
    <oc r="G595">
      <f>263664.7</f>
    </oc>
    <nc r="G595">
      <v>263664.65000000002</v>
    </nc>
  </rcc>
  <rcc rId="13214" sId="1" numFmtId="4">
    <oc r="G600">
      <f>9466.1+127.9224</f>
    </oc>
    <nc r="G600">
      <v>9593.9830000000002</v>
    </nc>
  </rcc>
  <rcc rId="13215" sId="1">
    <oc r="E604" t="inlineStr">
      <is>
        <t>99900 51560</t>
      </is>
    </oc>
    <nc r="E604" t="inlineStr">
      <is>
        <t>99900 L1560</t>
      </is>
    </nc>
  </rcc>
  <rcc rId="13216" sId="1">
    <oc r="E603" t="inlineStr">
      <is>
        <t>99900 51560</t>
      </is>
    </oc>
    <nc r="E603" t="inlineStr">
      <is>
        <t>99900 L1560</t>
      </is>
    </nc>
  </rcc>
  <rcc rId="13217" sId="1">
    <oc r="F606" t="inlineStr">
      <is>
        <t>собств</t>
      </is>
    </oc>
    <nc r="F606"/>
  </rcc>
  <rcc rId="13218" sId="1">
    <oc r="G606">
      <f>237741.46+1947.46</f>
    </oc>
    <nc r="G606"/>
  </rcc>
  <rcc rId="13219" sId="1">
    <oc r="F607" t="inlineStr">
      <is>
        <t>безвозм</t>
      </is>
    </oc>
    <nc r="F607"/>
  </rcc>
  <rcc rId="13220" sId="1">
    <oc r="F608" t="inlineStr">
      <is>
        <t>дотация</t>
      </is>
    </oc>
    <nc r="F608"/>
  </rcc>
  <rcc rId="13221" sId="1">
    <oc r="G608">
      <v>213138.1</v>
    </oc>
    <nc r="G608"/>
  </rcc>
  <rcc rId="13222" sId="1">
    <oc r="F609" t="inlineStr">
      <is>
        <t>сиро</t>
      </is>
    </oc>
    <nc r="F609"/>
  </rcc>
  <rcc rId="13223" sId="1">
    <oc r="F610" t="inlineStr">
      <is>
        <t>пер полн</t>
      </is>
    </oc>
    <nc r="F610"/>
  </rcc>
  <rcc rId="13224" sId="1">
    <oc r="G610">
      <f>84+315+2864</f>
    </oc>
    <nc r="G610"/>
  </rcc>
  <rcc rId="13225" sId="1">
    <oc r="F611" t="inlineStr">
      <is>
        <t>итого</t>
      </is>
    </oc>
    <nc r="F611"/>
  </rcc>
  <rcc rId="13226" sId="1">
    <oc r="G611">
      <f>G607+G608+G609+G610+G606</f>
    </oc>
    <nc r="G611"/>
  </rcc>
  <rcc rId="13227" sId="1">
    <oc r="F612" t="inlineStr">
      <is>
        <t>минус кредит</t>
      </is>
    </oc>
    <nc r="F612"/>
  </rcc>
  <rcc rId="13228" sId="1">
    <oc r="G612">
      <f>7900+1600+4590</f>
    </oc>
    <nc r="G612"/>
  </rcc>
  <rcc rId="13229" sId="1">
    <oc r="G613">
      <f>G611-G612</f>
    </oc>
    <nc r="G613"/>
  </rcc>
  <rcc rId="13230" sId="1">
    <oc r="G615">
      <f>G605-G613</f>
    </oc>
    <nc r="G615"/>
  </rcc>
  <rcc rId="13231" sId="1" numFmtId="34">
    <oc r="G607">
      <v>1651956.7</v>
    </oc>
    <nc r="G607">
      <v>2315580.2916199998</v>
    </nc>
  </rcc>
  <rcc rId="13232" sId="1" odxf="1" dxf="1">
    <oc r="G609">
      <v>185167.2</v>
    </oc>
    <nc r="G609">
      <f>G605-G607</f>
    </nc>
    <ndxf>
      <numFmt numFmtId="167" formatCode="_-* #,##0.00000\ _₽_-;\-* #,##0.00000\ _₽_-;_-* &quot;-&quot;?????\ _₽_-;_-@_-"/>
    </ndxf>
  </rcc>
  <rcv guid="{F5AA4F86-B486-4943-8417-E7BB5F004EDE}" action="delete"/>
  <rdn rId="0" localSheetId="1" customView="1" name="Z_F5AA4F86_B486_4943_8417_E7BB5F004EDE_.wvu.PrintArea" hidden="1" oldHidden="1">
    <formula>Ведом.структура!$A$1:$G$605</formula>
    <oldFormula>Ведом.структура!$A$1:$G$605</oldFormula>
  </rdn>
  <rdn rId="0" localSheetId="1" customView="1" name="Z_F5AA4F86_B486_4943_8417_E7BB5F004EDE_.wvu.FilterData" hidden="1" oldHidden="1">
    <formula>Ведом.структура!$A$13:$G$613</formula>
    <oldFormula>Ведом.структура!$A$13:$G$613</oldFormula>
  </rdn>
  <rcv guid="{F5AA4F86-B486-4943-8417-E7BB5F004EDE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35" sId="1" ref="A605:XFD610" action="insertRow"/>
  <rcc rId="13236" sId="1" odxf="1" dxf="1">
    <nc r="A605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/>
    </ndxf>
  </rcc>
  <rcc rId="13237" sId="1" odxf="1" dxf="1">
    <nc r="B605" t="inlineStr">
      <is>
        <t>977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238" sId="1" odxf="1" dxf="1">
    <nc r="C60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0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239" sId="1" odxf="1" dxf="1">
    <nc r="G605">
      <f>G606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1"/>
    </ndxf>
  </rcc>
  <rcc rId="13240" sId="1" odxf="1" dxf="1">
    <nc r="A606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41" sId="1" odxf="1" dxf="1">
    <nc r="B606" t="inlineStr">
      <is>
        <t>977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242" sId="1" odxf="1" dxf="1">
    <nc r="C606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43" sId="1" odxf="1" dxf="1">
    <nc r="D60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0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06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06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wrapText="1"/>
    </dxf>
  </rfmt>
  <rcc rId="13244" sId="1" odxf="1" dxf="1">
    <nc r="A607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5" sId="1" odxf="1" dxf="1">
    <nc r="B607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246" sId="1" odxf="1" dxf="1">
    <nc r="C607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7" sId="1" odxf="1" dxf="1">
    <nc r="D607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48" sId="1" odxf="1" dxf="1">
    <nc r="E607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607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3249" sId="1" odxf="1" dxf="1">
    <nc r="G607">
      <f>G608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607:XFD607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3250" sId="1" odxf="1" dxf="1">
    <nc r="A608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1" sId="1" odxf="1" dxf="1">
    <nc r="B60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2" sId="1" odxf="1" dxf="1">
    <nc r="C608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3" sId="1" odxf="1" dxf="1">
    <nc r="D608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4" sId="1" odxf="1" dxf="1">
    <nc r="E608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08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55" sId="1" odxf="1" dxf="1">
    <nc r="G608">
      <f>G609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08:XFD60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56" sId="1" odxf="1" dxf="1">
    <nc r="A6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7" sId="1" odxf="1" dxf="1">
    <nc r="B60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8" sId="1" odxf="1" dxf="1">
    <nc r="C609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59" sId="1" odxf="1" dxf="1">
    <nc r="D609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60" sId="1" odxf="1" dxf="1">
    <nc r="E609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0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61" sId="1" odxf="1" dxf="1">
    <nc r="G609">
      <f>G610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09:XFD609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62" sId="1" odxf="1" dxf="1">
    <nc r="A61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3263" sId="1">
    <nc r="B610" t="inlineStr">
      <is>
        <t>977</t>
      </is>
    </nc>
  </rcc>
  <rcc rId="13264" sId="1" odxf="1" dxf="1">
    <nc r="C610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5" sId="1" odxf="1" dxf="1">
    <nc r="D610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6" sId="1" odxf="1" dxf="1">
    <nc r="E610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67" sId="1" odxf="1" dxf="1">
    <nc r="F610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610" start="0" length="0">
    <dxf>
      <fill>
        <patternFill patternType="solid">
          <bgColor theme="0"/>
        </patternFill>
      </fill>
      <alignment wrapText="1"/>
    </dxf>
  </rfmt>
  <rfmt sheetId="1" sqref="H610" start="0" length="0">
    <dxf>
      <fill>
        <patternFill patternType="solid">
          <bgColor theme="0"/>
        </patternFill>
      </fill>
    </dxf>
  </rfmt>
  <rfmt sheetId="1" sqref="I610" start="0" length="0">
    <dxf>
      <fill>
        <patternFill patternType="solid">
          <bgColor theme="0"/>
        </patternFill>
      </fill>
    </dxf>
  </rfmt>
  <rfmt sheetId="1" sqref="J610" start="0" length="0">
    <dxf>
      <fill>
        <patternFill patternType="solid">
          <bgColor theme="0"/>
        </patternFill>
      </fill>
    </dxf>
  </rfmt>
  <rfmt sheetId="1" sqref="K610" start="0" length="0">
    <dxf>
      <fill>
        <patternFill patternType="solid">
          <bgColor theme="0"/>
        </patternFill>
      </fill>
    </dxf>
  </rfmt>
  <rfmt sheetId="1" sqref="L610" start="0" length="0">
    <dxf>
      <fill>
        <patternFill patternType="solid">
          <bgColor theme="0"/>
        </patternFill>
      </fill>
    </dxf>
  </rfmt>
  <rfmt sheetId="1" sqref="A610:XFD610" start="0" length="0">
    <dxf>
      <fill>
        <patternFill patternType="solid">
          <bgColor theme="0"/>
        </patternFill>
      </fill>
    </dxf>
  </rfmt>
  <rcc rId="13268" sId="1" numFmtId="4">
    <nc r="G610">
      <v>2876.5169999999998</v>
    </nc>
  </rcc>
  <rcc rId="13269" sId="1">
    <nc r="G606">
      <f>G607</f>
    </nc>
  </rcc>
  <rcc rId="13270" sId="1">
    <oc r="G552">
      <f>G553+G563+G571+G596+G591</f>
    </oc>
    <nc r="G552">
      <f>G553+G563+G571+G596+G591+G605</f>
    </nc>
  </rcc>
</revisions>
</file>

<file path=xl/revisions/revisionLog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71" sId="1" ref="A415:XFD416" action="insertRow"/>
  <rcc rId="13272" sId="1" odxf="1" dxf="1">
    <nc r="A41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3273" sId="1" odxf="1" dxf="1">
    <nc r="B415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4" sId="1" odxf="1" dxf="1">
    <nc r="C4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5" sId="1" odxf="1" dxf="1">
    <nc r="D41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76" sId="1" odxf="1" dxf="1">
    <nc r="E415" t="inlineStr">
      <is>
        <t>08201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5" start="0" length="0">
    <dxf>
      <font>
        <i/>
        <name val="Times New Roman"/>
        <family val="1"/>
      </font>
    </dxf>
  </rfmt>
  <rfmt sheetId="1" sqref="G415" start="0" length="0">
    <dxf>
      <font>
        <i/>
        <name val="Times New Roman"/>
        <family val="1"/>
      </font>
    </dxf>
  </rfmt>
  <rfmt sheetId="1" sqref="H415" start="0" length="0">
    <dxf>
      <font>
        <i/>
        <name val="Times New Roman CYR"/>
        <family val="1"/>
      </font>
    </dxf>
  </rfmt>
  <rfmt sheetId="1" sqref="I415" start="0" length="0">
    <dxf>
      <font>
        <i/>
        <name val="Times New Roman CYR"/>
        <family val="1"/>
      </font>
    </dxf>
  </rfmt>
  <rfmt sheetId="1" sqref="J415" start="0" length="0">
    <dxf>
      <font>
        <i/>
        <name val="Times New Roman CYR"/>
        <family val="1"/>
      </font>
    </dxf>
  </rfmt>
  <rfmt sheetId="1" sqref="K415" start="0" length="0">
    <dxf>
      <font>
        <i/>
        <name val="Times New Roman CYR"/>
        <family val="1"/>
      </font>
    </dxf>
  </rfmt>
  <rfmt sheetId="1" sqref="L415" start="0" length="0">
    <dxf>
      <font>
        <i/>
        <name val="Times New Roman CYR"/>
        <family val="1"/>
      </font>
    </dxf>
  </rfmt>
  <rfmt sheetId="1" sqref="A415:XFD415" start="0" length="0">
    <dxf>
      <font>
        <i/>
        <name val="Times New Roman CYR"/>
        <family val="1"/>
      </font>
    </dxf>
  </rfmt>
  <rcc rId="13277" sId="1">
    <nc r="A416" t="inlineStr">
      <is>
        <t>Иные межбюджетные трансферты</t>
      </is>
    </nc>
  </rcc>
  <rcc rId="13278" sId="1">
    <nc r="B416" t="inlineStr">
      <is>
        <t>973</t>
      </is>
    </nc>
  </rcc>
  <rcc rId="13279" sId="1">
    <nc r="C416" t="inlineStr">
      <is>
        <t>08</t>
      </is>
    </nc>
  </rcc>
  <rcc rId="13280" sId="1">
    <nc r="D416" t="inlineStr">
      <is>
        <t>01</t>
      </is>
    </nc>
  </rcc>
  <rcc rId="13281" sId="1">
    <nc r="E416" t="inlineStr">
      <is>
        <t>08201 S2140</t>
      </is>
    </nc>
  </rcc>
  <rfmt sheetId="1" sqref="H416" start="0" length="0">
    <dxf>
      <font>
        <i/>
        <name val="Times New Roman CYR"/>
        <family val="1"/>
      </font>
    </dxf>
  </rfmt>
  <rfmt sheetId="1" sqref="I416" start="0" length="0">
    <dxf>
      <font>
        <i/>
        <name val="Times New Roman CYR"/>
        <family val="1"/>
      </font>
    </dxf>
  </rfmt>
  <rfmt sheetId="1" sqref="J416" start="0" length="0">
    <dxf>
      <font>
        <i/>
        <name val="Times New Roman CYR"/>
        <family val="1"/>
      </font>
    </dxf>
  </rfmt>
  <rfmt sheetId="1" sqref="K416" start="0" length="0">
    <dxf>
      <font>
        <i/>
        <name val="Times New Roman CYR"/>
        <family val="1"/>
      </font>
    </dxf>
  </rfmt>
  <rfmt sheetId="1" sqref="L416" start="0" length="0">
    <dxf>
      <font>
        <i/>
        <name val="Times New Roman CYR"/>
        <family val="1"/>
      </font>
    </dxf>
  </rfmt>
  <rfmt sheetId="1" sqref="A416:XFD416" start="0" length="0">
    <dxf>
      <font>
        <i/>
        <name val="Times New Roman CYR"/>
        <family val="1"/>
      </font>
    </dxf>
  </rfmt>
  <rcc rId="13282" sId="1">
    <nc r="F416" t="inlineStr">
      <is>
        <t>622</t>
      </is>
    </nc>
  </rcc>
  <rcc rId="13283" sId="1" numFmtId="4">
    <nc r="G416">
      <v>1313.9565299999999</v>
    </nc>
  </rcc>
  <rcc rId="13284" sId="1">
    <nc r="G415">
      <f>G416</f>
    </nc>
  </rcc>
  <rcc rId="13285" sId="1">
    <oc r="G410">
      <f>G417+G411+G413</f>
    </oc>
    <nc r="G410">
      <f>G417+G411+G413+G415</f>
    </nc>
  </rcc>
  <rrc rId="13286" sId="1" ref="A398:XFD399" action="insertRow"/>
  <rcc rId="13287" sId="1" odxf="1" dxf="1">
    <nc r="A3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88" sId="1" odxf="1" dxf="1">
    <nc r="B39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89" sId="1" odxf="1" dxf="1">
    <nc r="C3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90" sId="1" odxf="1" dxf="1">
    <nc r="D39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91" sId="1" odxf="1" dxf="1">
    <nc r="E398" t="inlineStr">
      <is>
        <t>08301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8" start="0" length="0">
    <dxf>
      <font>
        <i/>
        <name val="Times New Roman"/>
        <family val="1"/>
      </font>
    </dxf>
  </rfmt>
  <rcc rId="13292" sId="1" odxf="1" dxf="1">
    <nc r="G398">
      <f>G399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98" start="0" length="0">
    <dxf>
      <font>
        <i/>
        <name val="Times New Roman CYR"/>
        <family val="1"/>
      </font>
    </dxf>
  </rfmt>
  <rfmt sheetId="1" sqref="I398" start="0" length="0">
    <dxf>
      <font>
        <i/>
        <name val="Times New Roman CYR"/>
        <family val="1"/>
      </font>
    </dxf>
  </rfmt>
  <rfmt sheetId="1" sqref="J398" start="0" length="0">
    <dxf>
      <font>
        <i/>
        <name val="Times New Roman CYR"/>
        <family val="1"/>
      </font>
    </dxf>
  </rfmt>
  <rfmt sheetId="1" sqref="K398" start="0" length="0">
    <dxf>
      <font>
        <i/>
        <name val="Times New Roman CYR"/>
        <family val="1"/>
      </font>
    </dxf>
  </rfmt>
  <rfmt sheetId="1" sqref="L398" start="0" length="0">
    <dxf>
      <font>
        <i/>
        <name val="Times New Roman CYR"/>
        <family val="1"/>
      </font>
    </dxf>
  </rfmt>
  <rfmt sheetId="1" sqref="A398:XFD398" start="0" length="0">
    <dxf>
      <font>
        <i/>
        <name val="Times New Roman CYR"/>
        <family val="1"/>
      </font>
    </dxf>
  </rfmt>
  <rcc rId="13293" sId="1">
    <nc r="A399" t="inlineStr">
      <is>
        <t>Субсидии автономным учреждениям на иные цели</t>
      </is>
    </nc>
  </rcc>
  <rcc rId="13294" sId="1">
    <nc r="B399" t="inlineStr">
      <is>
        <t>973</t>
      </is>
    </nc>
  </rcc>
  <rcc rId="13295" sId="1">
    <nc r="C399" t="inlineStr">
      <is>
        <t>07</t>
      </is>
    </nc>
  </rcc>
  <rcc rId="13296" sId="1">
    <nc r="D399" t="inlineStr">
      <is>
        <t>03</t>
      </is>
    </nc>
  </rcc>
  <rcc rId="13297" sId="1">
    <nc r="E399" t="inlineStr">
      <is>
        <t>08301 S2140</t>
      </is>
    </nc>
  </rcc>
  <rcc rId="13298" sId="1">
    <nc r="F399" t="inlineStr">
      <is>
        <t>622</t>
      </is>
    </nc>
  </rcc>
  <rfmt sheetId="1" sqref="H399" start="0" length="0">
    <dxf>
      <font>
        <i/>
        <name val="Times New Roman CYR"/>
        <family val="1"/>
      </font>
    </dxf>
  </rfmt>
  <rfmt sheetId="1" sqref="I399" start="0" length="0">
    <dxf>
      <font>
        <i/>
        <name val="Times New Roman CYR"/>
        <family val="1"/>
      </font>
    </dxf>
  </rfmt>
  <rfmt sheetId="1" sqref="J399" start="0" length="0">
    <dxf>
      <font>
        <i/>
        <name val="Times New Roman CYR"/>
        <family val="1"/>
      </font>
    </dxf>
  </rfmt>
  <rfmt sheetId="1" sqref="K399" start="0" length="0">
    <dxf>
      <font>
        <i/>
        <name val="Times New Roman CYR"/>
        <family val="1"/>
      </font>
    </dxf>
  </rfmt>
  <rfmt sheetId="1" sqref="L399" start="0" length="0">
    <dxf>
      <font>
        <i/>
        <name val="Times New Roman CYR"/>
        <family val="1"/>
      </font>
    </dxf>
  </rfmt>
  <rfmt sheetId="1" sqref="A399:XFD399" start="0" length="0">
    <dxf>
      <font>
        <i/>
        <name val="Times New Roman CYR"/>
        <family val="1"/>
      </font>
    </dxf>
  </rfmt>
  <rcc rId="13299" sId="1" numFmtId="4">
    <nc r="G399">
      <v>535.35158000000001</v>
    </nc>
  </rcc>
  <rcc rId="13300" sId="1">
    <oc r="G395">
      <f>G400+G396</f>
    </oc>
    <nc r="G395">
      <f>G400+G396+G398</f>
    </nc>
  </rcc>
</revisions>
</file>

<file path=xl/revisions/revisionLog4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01" sId="1" ref="A501:XFD502" action="insertRow"/>
  <rcc rId="13302" sId="1" odxf="1" dxf="1">
    <nc r="A50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3303" sId="1" odxf="1" dxf="1">
    <nc r="B50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4" sId="1" odxf="1" dxf="1">
    <nc r="C50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5" sId="1" odxf="1" dxf="1">
    <nc r="D5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06" sId="1" odxf="1" dxf="1">
    <nc r="E501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1" start="0" length="0">
    <dxf>
      <font>
        <i/>
        <name val="Times New Roman"/>
        <family val="1"/>
      </font>
    </dxf>
  </rfmt>
  <rcc rId="13307" sId="1" odxf="1" dxf="1">
    <nc r="G501">
      <f>G502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01" start="0" length="0">
    <dxf>
      <font>
        <i/>
        <name val="Times New Roman CYR"/>
        <family val="1"/>
      </font>
    </dxf>
  </rfmt>
  <rfmt sheetId="1" sqref="I501" start="0" length="0">
    <dxf>
      <font>
        <i/>
        <name val="Times New Roman CYR"/>
        <family val="1"/>
      </font>
    </dxf>
  </rfmt>
  <rfmt sheetId="1" sqref="J501" start="0" length="0">
    <dxf>
      <font>
        <i/>
        <name val="Times New Roman CYR"/>
        <family val="1"/>
      </font>
    </dxf>
  </rfmt>
  <rfmt sheetId="1" sqref="K501" start="0" length="0">
    <dxf>
      <font>
        <i/>
        <name val="Times New Roman CYR"/>
        <family val="1"/>
      </font>
    </dxf>
  </rfmt>
  <rfmt sheetId="1" sqref="L501" start="0" length="0">
    <dxf>
      <font>
        <i/>
        <name val="Times New Roman CYR"/>
        <family val="1"/>
      </font>
    </dxf>
  </rfmt>
  <rfmt sheetId="1" sqref="A501:XFD501" start="0" length="0">
    <dxf>
      <font>
        <i/>
        <name val="Times New Roman CYR"/>
        <family val="1"/>
      </font>
    </dxf>
  </rfmt>
  <rcc rId="13308" sId="1">
    <nc r="B502" t="inlineStr">
      <is>
        <t>975</t>
      </is>
    </nc>
  </rcc>
  <rcc rId="13309" sId="1">
    <nc r="C502" t="inlineStr">
      <is>
        <t>11</t>
      </is>
    </nc>
  </rcc>
  <rcc rId="13310" sId="1">
    <nc r="D502" t="inlineStr">
      <is>
        <t>03</t>
      </is>
    </nc>
  </rcc>
  <rcc rId="13311" sId="1">
    <nc r="E502" t="inlineStr">
      <is>
        <t>09301 S2140</t>
      </is>
    </nc>
  </rcc>
  <rfmt sheetId="1" sqref="H502" start="0" length="0">
    <dxf>
      <font>
        <i/>
        <name val="Times New Roman CYR"/>
        <family val="1"/>
      </font>
    </dxf>
  </rfmt>
  <rfmt sheetId="1" sqref="I502" start="0" length="0">
    <dxf>
      <font>
        <i/>
        <name val="Times New Roman CYR"/>
        <family val="1"/>
      </font>
    </dxf>
  </rfmt>
  <rfmt sheetId="1" sqref="J502" start="0" length="0">
    <dxf>
      <font>
        <i/>
        <name val="Times New Roman CYR"/>
        <family val="1"/>
      </font>
    </dxf>
  </rfmt>
  <rfmt sheetId="1" sqref="K502" start="0" length="0">
    <dxf>
      <font>
        <i/>
        <name val="Times New Roman CYR"/>
        <family val="1"/>
      </font>
    </dxf>
  </rfmt>
  <rfmt sheetId="1" sqref="L502" start="0" length="0">
    <dxf>
      <font>
        <i/>
        <name val="Times New Roman CYR"/>
        <family val="1"/>
      </font>
    </dxf>
  </rfmt>
  <rfmt sheetId="1" sqref="A502:XFD502" start="0" length="0">
    <dxf>
      <font>
        <i/>
        <name val="Times New Roman CYR"/>
        <family val="1"/>
      </font>
    </dxf>
  </rfmt>
  <rcc rId="13312" sId="1" numFmtId="4">
    <nc r="G502">
      <v>2079</v>
    </nc>
  </rcc>
  <rcc rId="13313" sId="1">
    <nc r="F502" t="inlineStr">
      <is>
        <t>612</t>
      </is>
    </nc>
  </rcc>
  <rcc rId="13314" sId="1" odxf="1" dxf="1">
    <nc r="A50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13315" sId="1">
    <oc r="G498">
      <f>G499+G503</f>
    </oc>
    <nc r="G498">
      <f>G499+G503+G501</f>
    </nc>
  </rcc>
  <rcc rId="13316" sId="1" numFmtId="34">
    <oc r="G619">
      <v>2315580.2916199998</v>
    </oc>
    <nc r="G619">
      <v>2317378.38686</v>
    </nc>
  </rcc>
  <rfmt sheetId="1" sqref="G619">
    <dxf>
      <numFmt numFmtId="174" formatCode="_-* #,##0.000\ _₽_-;\-* #,##0.000\ _₽_-;_-* &quot;-&quot;?????\ _₽_-;_-@_-"/>
    </dxf>
  </rfmt>
  <rfmt sheetId="1" sqref="G619">
    <dxf>
      <numFmt numFmtId="173" formatCode="_-* #,##0.0000\ _₽_-;\-* #,##0.0000\ _₽_-;_-* &quot;-&quot;?????\ _₽_-;_-@_-"/>
    </dxf>
  </rfmt>
  <rfmt sheetId="1" sqref="G619">
    <dxf>
      <numFmt numFmtId="167" formatCode="_-* #,##0.00000\ _₽_-;\-* #,##0.00000\ _₽_-;_-* &quot;-&quot;?????\ _₽_-;_-@_-"/>
    </dxf>
  </rfmt>
</revisions>
</file>

<file path=xl/revisions/revisionLog4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17" sId="1">
    <oc r="E359" t="inlineStr">
      <is>
        <t>99900 S2980</t>
      </is>
    </oc>
    <nc r="E359" t="inlineStr">
      <is>
        <t>99900 9T001</t>
      </is>
    </nc>
  </rcc>
  <rcc rId="13318" sId="1">
    <oc r="E360" t="inlineStr">
      <is>
        <t>99900 S2980</t>
      </is>
    </oc>
    <nc r="E360" t="inlineStr">
      <is>
        <t>99900 9T001</t>
      </is>
    </nc>
  </rcc>
</revisions>
</file>

<file path=xl/revisions/revisionLog4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19" sId="1">
    <oc r="E588" t="inlineStr">
      <is>
        <t>06060 L5760</t>
      </is>
    </oc>
    <nc r="E588" t="inlineStr">
      <is>
        <t>06038 L5760</t>
      </is>
    </nc>
  </rcc>
</revisions>
</file>

<file path=xl/revisions/revisionLog4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20" sId="1" ref="A431:XFD432" action="insertRow"/>
  <rm rId="13321" sheetId="1" source="A417:XFD418" destination="A431:XFD432" sourceSheetId="1">
    <rfmt sheetId="1" xfDxf="1" sqref="A431:XFD431" start="0" length="0">
      <dxf>
        <font>
          <name val="Times New Roman CYR"/>
          <family val="1"/>
        </font>
        <alignment wrapText="1"/>
      </dxf>
    </rfmt>
    <rfmt sheetId="1" xfDxf="1" sqref="A432:XFD432" start="0" length="0">
      <dxf>
        <font>
          <name val="Times New Roman CYR"/>
          <family val="1"/>
        </font>
        <alignment wrapText="1"/>
      </dxf>
    </rfmt>
    <rfmt sheetId="1" sqref="A431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22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rc rId="13323" sId="1" ref="A417:XFD417" action="deleteRow">
    <rfmt sheetId="1" xfDxf="1" sqref="A417:XFD417" start="0" length="0">
      <dxf>
        <font>
          <name val="Times New Roman CYR"/>
          <family val="1"/>
        </font>
        <alignment wrapText="1"/>
      </dxf>
    </rfmt>
  </rrc>
  <rcc rId="13324" sId="1">
    <oc r="E429" t="inlineStr">
      <is>
        <t>08201 S2140</t>
      </is>
    </oc>
    <nc r="E429" t="inlineStr">
      <is>
        <t>99900 S2140</t>
      </is>
    </nc>
  </rcc>
  <rcc rId="13325" sId="1">
    <oc r="E430" t="inlineStr">
      <is>
        <t>08201 S2140</t>
      </is>
    </oc>
    <nc r="E430" t="inlineStr">
      <is>
        <t>99900 S2140</t>
      </is>
    </nc>
  </rcc>
  <rcc rId="13326" sId="1">
    <oc r="F430" t="inlineStr">
      <is>
        <t>622</t>
      </is>
    </oc>
    <nc r="F430" t="inlineStr">
      <is>
        <t>540</t>
      </is>
    </nc>
  </rcc>
  <rcc rId="13327" sId="1">
    <oc r="G428">
      <f>G431</f>
    </oc>
    <nc r="G428">
      <f>G431+G429</f>
    </nc>
  </rcc>
  <rcc rId="13328" sId="1">
    <oc r="G412">
      <f>G417+G413+G415+G429</f>
    </oc>
    <nc r="G412">
      <f>G417+G413+G415</f>
    </nc>
  </rcc>
  <rcv guid="{F5AA4F86-B486-4943-8417-E7BB5F004EDE}" action="delete"/>
  <rdn rId="0" localSheetId="1" customView="1" name="Z_F5AA4F86_B486_4943_8417_E7BB5F004EDE_.wvu.PrintArea" hidden="1" oldHidden="1">
    <formula>Ведом.структура!$A$1:$G$617</formula>
    <oldFormula>Ведом.структура!$A$1:$G$617</oldFormula>
  </rdn>
  <rdn rId="0" localSheetId="1" customView="1" name="Z_F5AA4F86_B486_4943_8417_E7BB5F004EDE_.wvu.FilterData" hidden="1" oldHidden="1">
    <formula>Ведом.структура!$A$13:$G$625</formula>
    <oldFormula>Ведом.структура!$A$13:$G$625</oldFormula>
  </rdn>
  <rcv guid="{F5AA4F86-B486-4943-8417-E7BB5F004EDE}" action="add"/>
</revisions>
</file>

<file path=xl/revisions/revisionLog4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1" sId="1" numFmtId="4">
    <oc r="G596">
      <v>19975.82761</v>
    </oc>
    <nc r="G596">
      <f>19975.82761+1431.1</f>
    </nc>
  </rcc>
  <rcc rId="13332" sId="1" numFmtId="4">
    <oc r="G114">
      <v>18776.673490000001</v>
    </oc>
    <nc r="G114">
      <f>18776.67349-1431.1</f>
    </nc>
  </rcc>
</revisions>
</file>

<file path=xl/revisions/revisionLog4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3" sId="1" numFmtId="4">
    <oc r="G616">
      <v>2876.5169999999998</v>
    </oc>
    <nc r="G616">
      <f>2876.517-109.30305</f>
    </nc>
  </rcc>
  <rcc rId="13334" sId="1" numFmtId="4">
    <oc r="G245">
      <v>1760.0060000000001</v>
    </oc>
    <nc r="G245">
      <f>1760.006+109.30305</f>
    </nc>
  </rcc>
</revisions>
</file>

<file path=xl/revisions/revisionLog4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5" sId="1">
    <oc r="G114">
      <f>18776.67349-1431.1</f>
    </oc>
    <nc r="G114">
      <f>18776.67349-1431.1-214.25</f>
    </nc>
  </rcc>
  <rcc rId="13336" sId="1" odxf="1" s="1" dxf="1" numFmtId="4">
    <oc r="G619">
      <v>2317378.38686</v>
    </oc>
    <nc r="G619">
      <v>2317164.13686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167" formatCode="_-* #,##0.00000\ _₽_-;\-* #,##0.00000\ _₽_-;_-* &quot;-&quot;?????\ _₽_-;_-@_-"/>
      <alignment horizontal="general" vertical="bottom" textRotation="0" wrapText="1" indent="0" justifyLastLine="0" shrinkToFit="0" readingOrder="0"/>
    </odxf>
    <ndxf>
      <numFmt numFmtId="165" formatCode="0.00000"/>
    </ndxf>
  </rcc>
</revisions>
</file>

<file path=xl/revisions/revisionLog4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37" sId="1" ref="A592:XFD592" action="insertRow"/>
  <rfmt sheetId="1" sqref="A592" start="0" length="0">
    <dxf>
      <font>
        <i val="0"/>
        <color indexed="8"/>
        <name val="Times New Roman"/>
        <family val="1"/>
      </font>
    </dxf>
  </rfmt>
  <rcc rId="13338" sId="1" odxf="1" dxf="1">
    <nc r="B592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9" sId="1" odxf="1" dxf="1">
    <nc r="C59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0" sId="1" odxf="1" dxf="1">
    <nc r="D59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1" sId="1" odxf="1" dxf="1">
    <nc r="E592" t="inlineStr">
      <is>
        <t>160И4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592" start="0" length="0">
    <dxf>
      <font>
        <i val="0"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/>
    </dxf>
  </rfmt>
  <rfmt sheetId="1" sqref="G5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3342" sId="1">
    <nc r="F592" t="inlineStr">
      <is>
        <t>244</t>
      </is>
    </nc>
  </rcc>
  <rcc rId="13343" sId="1" numFmtId="4">
    <nc r="G592">
      <v>3162.4588800000001</v>
    </nc>
  </rcc>
  <rcc rId="13344" sId="1">
    <oc r="G591">
      <f>SUM(G593:G593)</f>
    </oc>
    <nc r="G591">
      <f>SUM(G592:G593)</f>
    </nc>
  </rcc>
  <rcc rId="13345" sId="1" odxf="1" dxf="1">
    <nc r="A592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6" sId="1" numFmtId="4">
    <oc r="G620">
      <v>2317164.13686</v>
    </oc>
    <nc r="G620">
      <v>2320326.5957399998</v>
    </nc>
  </rcc>
</revisions>
</file>

<file path=xl/revisions/revisionLog4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7" sId="1" numFmtId="4">
    <oc r="G592">
      <v>3162.4588800000001</v>
    </oc>
    <nc r="G592">
      <v>3513.8431999999998</v>
    </nc>
  </rcc>
  <rcc rId="13348" sId="1" numFmtId="4">
    <oc r="G620">
      <v>2320326.5957399998</v>
    </oc>
    <nc r="G620">
      <v>2320677.98006</v>
    </nc>
  </rcc>
</revisions>
</file>

<file path=xl/revisions/revisionLog4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1" sId="1">
    <oc r="G601">
      <f>19975.82761+1431.1</f>
    </oc>
    <nc r="G601">
      <f>19975.82761+1431.1+3317.95373</f>
    </nc>
  </rcc>
</revisions>
</file>

<file path=xl/revisions/revisionLog4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2" sId="1" numFmtId="4">
    <oc r="G624">
      <v>2320677.98006</v>
    </oc>
    <nc r="G624">
      <v>2323995.9337900002</v>
    </nc>
  </rcc>
</revisions>
</file>

<file path=xl/revisions/revisionLog4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95" sId="1">
    <oc r="G118">
      <f>18776.67349-1431.1-214.25</f>
    </oc>
    <nc r="G118">
      <f>18776.67349-1431.1-214.25-105-187</f>
    </nc>
  </rcc>
  <rcc rId="13396" sId="1">
    <oc r="G249">
      <f>1760.006+109.30305</f>
    </oc>
    <nc r="G249">
      <f>1760.006+109.30305+105</f>
    </nc>
  </rcc>
</revisions>
</file>

<file path=xl/revisions/revisionLog4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97" sId="1" ref="A174:XFD177" action="insertRow"/>
  <rm rId="13398" sheetId="1" source="A612:XFD615" destination="A174:XFD177" sourceSheetId="1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5:XFD17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6:XFD17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177:XFD17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174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5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6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7" start="0" length="0">
      <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99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0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1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2" sId="1" ref="A612:XFD612" action="deleteRow">
    <rfmt sheetId="1" xfDxf="1" sqref="A612:XFD612" start="0" length="0">
      <dxf>
        <font>
          <name val="Times New Roman CYR"/>
          <family val="1"/>
        </font>
        <alignment wrapText="1"/>
      </dxf>
    </rfmt>
  </rrc>
  <rrc rId="13403" sId="1" ref="A174:XFD174" action="deleteRow">
    <undo index="65535" exp="ref" v="1" dr="G174" r="G611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404" sId="1" numFmtId="4">
    <oc r="G176">
      <v>9593.9830000000002</v>
    </oc>
    <nc r="G176">
      <v>12792.045</v>
    </nc>
  </rcc>
  <rcc rId="13405" sId="1">
    <oc r="G173">
      <f>G177</f>
    </oc>
    <nc r="G173">
      <f>G177+G174</f>
    </nc>
  </rcc>
  <rcc rId="13406" sId="1">
    <oc r="B174" t="inlineStr">
      <is>
        <t>977</t>
      </is>
    </oc>
    <nc r="B174" t="inlineStr">
      <is>
        <t>968</t>
      </is>
    </nc>
  </rcc>
  <rcc rId="13407" sId="1">
    <oc r="B175" t="inlineStr">
      <is>
        <t>977</t>
      </is>
    </oc>
    <nc r="B175" t="inlineStr">
      <is>
        <t>968</t>
      </is>
    </nc>
  </rcc>
  <rcc rId="13408" sId="1">
    <oc r="B176" t="inlineStr">
      <is>
        <t>977</t>
      </is>
    </oc>
    <nc r="B176" t="inlineStr">
      <is>
        <t>968</t>
      </is>
    </nc>
  </rcc>
  <rcc rId="13409" sId="1">
    <oc r="G610">
      <f>G611+#REF!</f>
    </oc>
    <nc r="G610">
      <f>G611</f>
    </nc>
  </rcc>
  <rcc rId="13410" sId="1" numFmtId="4">
    <oc r="G623">
      <v>2323995.9337900002</v>
    </oc>
    <nc r="G623">
      <v>2327193.9957900001</v>
    </nc>
  </rcc>
  <rcv guid="{F5AA4F86-B486-4943-8417-E7BB5F004EDE}" action="delete"/>
  <rdn rId="0" localSheetId="1" customView="1" name="Z_F5AA4F86_B486_4943_8417_E7BB5F004EDE_.wvu.PrintArea" hidden="1" oldHidden="1">
    <formula>Ведом.структура!$A$5:$G$621</formula>
    <oldFormula>Ведом.структура!$A$5:$G$621</oldFormula>
  </rdn>
  <rdn rId="0" localSheetId="1" customView="1" name="Z_F5AA4F86_B486_4943_8417_E7BB5F004EDE_.wvu.FilterData" hidden="1" oldHidden="1">
    <formula>Ведом.структура!$A$17:$G$629</formula>
    <oldFormula>Ведом.структура!$A$17:$G$629</oldFormula>
  </rdn>
  <rcv guid="{F5AA4F86-B486-4943-8417-E7BB5F004EDE}" action="add"/>
</revisions>
</file>

<file path=xl/revisions/revisionLog4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3" sId="1">
    <oc r="F176" t="inlineStr">
      <is>
        <t>244</t>
      </is>
    </oc>
    <nc r="F176" t="inlineStr">
      <is>
        <t>622</t>
      </is>
    </nc>
  </rcc>
  <rcc rId="13414" sId="1" odxf="1" dxf="1">
    <oc r="A176" t="inlineStr">
      <is>
        <t>Прочие мероприятия , связанные с выполнением обязательств ОМСУ</t>
      </is>
    </oc>
    <nc r="A176" t="inlineStr">
      <is>
        <t>Субсидии автономным учреждениям на иные цели</t>
      </is>
    </nc>
    <odxf>
      <alignment horizontal="general" vertical="top"/>
    </odxf>
    <ndxf>
      <alignment horizontal="left" vertical="center"/>
    </ndxf>
  </rcc>
</revisions>
</file>

<file path=xl/revisions/revisionLog4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5" sId="1">
    <oc r="G510">
      <f>33933.65+2300</f>
    </oc>
    <nc r="G510">
      <f>33933.65+2300+187</f>
    </nc>
  </rcc>
</revisions>
</file>

<file path=xl/revisions/revisionLog4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6" sId="1">
    <oc r="G3" t="inlineStr">
      <is>
        <t>от ___________2025    №____</t>
      </is>
    </oc>
    <nc r="G3" t="inlineStr">
      <is>
        <t>от 24 февраля 2025    № 28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Ведом.структура!$A$1:$G$623</formula>
    <oldFormula>Ведом.структура!$A$5:$G$623</oldFormula>
  </rdn>
  <rdn rId="0" localSheetId="1" customView="1" name="Z_73FC67B9_3A5E_4402_A781_D3BF0209130F_.wvu.FilterData" hidden="1" oldHidden="1">
    <formula>Ведом.структура!$A$17:$G$629</formula>
    <oldFormula>Ведом.структура!$A$17:$G$629</oldFormula>
  </rdn>
  <rcv guid="{73FC67B9-3A5E-4402-A781-D3BF0209130F}" action="add"/>
</revisions>
</file>

<file path=xl/revisions/revisionLog4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23" sId="1" numFmtId="4">
    <oc r="G30">
      <v>33.998640000000002</v>
    </oc>
    <nc r="G30">
      <v>104.69064</v>
    </nc>
  </rcc>
  <rcc rId="13424" sId="1" numFmtId="4">
    <oc r="G31">
      <v>399.80135999999999</v>
    </oc>
    <nc r="G31">
      <v>329.10935999999998</v>
    </nc>
  </rcc>
  <rcc rId="13425" sId="1" numFmtId="4">
    <oc r="G60">
      <v>499</v>
    </oc>
    <nc r="G60">
      <v>489</v>
    </nc>
  </rcc>
  <rcc rId="13426" sId="1" numFmtId="4">
    <oc r="G118">
      <f>18776.67349-1431.1-214.25-105-187-3317.95373</f>
    </oc>
    <nc r="G118">
      <v>13115.48976</v>
    </nc>
  </rcc>
  <rrc rId="13427" sId="1" ref="A119:XFD119" action="insertRow"/>
  <rcc rId="13428" sId="1" numFmtId="30">
    <nc r="B119">
      <v>968</v>
    </nc>
  </rcc>
  <rcc rId="13429" sId="1">
    <nc r="C119" t="inlineStr">
      <is>
        <t>01</t>
      </is>
    </nc>
  </rcc>
  <rcc rId="13430" sId="1">
    <nc r="D119" t="inlineStr">
      <is>
        <t>13</t>
      </is>
    </nc>
  </rcc>
  <rcc rId="13431" sId="1">
    <nc r="E119" t="inlineStr">
      <is>
        <t>99900 82900</t>
      </is>
    </nc>
  </rcc>
  <rcc rId="13432" sId="1">
    <nc r="F119" t="inlineStr">
      <is>
        <t>831</t>
      </is>
    </nc>
  </rcc>
  <rcc rId="13433" sId="1" numFmtId="4">
    <nc r="G119">
      <v>40</v>
    </nc>
  </rcc>
  <rrc rId="13434" sId="1" ref="A120:XFD120" action="insertRow"/>
  <rcc rId="13435" sId="1" numFmtId="30">
    <nc r="B120">
      <v>968</v>
    </nc>
  </rcc>
  <rcc rId="13436" sId="1">
    <nc r="C120" t="inlineStr">
      <is>
        <t>01</t>
      </is>
    </nc>
  </rcc>
  <rcc rId="13437" sId="1">
    <nc r="D120" t="inlineStr">
      <is>
        <t>13</t>
      </is>
    </nc>
  </rcc>
  <rcc rId="13438" sId="1">
    <nc r="E120" t="inlineStr">
      <is>
        <t>99900 82900</t>
      </is>
    </nc>
  </rcc>
  <rcc rId="13439" sId="1">
    <nc r="F120" t="inlineStr">
      <is>
        <t>853</t>
      </is>
    </nc>
  </rcc>
  <rcc rId="13440" sId="1" numFmtId="4">
    <nc r="G120">
      <v>180</v>
    </nc>
  </rcc>
  <rcc rId="13441" sId="1">
    <oc r="G117">
      <f>G118</f>
    </oc>
    <nc r="G117">
      <f>SUM(G118:G120)</f>
    </nc>
  </rcc>
  <rcc rId="13442" sId="1" xfDxf="1" dxf="1">
    <nc r="A119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43" sId="1" xfDxf="1" dxf="1">
    <nc r="A120" t="inlineStr">
      <is>
        <t>Уплата иных платежей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5AA4F86-B486-4943-8417-E7BB5F004EDE}" action="delete"/>
  <rdn rId="0" localSheetId="1" customView="1" name="Z_F5AA4F86_B486_4943_8417_E7BB5F004EDE_.wvu.PrintArea" hidden="1" oldHidden="1">
    <formula>Ведом.структура!$A$5:$G$623</formula>
    <oldFormula>Ведом.структура!$A$5:$G$623</oldFormula>
  </rdn>
  <rdn rId="0" localSheetId="1" customView="1" name="Z_F5AA4F86_B486_4943_8417_E7BB5F004EDE_.wvu.FilterData" hidden="1" oldHidden="1">
    <formula>Ведом.структура!$A$17:$G$631</formula>
    <oldFormula>Ведом.структура!$A$17:$G$631</oldFormula>
  </rdn>
  <rcv guid="{F5AA4F86-B486-4943-8417-E7BB5F004EDE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46" sId="1" numFmtId="4">
    <oc r="G129">
      <v>7343.9729699999998</v>
    </oc>
    <nc r="G129">
      <v>7366.9679999999998</v>
    </nc>
  </rcc>
  <rcc rId="13447" sId="1" numFmtId="4">
    <oc r="G130">
      <v>2308.2433799999999</v>
    </oc>
    <nc r="G130">
      <v>2285.2483499999998</v>
    </nc>
  </rcc>
  <rrc rId="13448" sId="1" ref="A131:XFD131" action="insertRow"/>
  <rcc rId="13449" sId="1">
    <nc r="B131" t="inlineStr">
      <is>
        <t>968</t>
      </is>
    </nc>
  </rcc>
  <rcc rId="13450" sId="1">
    <nc r="C131" t="inlineStr">
      <is>
        <t>01</t>
      </is>
    </nc>
  </rcc>
  <rcc rId="13451" sId="1">
    <nc r="D131" t="inlineStr">
      <is>
        <t>13</t>
      </is>
    </nc>
  </rcc>
  <rcc rId="13452" sId="1">
    <nc r="E131" t="inlineStr">
      <is>
        <t>99900 83590</t>
      </is>
    </nc>
  </rcc>
  <rcc rId="13453" sId="1">
    <nc r="F131" t="inlineStr">
      <is>
        <t>851</t>
      </is>
    </nc>
  </rcc>
  <rcc rId="13454" sId="1" numFmtId="4">
    <nc r="G131">
      <v>10</v>
    </nc>
  </rcc>
  <rcc rId="13455" sId="1" numFmtId="4">
    <oc r="G132">
      <v>50</v>
    </oc>
    <nc r="G132">
      <v>40</v>
    </nc>
  </rcc>
  <rcc rId="13456" sId="1" xfDxf="1" dxf="1">
    <nc r="A131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57" sId="1">
    <oc r="G124">
      <f>SUM(G125:G132)</f>
    </oc>
    <nc r="G124">
      <f>SUM(G125:G132)</f>
    </nc>
  </rcc>
  <rcc rId="13458" sId="1" numFmtId="4">
    <oc r="G134">
      <v>1</v>
    </oc>
    <nc r="G134">
      <v>11</v>
    </nc>
  </rcc>
</revisions>
</file>

<file path=xl/revisions/revisionLog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59" sId="1" numFmtId="4">
    <oc r="G149">
      <v>112228.96907000001</v>
    </oc>
    <nc r="G149"/>
  </rcc>
  <rfmt sheetId="1" sqref="A148:XFD149">
    <dxf>
      <fill>
        <patternFill>
          <bgColor rgb="FFFFFF00"/>
        </patternFill>
      </fill>
    </dxf>
  </rfmt>
  <rcc rId="13460" sId="1" numFmtId="4">
    <oc r="G228">
      <v>85460.017890000003</v>
    </oc>
    <nc r="G228">
      <v>84836.713889999999</v>
    </nc>
  </rcc>
  <rcc rId="13461" sId="1" numFmtId="4">
    <oc r="G254">
      <v>663.3</v>
    </oc>
    <nc r="G254">
      <v>1342.4839999999999</v>
    </nc>
  </rcc>
  <rcc rId="13462" sId="1" numFmtId="4">
    <oc r="G257">
      <v>7262.6</v>
    </oc>
    <nc r="G257">
      <v>7048.4</v>
    </nc>
  </rcc>
  <rcc rId="13463" sId="1" numFmtId="4">
    <oc r="G258">
      <v>22998.1</v>
    </oc>
    <nc r="G258">
      <v>23212.3</v>
    </nc>
  </rcc>
  <rrc rId="13464" sId="1" ref="A313:XFD316" action="insertRow"/>
  <rcc rId="13465" sId="1" odxf="1" dxf="1">
    <nc r="A313" t="inlineStr">
      <is>
        <t>Муниципальная программа «Сохранение и развитие бурятского языка в Селенгинском районе на 2021-2025 годы"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13466" sId="1" odxf="1" dxf="1">
    <nc r="B313" t="inlineStr">
      <is>
        <t>969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467" sId="1" odxf="1" dxf="1">
    <nc r="C313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468" sId="1" odxf="1" dxf="1">
    <nc r="D313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469" sId="1" odxf="1" dxf="1">
    <nc r="E313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13" start="0" length="0">
    <dxf>
      <font>
        <b/>
        <name val="Times New Roman"/>
        <family val="1"/>
      </font>
    </dxf>
  </rfmt>
  <rcc rId="13470" sId="1" odxf="1" dxf="1">
    <nc r="G313">
      <f>G314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313" start="0" length="0">
    <dxf>
      <font>
        <b/>
        <name val="Times New Roman CYR"/>
        <family val="1"/>
      </font>
    </dxf>
  </rfmt>
  <rfmt sheetId="1" sqref="I313" start="0" length="0">
    <dxf>
      <font>
        <b/>
        <name val="Times New Roman CYR"/>
        <family val="1"/>
      </font>
    </dxf>
  </rfmt>
  <rfmt sheetId="1" sqref="J313" start="0" length="0">
    <dxf>
      <font>
        <b/>
        <name val="Times New Roman CYR"/>
        <family val="1"/>
      </font>
    </dxf>
  </rfmt>
  <rfmt sheetId="1" sqref="K313" start="0" length="0">
    <dxf>
      <font>
        <b/>
        <name val="Times New Roman CYR"/>
        <family val="1"/>
      </font>
    </dxf>
  </rfmt>
  <rfmt sheetId="1" sqref="L313" start="0" length="0">
    <dxf>
      <font>
        <b/>
        <name val="Times New Roman CYR"/>
        <family val="1"/>
      </font>
    </dxf>
  </rfmt>
  <rfmt sheetId="1" sqref="A313:XFD313" start="0" length="0">
    <dxf>
      <font>
        <b/>
        <name val="Times New Roman CYR"/>
        <family val="1"/>
      </font>
    </dxf>
  </rfmt>
  <rcc rId="13471" sId="1" odxf="1" dxf="1">
    <nc r="A314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3472" sId="1" odxf="1" dxf="1">
    <nc r="B31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3" sId="1" odxf="1" dxf="1">
    <nc r="C31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4" sId="1" odxf="1" dxf="1">
    <nc r="D31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5" sId="1" odxf="1" dxf="1">
    <nc r="E314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14" start="0" length="0">
    <dxf>
      <font>
        <i/>
        <name val="Times New Roman"/>
        <family val="1"/>
      </font>
    </dxf>
  </rfmt>
  <rcc rId="13476" sId="1" odxf="1" dxf="1">
    <nc r="G314">
      <f>G315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314" start="0" length="0">
    <dxf>
      <font>
        <i/>
        <name val="Times New Roman CYR"/>
        <family val="1"/>
      </font>
    </dxf>
  </rfmt>
  <rfmt sheetId="1" sqref="I314" start="0" length="0">
    <dxf>
      <font>
        <i/>
        <name val="Times New Roman CYR"/>
        <family val="1"/>
      </font>
    </dxf>
  </rfmt>
  <rfmt sheetId="1" sqref="J314" start="0" length="0">
    <dxf>
      <font>
        <i/>
        <name val="Times New Roman CYR"/>
        <family val="1"/>
      </font>
    </dxf>
  </rfmt>
  <rfmt sheetId="1" sqref="K314" start="0" length="0">
    <dxf>
      <font>
        <i/>
        <name val="Times New Roman CYR"/>
        <family val="1"/>
      </font>
    </dxf>
  </rfmt>
  <rfmt sheetId="1" sqref="L314" start="0" length="0">
    <dxf>
      <font>
        <i/>
        <name val="Times New Roman CYR"/>
        <family val="1"/>
      </font>
    </dxf>
  </rfmt>
  <rfmt sheetId="1" sqref="A314:XFD314" start="0" length="0">
    <dxf>
      <font>
        <i/>
        <name val="Times New Roman CYR"/>
        <family val="1"/>
      </font>
    </dxf>
  </rfmt>
  <rcc rId="13477" sId="1" odxf="1" dxf="1">
    <nc r="A315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13478" sId="1" odxf="1" dxf="1" numFmtId="30">
    <nc r="B315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79" sId="1" odxf="1" dxf="1">
    <nc r="C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80" sId="1" odxf="1" dxf="1">
    <nc r="D31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81" sId="1" odxf="1" dxf="1">
    <nc r="E315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15" start="0" length="0">
    <dxf>
      <font>
        <i/>
        <name val="Times New Roman CYR"/>
      </font>
    </dxf>
  </rfmt>
  <rcc rId="13482" sId="1" odxf="1" dxf="1">
    <nc r="G315">
      <f>G316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="1" sqref="L315" start="0" length="0">
    <dxf>
      <font>
        <sz val="9"/>
        <color auto="1"/>
        <name val="Arial"/>
        <family val="2"/>
        <charset val="204"/>
        <scheme val="none"/>
      </font>
      <alignment horizontal="left"/>
    </dxf>
  </rfmt>
  <rcc rId="13483" sId="1" odxf="1" dxf="1">
    <nc r="A31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3484" sId="1" numFmtId="30">
    <nc r="B316">
      <v>969</v>
    </nc>
  </rcc>
  <rcc rId="13485" sId="1">
    <nc r="C316" t="inlineStr">
      <is>
        <t>07</t>
      </is>
    </nc>
  </rcc>
  <rcc rId="13486" sId="1">
    <nc r="D316" t="inlineStr">
      <is>
        <t>09</t>
      </is>
    </nc>
  </rcc>
  <rcc rId="13487" sId="1">
    <nc r="E316" t="inlineStr">
      <is>
        <t>22002 S5060</t>
      </is>
    </nc>
  </rcc>
  <rcc rId="13488" sId="1">
    <nc r="F316" t="inlineStr">
      <is>
        <t>244</t>
      </is>
    </nc>
  </rcc>
  <rcc rId="13489" sId="1" numFmtId="4">
    <nc r="G316">
      <v>130</v>
    </nc>
  </rcc>
  <rcc rId="13490" sId="1">
    <oc r="G279">
      <f>G280</f>
    </oc>
    <nc r="G279">
      <f>G280+G313</f>
    </nc>
  </rcc>
</revisions>
</file>

<file path=xl/revisions/revisionLog4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91" sId="1" numFmtId="4">
    <oc r="G332">
      <v>1600</v>
    </oc>
    <nc r="G332">
      <v>1299.4670000000001</v>
    </nc>
  </rcc>
  <rrc rId="13492" sId="1" ref="A338:XFD338" action="insertRow"/>
  <rcc rId="13493" sId="1" numFmtId="30">
    <nc r="B338">
      <v>970</v>
    </nc>
  </rcc>
  <rcc rId="13494" sId="1">
    <nc r="C338" t="inlineStr">
      <is>
        <t>01</t>
      </is>
    </nc>
  </rcc>
  <rcc rId="13495" sId="1">
    <nc r="D338" t="inlineStr">
      <is>
        <t>06</t>
      </is>
    </nc>
  </rcc>
  <rcc rId="13496" sId="1">
    <nc r="E338" t="inlineStr">
      <is>
        <t>99900 41000</t>
      </is>
    </nc>
  </rcc>
  <rcc rId="13497" sId="1">
    <nc r="F338" t="inlineStr">
      <is>
        <t>242</t>
      </is>
    </nc>
  </rcc>
  <rcc rId="13498" sId="1" numFmtId="4">
    <nc r="G338">
      <v>300.53300000000002</v>
    </nc>
  </rcc>
  <rcc rId="13499" sId="1">
    <oc r="G335">
      <f>SUM(G336:G337)</f>
    </oc>
    <nc r="G335">
      <f>SUM(G336:G338)</f>
    </nc>
  </rcc>
  <rcc rId="13500" sId="1" odxf="1" dxf="1">
    <nc r="A338" t="inlineStr">
      <is>
        <t>Закупка товаров, работ и услуг в 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4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1" sId="1" numFmtId="4">
    <oc r="G370">
      <f>250+30+30</f>
    </oc>
    <nc r="G370">
      <v>309.99495999999999</v>
    </nc>
  </rcc>
  <rcc rId="13502" sId="1" numFmtId="4">
    <oc r="G375">
      <f>9321+288.3</f>
    </oc>
    <nc r="G375">
      <v>7928.3050400000002</v>
    </nc>
  </rcc>
  <rrc rId="13503" sId="1" ref="A376:XFD376" action="insertRow"/>
  <rcc rId="13504" sId="1">
    <nc r="B376" t="inlineStr">
      <is>
        <t>971</t>
      </is>
    </nc>
  </rcc>
  <rcc rId="13505" sId="1">
    <nc r="C376" t="inlineStr">
      <is>
        <t>01</t>
      </is>
    </nc>
  </rcc>
  <rcc rId="13506" sId="1">
    <nc r="D376" t="inlineStr">
      <is>
        <t>13</t>
      </is>
    </nc>
  </rcc>
  <rcc rId="13507" sId="1">
    <nc r="E376" t="inlineStr">
      <is>
        <t>99900 9T001</t>
      </is>
    </nc>
  </rcc>
  <rcc rId="13508" sId="1">
    <nc r="H376">
      <v>9321</v>
    </nc>
  </rcc>
  <rcc rId="13509" sId="1">
    <nc r="F376" t="inlineStr">
      <is>
        <t>244</t>
      </is>
    </nc>
  </rcc>
  <rcc rId="13510" sId="1" numFmtId="4">
    <nc r="G376">
      <v>1786</v>
    </nc>
  </rcc>
  <rcc rId="13511" sId="1">
    <oc r="G374">
      <f>G375</f>
    </oc>
    <nc r="G374">
      <f>SUM(G375:G376)</f>
    </nc>
  </rcc>
  <rcc rId="13512" sId="1" odxf="1" dxf="1">
    <nc r="A376" t="inlineStr">
      <is>
        <t>Прочая закупка товаров, работ и услуг</t>
      </is>
    </nc>
    <ndxf>
      <font>
        <color indexed="8"/>
        <name val="Times New Roman"/>
        <family val="1"/>
      </font>
      <alignment vertical="top"/>
    </ndxf>
  </rcc>
</revisions>
</file>

<file path=xl/revisions/revisionLog4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13" sId="1" numFmtId="4">
    <oc r="G383">
      <v>16956.335330000002</v>
    </oc>
    <nc r="G383">
      <v>20323.204399999999</v>
    </nc>
  </rcc>
  <rrc rId="13514" sId="1" ref="A418:XFD421" action="insertRow"/>
  <rcc rId="13515" sId="1" odxf="1" dxf="1">
    <nc r="A418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516" sId="1" odxf="1" dxf="1">
    <nc r="B418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18" start="0" length="0">
    <dxf>
      <font>
        <b/>
        <name val="Times New Roman"/>
        <family val="1"/>
      </font>
    </dxf>
  </rfmt>
  <rfmt sheetId="1" sqref="D418" start="0" length="0">
    <dxf>
      <font>
        <b/>
        <name val="Times New Roman"/>
        <family val="1"/>
      </font>
    </dxf>
  </rfmt>
  <rcc rId="13517" sId="1" odxf="1" dxf="1">
    <nc r="E418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18" start="0" length="0">
    <dxf>
      <font>
        <b/>
        <name val="Times New Roman"/>
        <family val="1"/>
      </font>
    </dxf>
  </rfmt>
  <rcc rId="13518" sId="1" odxf="1" dxf="1">
    <nc r="G418">
      <f>G419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18" start="0" length="0">
    <dxf>
      <font>
        <b/>
        <name val="Times New Roman CYR"/>
        <family val="1"/>
      </font>
    </dxf>
  </rfmt>
  <rfmt sheetId="1" sqref="I418" start="0" length="0">
    <dxf>
      <font>
        <b/>
        <name val="Times New Roman CYR"/>
        <family val="1"/>
      </font>
    </dxf>
  </rfmt>
  <rfmt sheetId="1" sqref="J418" start="0" length="0">
    <dxf>
      <font>
        <b/>
        <name val="Times New Roman CYR"/>
        <family val="1"/>
      </font>
    </dxf>
  </rfmt>
  <rfmt sheetId="1" sqref="K418" start="0" length="0">
    <dxf>
      <font>
        <b/>
        <name val="Times New Roman CYR"/>
        <family val="1"/>
      </font>
    </dxf>
  </rfmt>
  <rfmt sheetId="1" sqref="L418" start="0" length="0">
    <dxf>
      <font>
        <b/>
        <name val="Times New Roman CYR"/>
        <family val="1"/>
      </font>
    </dxf>
  </rfmt>
  <rfmt sheetId="1" sqref="A418:XFD418" start="0" length="0">
    <dxf>
      <font>
        <b/>
        <name val="Times New Roman CYR"/>
        <family val="1"/>
      </font>
    </dxf>
  </rfmt>
  <rcc rId="13519" sId="1" odxf="1" dxf="1">
    <nc r="A419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20" sId="1" odxf="1" dxf="1">
    <nc r="B41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9" start="0" length="0">
    <dxf>
      <font>
        <i/>
        <name val="Times New Roman"/>
        <family val="1"/>
      </font>
    </dxf>
  </rfmt>
  <rfmt sheetId="1" sqref="D419" start="0" length="0">
    <dxf>
      <font>
        <i/>
        <name val="Times New Roman"/>
        <family val="1"/>
      </font>
    </dxf>
  </rfmt>
  <rcc rId="13521" sId="1" odxf="1" dxf="1">
    <nc r="E419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9" start="0" length="0">
    <dxf>
      <font>
        <i/>
        <name val="Times New Roman"/>
        <family val="1"/>
      </font>
    </dxf>
  </rfmt>
  <rcc rId="13522" sId="1" odxf="1" dxf="1">
    <nc r="G419">
      <f>G420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19" start="0" length="0">
    <dxf>
      <font>
        <i/>
        <name val="Times New Roman CYR"/>
        <family val="1"/>
      </font>
    </dxf>
  </rfmt>
  <rfmt sheetId="1" sqref="I419" start="0" length="0">
    <dxf>
      <font>
        <i/>
        <name val="Times New Roman CYR"/>
        <family val="1"/>
      </font>
    </dxf>
  </rfmt>
  <rfmt sheetId="1" sqref="J419" start="0" length="0">
    <dxf>
      <font>
        <i/>
        <name val="Times New Roman CYR"/>
        <family val="1"/>
      </font>
    </dxf>
  </rfmt>
  <rfmt sheetId="1" sqref="K419" start="0" length="0">
    <dxf>
      <font>
        <i/>
        <name val="Times New Roman CYR"/>
        <family val="1"/>
      </font>
    </dxf>
  </rfmt>
  <rfmt sheetId="1" sqref="L419" start="0" length="0">
    <dxf>
      <font>
        <i/>
        <name val="Times New Roman CYR"/>
        <family val="1"/>
      </font>
    </dxf>
  </rfmt>
  <rfmt sheetId="1" sqref="A419:XFD419" start="0" length="0">
    <dxf>
      <font>
        <i/>
        <name val="Times New Roman CYR"/>
        <family val="1"/>
      </font>
    </dxf>
  </rfmt>
  <rcc rId="13523" sId="1" odxf="1" dxf="1">
    <nc r="A42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24" sId="1" odxf="1" dxf="1">
    <nc r="B42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20" start="0" length="0">
    <dxf>
      <font>
        <i/>
        <name val="Times New Roman"/>
        <family val="1"/>
      </font>
    </dxf>
  </rfmt>
  <rfmt sheetId="1" sqref="D420" start="0" length="0">
    <dxf>
      <font>
        <i/>
        <name val="Times New Roman"/>
        <family val="1"/>
      </font>
    </dxf>
  </rfmt>
  <rcc rId="13525" sId="1" odxf="1" dxf="1">
    <nc r="E420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0" start="0" length="0">
    <dxf>
      <font>
        <i/>
        <name val="Times New Roman"/>
        <family val="1"/>
      </font>
    </dxf>
  </rfmt>
  <rcc rId="13526" sId="1" odxf="1" dxf="1">
    <nc r="G420">
      <f>G421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20" start="0" length="0">
    <dxf>
      <font>
        <i/>
        <name val="Times New Roman CYR"/>
        <family val="1"/>
      </font>
    </dxf>
  </rfmt>
  <rfmt sheetId="1" sqref="I420" start="0" length="0">
    <dxf>
      <font>
        <i/>
        <name val="Times New Roman CYR"/>
        <family val="1"/>
      </font>
    </dxf>
  </rfmt>
  <rfmt sheetId="1" sqref="J420" start="0" length="0">
    <dxf>
      <font>
        <i/>
        <name val="Times New Roman CYR"/>
        <family val="1"/>
      </font>
    </dxf>
  </rfmt>
  <rfmt sheetId="1" sqref="K420" start="0" length="0">
    <dxf>
      <font>
        <i/>
        <name val="Times New Roman CYR"/>
        <family val="1"/>
      </font>
    </dxf>
  </rfmt>
  <rfmt sheetId="1" sqref="L420" start="0" length="0">
    <dxf>
      <font>
        <i/>
        <name val="Times New Roman CYR"/>
        <family val="1"/>
      </font>
    </dxf>
  </rfmt>
  <rfmt sheetId="1" sqref="A420:XFD420" start="0" length="0">
    <dxf>
      <font>
        <i/>
        <name val="Times New Roman CYR"/>
        <family val="1"/>
      </font>
    </dxf>
  </rfmt>
  <rcc rId="13527" sId="1">
    <nc r="A42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3528" sId="1">
    <nc r="B421" t="inlineStr">
      <is>
        <t>973</t>
      </is>
    </nc>
  </rcc>
  <rcc rId="13529" sId="1">
    <nc r="E421" t="inlineStr">
      <is>
        <t>22002 S5060</t>
      </is>
    </nc>
  </rcc>
  <rcc rId="13530" sId="1">
    <nc r="F421" t="inlineStr">
      <is>
        <t>621</t>
      </is>
    </nc>
  </rcc>
  <rcc rId="13531" sId="1">
    <nc r="C418" t="inlineStr">
      <is>
        <t>07</t>
      </is>
    </nc>
  </rcc>
  <rcc rId="13532" sId="1">
    <nc r="D418" t="inlineStr">
      <is>
        <t>03</t>
      </is>
    </nc>
  </rcc>
  <rcc rId="13533" sId="1">
    <nc r="C419" t="inlineStr">
      <is>
        <t>07</t>
      </is>
    </nc>
  </rcc>
  <rcc rId="13534" sId="1">
    <nc r="D419" t="inlineStr">
      <is>
        <t>03</t>
      </is>
    </nc>
  </rcc>
  <rcc rId="13535" sId="1">
    <nc r="C420" t="inlineStr">
      <is>
        <t>07</t>
      </is>
    </nc>
  </rcc>
  <rcc rId="13536" sId="1">
    <nc r="D420" t="inlineStr">
      <is>
        <t>03</t>
      </is>
    </nc>
  </rcc>
  <rcc rId="13537" sId="1">
    <nc r="C421" t="inlineStr">
      <is>
        <t>07</t>
      </is>
    </nc>
  </rcc>
  <rcc rId="13538" sId="1">
    <nc r="D421" t="inlineStr">
      <is>
        <t>03</t>
      </is>
    </nc>
  </rcc>
  <rcc rId="13539" sId="1" numFmtId="4">
    <nc r="G421">
      <v>185.5</v>
    </nc>
  </rcc>
  <rcc rId="13540" sId="1">
    <oc r="G408">
      <f>G409</f>
    </oc>
    <nc r="G408">
      <f>G409+G418</f>
    </nc>
  </rcc>
  <rrc rId="13541" sId="1" ref="A429:XFD430" action="insertRow"/>
  <rcc rId="13542" sId="1" odxf="1" dxf="1">
    <nc r="A429" t="inlineStr">
      <is>
        <t>Повышение средней заработной платы работников муниципальных учреждений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43" sId="1" odxf="1" dxf="1">
    <nc r="B42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44" sId="1" odxf="1" dxf="1">
    <nc r="C42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45" sId="1" odxf="1" dxf="1">
    <nc r="D4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fmt sheetId="1" sqref="F429" start="0" length="0">
    <dxf>
      <font>
        <i/>
        <name val="Times New Roman"/>
        <family val="1"/>
      </font>
    </dxf>
  </rfmt>
  <rcc rId="13546" sId="1" odxf="1" dxf="1">
    <nc r="G429">
      <f>G430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29" start="0" length="0">
    <dxf>
      <font>
        <i/>
        <name val="Times New Roman CYR"/>
        <family val="1"/>
      </font>
    </dxf>
  </rfmt>
  <rfmt sheetId="1" sqref="I429" start="0" length="0">
    <dxf>
      <font>
        <i/>
        <name val="Times New Roman CYR"/>
        <family val="1"/>
      </font>
    </dxf>
  </rfmt>
  <rfmt sheetId="1" sqref="J429" start="0" length="0">
    <dxf>
      <font>
        <i/>
        <name val="Times New Roman CYR"/>
        <family val="1"/>
      </font>
    </dxf>
  </rfmt>
  <rfmt sheetId="1" sqref="K429" start="0" length="0">
    <dxf>
      <font>
        <i/>
        <name val="Times New Roman CYR"/>
        <family val="1"/>
      </font>
    </dxf>
  </rfmt>
  <rfmt sheetId="1" sqref="L429" start="0" length="0">
    <dxf>
      <font>
        <i/>
        <name val="Times New Roman CYR"/>
        <family val="1"/>
      </font>
    </dxf>
  </rfmt>
  <rfmt sheetId="1" sqref="A429:XFD429" start="0" length="0">
    <dxf>
      <font>
        <i/>
        <name val="Times New Roman CYR"/>
        <family val="1"/>
      </font>
    </dxf>
  </rfmt>
  <rcc rId="13547" sId="1">
    <nc r="B430" t="inlineStr">
      <is>
        <t>973</t>
      </is>
    </nc>
  </rcc>
  <rcc rId="13548" sId="1">
    <nc r="C430" t="inlineStr">
      <is>
        <t>08</t>
      </is>
    </nc>
  </rcc>
  <rcc rId="13549" sId="1">
    <nc r="D430" t="inlineStr">
      <is>
        <t>01</t>
      </is>
    </nc>
  </rcc>
  <rcc rId="13550" sId="1" odxf="1" dxf="1">
    <nc r="H430">
      <v>10449.620000000001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430" start="0" length="0">
    <dxf>
      <font>
        <i/>
        <name val="Times New Roman CYR"/>
        <family val="1"/>
      </font>
    </dxf>
  </rfmt>
  <rfmt sheetId="1" sqref="J430" start="0" length="0">
    <dxf>
      <font>
        <i/>
        <name val="Times New Roman CYR"/>
        <family val="1"/>
      </font>
    </dxf>
  </rfmt>
  <rfmt sheetId="1" sqref="K430" start="0" length="0">
    <dxf>
      <font>
        <i/>
        <name val="Times New Roman CYR"/>
        <family val="1"/>
      </font>
    </dxf>
  </rfmt>
  <rfmt sheetId="1" sqref="L430" start="0" length="0">
    <dxf>
      <font>
        <i/>
        <name val="Times New Roman CYR"/>
        <family val="1"/>
      </font>
    </dxf>
  </rfmt>
  <rfmt sheetId="1" sqref="A430:XFD430" start="0" length="0">
    <dxf>
      <font>
        <i/>
        <name val="Times New Roman CYR"/>
        <family val="1"/>
      </font>
    </dxf>
  </rfmt>
  <rcc rId="13551" sId="1" numFmtId="4">
    <nc r="G430">
      <v>106.383</v>
    </nc>
  </rcc>
  <rcc rId="13552" sId="1">
    <oc r="G426">
      <f>G431+G427</f>
    </oc>
    <nc r="G426">
      <f>G431+G427+G429</f>
    </nc>
  </rcc>
  <rcc rId="13553" sId="1">
    <nc r="E429" t="inlineStr">
      <is>
        <t>08101 R5190</t>
      </is>
    </nc>
  </rcc>
  <rcc rId="13554" sId="1" odxf="1" dxf="1">
    <nc r="E430" t="inlineStr">
      <is>
        <t>08101 R5190</t>
      </is>
    </nc>
    <ndxf>
      <font>
        <i/>
        <name val="Times New Roman"/>
        <family val="1"/>
      </font>
    </ndxf>
  </rcc>
  <rfmt sheetId="1" sqref="E430" start="0" length="2147483647">
    <dxf>
      <font>
        <i val="0"/>
      </font>
    </dxf>
  </rfmt>
  <rcc rId="13555" sId="1">
    <nc r="F430" t="inlineStr">
      <is>
        <t>612</t>
      </is>
    </nc>
  </rcc>
  <rcc rId="13556" sId="1" odxf="1" dxf="1">
    <nc r="A430" t="inlineStr">
      <is>
        <t>Субсидии бюджетным учреждениям на иные цели</t>
      </is>
    </nc>
    <ndxf>
      <alignment vertical="center"/>
    </ndxf>
  </rcc>
</revisions>
</file>

<file path=xl/revisions/revisionLog4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57" sId="1" xfDxf="1" dxf="1">
    <oc r="A429" t="inlineStr">
      <is>
        <t>Повышение средней заработной платы работников муниципальных учреждений культуры</t>
      </is>
    </oc>
    <nc r="A429" t="inlineStr">
      <is>
        <t>Поддержка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58" sId="1" xfDxf="1" dxf="1">
    <oc r="B429" t="inlineStr">
      <is>
        <t>973</t>
      </is>
    </oc>
    <nc r="B429"/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4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59" sId="1" numFmtId="4">
    <oc r="G436">
      <v>13920.6</v>
    </oc>
    <nc r="G436">
      <v>14010.6</v>
    </nc>
  </rcc>
  <rrc rId="13560" sId="1" ref="A439:XFD440" action="insertRow"/>
  <rcc rId="13561" sId="1" odxf="1" dxf="1">
    <nc r="A439" t="inlineStr">
      <is>
        <t>Поддержка отрасли культуры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439" start="0" length="0">
    <dxf>
      <font>
        <i/>
        <name val="Times New Roman"/>
        <family val="1"/>
      </font>
    </dxf>
  </rfmt>
  <rcc rId="13562" sId="1" odxf="1" dxf="1">
    <nc r="C43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563" sId="1" odxf="1" dxf="1">
    <nc r="D43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39" start="0" length="0">
    <dxf>
      <font>
        <i/>
        <name val="Times New Roman"/>
        <family val="1"/>
      </font>
    </dxf>
  </rfmt>
  <rfmt sheetId="1" sqref="F439" start="0" length="0">
    <dxf>
      <font>
        <i/>
        <name val="Times New Roman"/>
        <family val="1"/>
      </font>
    </dxf>
  </rfmt>
  <rcc rId="13564" sId="1" odxf="1" dxf="1">
    <nc r="G439">
      <f>G440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39" start="0" length="0">
    <dxf>
      <font>
        <i/>
        <name val="Times New Roman CYR"/>
        <family val="1"/>
      </font>
    </dxf>
  </rfmt>
  <rfmt sheetId="1" sqref="I439" start="0" length="0">
    <dxf>
      <font>
        <i/>
        <name val="Times New Roman CYR"/>
        <family val="1"/>
      </font>
    </dxf>
  </rfmt>
  <rfmt sheetId="1" sqref="J439" start="0" length="0">
    <dxf>
      <font>
        <i/>
        <name val="Times New Roman CYR"/>
        <family val="1"/>
      </font>
    </dxf>
  </rfmt>
  <rfmt sheetId="1" sqref="K439" start="0" length="0">
    <dxf>
      <font>
        <i/>
        <name val="Times New Roman CYR"/>
        <family val="1"/>
      </font>
    </dxf>
  </rfmt>
  <rfmt sheetId="1" sqref="L439" start="0" length="0">
    <dxf>
      <font>
        <i/>
        <name val="Times New Roman CYR"/>
        <family val="1"/>
      </font>
    </dxf>
  </rfmt>
  <rfmt sheetId="1" sqref="A439:XFD439" start="0" length="0">
    <dxf>
      <font>
        <i/>
        <name val="Times New Roman CYR"/>
        <family val="1"/>
      </font>
    </dxf>
  </rfmt>
  <rcc rId="13565" sId="1">
    <nc r="A440" t="inlineStr">
      <is>
        <t>Субсидии бюджетным учреждениям на иные цели</t>
      </is>
    </nc>
  </rcc>
  <rcc rId="13566" sId="1">
    <nc r="B440" t="inlineStr">
      <is>
        <t>973</t>
      </is>
    </nc>
  </rcc>
  <rcc rId="13567" sId="1">
    <nc r="C440" t="inlineStr">
      <is>
        <t>08</t>
      </is>
    </nc>
  </rcc>
  <rcc rId="13568" sId="1">
    <nc r="D440" t="inlineStr">
      <is>
        <t>01</t>
      </is>
    </nc>
  </rcc>
  <rcc rId="13569" sId="1" numFmtId="4">
    <nc r="G440">
      <v>106.383</v>
    </nc>
  </rcc>
  <rcc rId="13570" sId="1" odxf="1" dxf="1">
    <nc r="H440">
      <v>10449.620000000001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440" start="0" length="0">
    <dxf>
      <font>
        <i/>
        <name val="Times New Roman CYR"/>
        <family val="1"/>
      </font>
    </dxf>
  </rfmt>
  <rfmt sheetId="1" sqref="J440" start="0" length="0">
    <dxf>
      <font>
        <i/>
        <name val="Times New Roman CYR"/>
        <family val="1"/>
      </font>
    </dxf>
  </rfmt>
  <rfmt sheetId="1" sqref="K440" start="0" length="0">
    <dxf>
      <font>
        <i/>
        <name val="Times New Roman CYR"/>
        <family val="1"/>
      </font>
    </dxf>
  </rfmt>
  <rfmt sheetId="1" sqref="L440" start="0" length="0">
    <dxf>
      <font>
        <i/>
        <name val="Times New Roman CYR"/>
        <family val="1"/>
      </font>
    </dxf>
  </rfmt>
  <rfmt sheetId="1" sqref="A440:XFD440" start="0" length="0">
    <dxf>
      <font>
        <i/>
        <name val="Times New Roman CYR"/>
        <family val="1"/>
      </font>
    </dxf>
  </rfmt>
  <rcc rId="13571" sId="1">
    <nc r="F440" t="inlineStr">
      <is>
        <t>622</t>
      </is>
    </nc>
  </rcc>
  <rcc rId="13572" sId="1">
    <nc r="E439" t="inlineStr">
      <is>
        <t>08201 R5190</t>
      </is>
    </nc>
  </rcc>
  <rcc rId="13573" sId="1">
    <nc r="E440" t="inlineStr">
      <is>
        <t>08201 R5190</t>
      </is>
    </nc>
  </rcc>
  <rcc rId="13574" sId="1">
    <nc r="B439" t="inlineStr">
      <is>
        <t>973</t>
      </is>
    </nc>
  </rcc>
  <rcc rId="13575" sId="1">
    <oc r="G434">
      <f>G441+G435+G437</f>
    </oc>
    <nc r="G434">
      <f>G441+G435+G437+G439</f>
    </nc>
  </rcc>
</revisions>
</file>

<file path=xl/revisions/revisionLog4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76" sId="1">
    <nc r="B429" t="inlineStr">
      <is>
        <t>973</t>
      </is>
    </nc>
  </rcc>
</revisions>
</file>

<file path=xl/revisions/revisionLog4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77" sId="1" numFmtId="4">
    <oc r="G446">
      <v>600</v>
    </oc>
    <nc r="G446">
      <v>510</v>
    </nc>
  </rcc>
  <rcc rId="13578" sId="1" numFmtId="4">
    <oc r="G451">
      <f>360+802.4+1347.2</f>
    </oc>
    <nc r="G451">
      <v>2194.1</v>
    </nc>
  </rcc>
  <rcc rId="13579" sId="1" numFmtId="4">
    <oc r="G468">
      <v>282</v>
    </oc>
    <nc r="G468">
      <v>252</v>
    </nc>
  </rcc>
  <rcc rId="13580" sId="1" numFmtId="4">
    <oc r="G469">
      <v>659</v>
    </oc>
    <nc r="G469">
      <v>689</v>
    </nc>
  </rcc>
  <rcc rId="13581" sId="1" numFmtId="4">
    <oc r="G479">
      <v>47.1</v>
    </oc>
    <nc r="G479">
      <v>51.414479999999998</v>
    </nc>
  </rcc>
  <rcc rId="13582" sId="1" numFmtId="4">
    <oc r="G480">
      <v>322</v>
    </oc>
    <nc r="G480">
      <v>317.68552</v>
    </nc>
  </rcc>
  <rcc rId="13583" sId="1" numFmtId="4">
    <oc r="G504">
      <v>1891.80205</v>
    </oc>
    <nc r="G504">
      <v>2141.9999899999998</v>
    </nc>
  </rcc>
  <rcc rId="13584" sId="1" numFmtId="4">
    <oc r="G512">
      <v>450</v>
    </oc>
    <nc r="G512">
      <v>421.7</v>
    </nc>
  </rcc>
  <rcc rId="13585" sId="1" numFmtId="4">
    <oc r="G513">
      <v>150</v>
    </oc>
    <nc r="G513">
      <v>178.3</v>
    </nc>
  </rcc>
  <rrc rId="13586" sId="1" ref="A601:XFD608" action="insertRow"/>
  <rcc rId="13587" sId="1" odxf="1" dxf="1">
    <nc r="A601" t="inlineStr">
      <is>
        <t>Дорожное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vertical="center"/>
    </ndxf>
  </rcc>
  <rfmt sheetId="1" sqref="B601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cc rId="13588" sId="1" odxf="1" dxf="1">
    <nc r="C60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3589" sId="1" odxf="1" dxf="1">
    <nc r="D601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01" start="0" length="0">
    <dxf>
      <fill>
        <patternFill patternType="solid">
          <bgColor rgb="FFCCFFFF"/>
        </patternFill>
      </fill>
    </dxf>
  </rfmt>
  <rfmt sheetId="1" sqref="F601" start="0" length="0">
    <dxf>
      <fill>
        <patternFill patternType="solid">
          <bgColor rgb="FFCCFFFF"/>
        </patternFill>
      </fill>
    </dxf>
  </rfmt>
  <rcc rId="13590" sId="1" odxf="1" dxf="1">
    <nc r="G601">
      <f>G602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fmt sheetId="1" sqref="H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01:XFD601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3591" sId="1" odxf="1" dxf="1">
    <nc r="A60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name val="Times New Roman"/>
        <family val="1"/>
      </font>
      <fill>
        <patternFill patternType="none"/>
      </fill>
      <alignment vertical="top"/>
    </odxf>
    <ndxf>
      <font>
        <b/>
        <color indexed="8"/>
        <name val="Times New Roman"/>
        <family val="1"/>
      </font>
      <fill>
        <patternFill patternType="solid"/>
      </fill>
      <alignment vertical="center"/>
    </ndxf>
  </rcc>
  <rfmt sheetId="1" sqref="B602" start="0" length="0">
    <dxf>
      <font>
        <b/>
        <name val="Times New Roman"/>
        <family val="1"/>
      </font>
    </dxf>
  </rfmt>
  <rcc rId="13592" sId="1" odxf="1" dxf="1">
    <nc r="C60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593" sId="1" odxf="1" dxf="1">
    <nc r="D602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3594" sId="1" odxf="1" dxf="1">
    <nc r="E602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02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595" sId="1" odxf="1" dxf="1">
    <nc r="G602">
      <f>G603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02" start="0" length="0">
    <dxf>
      <font>
        <b/>
        <name val="Times New Roman CYR"/>
        <family val="1"/>
      </font>
    </dxf>
  </rfmt>
  <rfmt sheetId="1" sqref="I602" start="0" length="0">
    <dxf>
      <font>
        <b/>
        <name val="Times New Roman CYR"/>
        <family val="1"/>
      </font>
    </dxf>
  </rfmt>
  <rfmt sheetId="1" sqref="J602" start="0" length="0">
    <dxf>
      <font>
        <b/>
        <name val="Times New Roman CYR"/>
        <family val="1"/>
      </font>
    </dxf>
  </rfmt>
  <rfmt sheetId="1" sqref="K602" start="0" length="0">
    <dxf>
      <font>
        <b/>
        <name val="Times New Roman CYR"/>
        <family val="1"/>
      </font>
    </dxf>
  </rfmt>
  <rfmt sheetId="1" sqref="L602" start="0" length="0">
    <dxf>
      <font>
        <b/>
        <name val="Times New Roman CYR"/>
        <family val="1"/>
      </font>
    </dxf>
  </rfmt>
  <rfmt sheetId="1" sqref="A602:XFD602" start="0" length="0">
    <dxf>
      <font>
        <b/>
        <name val="Times New Roman CYR"/>
        <family val="1"/>
      </font>
    </dxf>
  </rfmt>
  <rcc rId="13596" sId="1" odxf="1" dxf="1">
    <nc r="A603" t="inlineStr">
      <is>
        <t>Подпрограмма "Развитие дорожной сети в Селенгинском районе"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03" start="0" length="0">
    <dxf>
      <font>
        <i/>
        <name val="Times New Roman"/>
        <family val="1"/>
      </font>
    </dxf>
  </rfmt>
  <rcc rId="13597" sId="1" odxf="1" dxf="1">
    <nc r="C603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598" sId="1" odxf="1" dxf="1">
    <nc r="D603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599" sId="1" odxf="1" dxf="1">
    <nc r="E60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0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600" sId="1" odxf="1" dxf="1">
    <nc r="G603">
      <f>G604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03" start="0" length="0">
    <dxf>
      <font>
        <i/>
        <name val="Times New Roman CYR"/>
        <family val="1"/>
      </font>
    </dxf>
  </rfmt>
  <rfmt sheetId="1" sqref="I603" start="0" length="0">
    <dxf>
      <font>
        <i/>
        <name val="Times New Roman CYR"/>
        <family val="1"/>
      </font>
    </dxf>
  </rfmt>
  <rfmt sheetId="1" sqref="J603" start="0" length="0">
    <dxf>
      <font>
        <i/>
        <name val="Times New Roman CYR"/>
        <family val="1"/>
      </font>
    </dxf>
  </rfmt>
  <rfmt sheetId="1" sqref="K603" start="0" length="0">
    <dxf>
      <font>
        <i/>
        <name val="Times New Roman CYR"/>
        <family val="1"/>
      </font>
    </dxf>
  </rfmt>
  <rfmt sheetId="1" sqref="L603" start="0" length="0">
    <dxf>
      <font>
        <i/>
        <name val="Times New Roman CYR"/>
        <family val="1"/>
      </font>
    </dxf>
  </rfmt>
  <rfmt sheetId="1" sqref="A603:XFD603" start="0" length="0">
    <dxf>
      <font>
        <i/>
        <name val="Times New Roman CYR"/>
        <family val="1"/>
      </font>
    </dxf>
  </rfmt>
  <rcc rId="13601" sId="1" odxf="1" dxf="1">
    <nc r="A604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604" start="0" length="0">
    <dxf>
      <font>
        <i/>
        <name val="Times New Roman"/>
        <family val="1"/>
      </font>
    </dxf>
  </rfmt>
  <rcc rId="13602" sId="1" odxf="1" dxf="1">
    <nc r="C604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3" sId="1" odxf="1" dxf="1">
    <nc r="D604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4" sId="1" odxf="1" dxf="1">
    <nc r="E604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0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604" start="0" length="0">
    <dxf>
      <font>
        <i/>
        <name val="Times New Roman"/>
        <family val="1"/>
      </font>
    </dxf>
  </rfmt>
  <rfmt sheetId="1" sqref="H604" start="0" length="0">
    <dxf>
      <font>
        <i/>
        <name val="Times New Roman CYR"/>
        <family val="1"/>
      </font>
    </dxf>
  </rfmt>
  <rfmt sheetId="1" sqref="I604" start="0" length="0">
    <dxf>
      <font>
        <i/>
        <name val="Times New Roman CYR"/>
        <family val="1"/>
      </font>
    </dxf>
  </rfmt>
  <rfmt sheetId="1" sqref="J604" start="0" length="0">
    <dxf>
      <font>
        <i/>
        <name val="Times New Roman CYR"/>
        <family val="1"/>
      </font>
    </dxf>
  </rfmt>
  <rfmt sheetId="1" sqref="K604" start="0" length="0">
    <dxf>
      <font>
        <i/>
        <name val="Times New Roman CYR"/>
        <family val="1"/>
      </font>
    </dxf>
  </rfmt>
  <rfmt sheetId="1" sqref="L604" start="0" length="0">
    <dxf>
      <font>
        <i/>
        <name val="Times New Roman CYR"/>
        <family val="1"/>
      </font>
    </dxf>
  </rfmt>
  <rfmt sheetId="1" sqref="A604:XFD604" start="0" length="0">
    <dxf>
      <font>
        <i/>
        <name val="Times New Roman CYR"/>
        <family val="1"/>
      </font>
    </dxf>
  </rfmt>
  <rcc rId="13605" sId="1" odxf="1" dxf="1">
    <nc r="A605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vertical="center"/>
    </ndxf>
  </rcc>
  <rcc rId="13606" sId="1" odxf="1" dxf="1">
    <nc r="B60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7" sId="1" odxf="1" dxf="1">
    <nc r="C605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8" sId="1" odxf="1" dxf="1">
    <nc r="D605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609" sId="1" odxf="1" dxf="1">
    <nc r="E605" t="inlineStr">
      <is>
        <t>04304 9Д005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0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610" sId="1" odxf="1" dxf="1">
    <nc r="G605">
      <f>G606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05" start="0" length="0">
    <dxf>
      <font>
        <i/>
        <name val="Times New Roman CYR"/>
        <family val="1"/>
      </font>
    </dxf>
  </rfmt>
  <rfmt sheetId="1" sqref="I605" start="0" length="0">
    <dxf>
      <font>
        <i/>
        <name val="Times New Roman CYR"/>
        <family val="1"/>
      </font>
    </dxf>
  </rfmt>
  <rfmt sheetId="1" sqref="J605" start="0" length="0">
    <dxf>
      <font>
        <i/>
        <name val="Times New Roman CYR"/>
        <family val="1"/>
      </font>
    </dxf>
  </rfmt>
  <rfmt sheetId="1" sqref="K605" start="0" length="0">
    <dxf>
      <font>
        <i/>
        <name val="Times New Roman CYR"/>
        <family val="1"/>
      </font>
    </dxf>
  </rfmt>
  <rfmt sheetId="1" sqref="L605" start="0" length="0">
    <dxf>
      <font>
        <i/>
        <name val="Times New Roman CYR"/>
        <family val="1"/>
      </font>
    </dxf>
  </rfmt>
  <rfmt sheetId="1" sqref="A605:XFD605" start="0" length="0">
    <dxf>
      <font>
        <i/>
        <name val="Times New Roman CYR"/>
        <family val="1"/>
      </font>
    </dxf>
  </rfmt>
  <rcc rId="13611" sId="1" odxf="1" dxf="1">
    <nc r="A606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3612" sId="1">
    <nc r="B606" t="inlineStr">
      <is>
        <t>968</t>
      </is>
    </nc>
  </rcc>
  <rcc rId="13613" sId="1" odxf="1" dxf="1">
    <nc r="C606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14" sId="1" odxf="1" dxf="1">
    <nc r="D606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15" sId="1">
    <nc r="E606" t="inlineStr">
      <is>
        <t>04304 9Д005</t>
      </is>
    </nc>
  </rcc>
  <rcc rId="13616" sId="1" odxf="1" dxf="1">
    <nc r="F606" t="inlineStr">
      <is>
        <t>465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17" sId="1">
    <nc r="G606">
      <f>32261.7+997.79</f>
    </nc>
  </rcc>
  <rcc rId="13618" sId="1" odxf="1" dxf="1">
    <nc r="H606">
      <v>32261.7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I606" start="0" length="0">
    <dxf>
      <font>
        <i/>
        <name val="Times New Roman CYR"/>
        <family val="1"/>
      </font>
    </dxf>
  </rfmt>
  <rfmt sheetId="1" sqref="J606" start="0" length="0">
    <dxf>
      <font>
        <i/>
        <name val="Times New Roman CYR"/>
        <family val="1"/>
      </font>
    </dxf>
  </rfmt>
  <rfmt sheetId="1" sqref="K606" start="0" length="0">
    <dxf>
      <font>
        <i/>
        <name val="Times New Roman CYR"/>
        <family val="1"/>
      </font>
    </dxf>
  </rfmt>
  <rfmt sheetId="1" sqref="L606" start="0" length="0">
    <dxf>
      <font>
        <i/>
        <name val="Times New Roman CYR"/>
        <family val="1"/>
      </font>
    </dxf>
  </rfmt>
  <rfmt sheetId="1" sqref="A606:XFD606" start="0" length="0">
    <dxf>
      <font>
        <i/>
        <name val="Times New Roman CYR"/>
        <family val="1"/>
      </font>
    </dxf>
  </rfmt>
  <rcc rId="13619" sId="1" odxf="1" dxf="1">
    <nc r="A60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 style="thin">
          <color indexed="64"/>
        </left>
      </border>
    </odxf>
    <ndxf>
      <font>
        <i/>
        <color indexed="8"/>
        <name val="Times New Roman"/>
        <family val="1"/>
      </font>
      <fill>
        <patternFill patternType="solid">
          <bgColor rgb="FFFFFF00"/>
        </patternFill>
      </fill>
      <alignment vertical="center"/>
      <border outline="0">
        <left/>
      </border>
    </ndxf>
  </rcc>
  <rfmt sheetId="1" sqref="B607" start="0" length="0">
    <dxf>
      <font>
        <i/>
        <name val="Times New Roman"/>
        <family val="1"/>
      </font>
      <fill>
        <patternFill patternType="solid">
          <bgColor rgb="FFFFFF00"/>
        </patternFill>
      </fill>
    </dxf>
  </rfmt>
  <rcc rId="13620" sId="1" odxf="1" dxf="1">
    <nc r="C607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FFFF00"/>
        </patternFill>
      </fill>
    </ndxf>
  </rcc>
  <rcc rId="13621" sId="1" odxf="1" dxf="1">
    <nc r="D607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FFFF00"/>
        </patternFill>
      </fill>
    </ndxf>
  </rcc>
  <rcc rId="13622" sId="1" odxf="1" dxf="1">
    <nc r="E607" t="inlineStr">
      <is>
        <t>043И8 54170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FFFF00"/>
        </patternFill>
      </fill>
    </ndxf>
  </rcc>
  <rfmt sheetId="1" sqref="F607" start="0" length="0">
    <dxf>
      <font>
        <i/>
        <name val="Times New Roman"/>
        <family val="1"/>
      </font>
      <fill>
        <patternFill patternType="solid">
          <bgColor rgb="FFFFFF00"/>
        </patternFill>
      </fill>
    </dxf>
  </rfmt>
  <rcc rId="13623" sId="1" odxf="1" dxf="1">
    <nc r="G607">
      <f>G608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fmt sheetId="1" sqref="H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I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07:XFD607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08" start="0" length="0">
    <dxf>
      <font>
        <color indexed="8"/>
        <name val="Times New Roman"/>
        <family val="1"/>
      </font>
      <fill>
        <patternFill patternType="solid">
          <bgColor rgb="FFFFFF00"/>
        </patternFill>
      </fill>
      <alignment vertical="center"/>
      <border outline="0">
        <left/>
      </border>
    </dxf>
  </rfmt>
  <rfmt sheetId="1" sqref="B608" start="0" length="0">
    <dxf>
      <fill>
        <patternFill patternType="solid">
          <bgColor rgb="FFFFFF00"/>
        </patternFill>
      </fill>
    </dxf>
  </rfmt>
  <rcc rId="13624" sId="1" odxf="1" dxf="1">
    <nc r="C60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3625" sId="1" odxf="1" dxf="1">
    <nc r="D60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13626" sId="1" odxf="1" dxf="1">
    <nc r="E608" t="inlineStr">
      <is>
        <t>043И8 54170</t>
      </is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fmt sheetId="1" sqref="F608" start="0" length="0">
    <dxf>
      <fill>
        <patternFill patternType="solid">
          <bgColor rgb="FFFFFF00"/>
        </patternFill>
      </fill>
    </dxf>
  </rfmt>
  <rfmt sheetId="1" sqref="G608" start="0" length="0">
    <dxf>
      <fill>
        <patternFill>
          <bgColor rgb="FFFFFF00"/>
        </patternFill>
      </fill>
    </dxf>
  </rfmt>
  <rcc rId="13627" sId="1" odxf="1" dxf="1">
    <nc r="H608">
      <v>108862.1</v>
    </nc>
    <odxf>
      <font>
        <i val="0"/>
        <name val="Times New Roman CYR"/>
        <family val="1"/>
      </font>
      <fill>
        <patternFill patternType="none">
          <bgColor indexed="65"/>
        </patternFill>
      </fill>
    </odxf>
    <ndxf>
      <font>
        <i/>
        <name val="Times New Roman CYR"/>
        <family val="1"/>
      </font>
      <fill>
        <patternFill patternType="solid">
          <bgColor rgb="FFFFFF00"/>
        </patternFill>
      </fill>
    </ndxf>
  </rcc>
  <rfmt sheetId="1" sqref="I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J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K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L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fmt sheetId="1" sqref="A608:XFD608" start="0" length="0">
    <dxf>
      <font>
        <i/>
        <name val="Times New Roman CYR"/>
        <family val="1"/>
      </font>
      <fill>
        <patternFill patternType="solid">
          <bgColor rgb="FFFFFF00"/>
        </patternFill>
      </fill>
    </dxf>
  </rfmt>
  <rrc rId="13628" sId="1" ref="A605:XFD605" action="deleteRow">
    <undo index="0" exp="ref" v="1" dr="G605" r="G604" sId="1"/>
    <rfmt sheetId="1" xfDxf="1" sqref="A605:XFD605" start="0" length="0">
      <dxf>
        <font>
          <i/>
          <name val="Times New Roman CYR"/>
          <family val="1"/>
        </font>
        <alignment wrapText="1"/>
      </dxf>
    </rfmt>
    <rcc rId="0" sId="1" dxf="1">
      <nc r="A605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5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5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5" t="inlineStr">
        <is>
          <t>04304 9Д005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5">
        <f>G606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629" sId="1" ref="A605:XFD605" action="deleteRow">
    <rfmt sheetId="1" xfDxf="1" sqref="A605:XFD605" start="0" length="0">
      <dxf>
        <font>
          <i/>
          <name val="Times New Roman CYR"/>
          <family val="1"/>
        </font>
        <alignment wrapText="1"/>
      </dxf>
    </rfmt>
    <rcc rId="0" sId="1" dxf="1">
      <nc r="A605" t="inlineStr">
        <is>
  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5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5" t="inlineStr">
        <is>
          <t>04304 9Д005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5" t="inlineStr">
        <is>
          <t>465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5">
        <f>32261.7+997.79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605">
        <v>32261.7</v>
      </nc>
    </rcc>
  </rrc>
  <rcc rId="13630" sId="1" numFmtId="4">
    <nc r="G606">
      <v>112228.96907000001</v>
    </nc>
  </rcc>
  <rcc rId="13631" sId="1">
    <nc r="G604">
      <f>G605</f>
    </nc>
  </rcc>
  <rfmt sheetId="1" sqref="A605:G606">
    <dxf>
      <fill>
        <patternFill>
          <bgColor theme="0"/>
        </patternFill>
      </fill>
    </dxf>
  </rfmt>
  <rcc rId="13632" sId="1">
    <nc r="F606" t="inlineStr">
      <is>
        <t>540</t>
      </is>
    </nc>
  </rcc>
  <rcc rId="13633" sId="1">
    <nc r="B601" t="inlineStr">
      <is>
        <t>977</t>
      </is>
    </nc>
  </rcc>
  <rcc rId="13634" sId="1">
    <nc r="B602" t="inlineStr">
      <is>
        <t>977</t>
      </is>
    </nc>
  </rcc>
  <rcc rId="13635" sId="1">
    <nc r="B603" t="inlineStr">
      <is>
        <t>977</t>
      </is>
    </nc>
  </rcc>
  <rcc rId="13636" sId="1">
    <nc r="B604" t="inlineStr">
      <is>
        <t>977</t>
      </is>
    </nc>
  </rcc>
  <rcc rId="13637" sId="1">
    <nc r="B605" t="inlineStr">
      <is>
        <t>977</t>
      </is>
    </nc>
  </rcc>
  <rcc rId="13638" sId="1">
    <nc r="B606" t="inlineStr">
      <is>
        <t>977</t>
      </is>
    </nc>
  </rcc>
  <rcc rId="13639" sId="1">
    <oc r="G593">
      <f>G594</f>
    </oc>
    <nc r="G593">
      <f>G594+G601</f>
    </nc>
  </rcc>
  <rcc rId="13640" sId="1" odxf="1" dxf="1">
    <nc r="A606" t="inlineStr">
      <is>
        <t>Иные межбюджетные трансферты</t>
      </is>
    </nc>
    <ndxf>
      <fill>
        <patternFill patternType="none">
          <bgColor indexed="65"/>
        </patternFill>
      </fill>
      <border outline="0">
        <left style="thin">
          <color indexed="64"/>
        </left>
      </border>
    </ndxf>
  </rcc>
</revisions>
</file>

<file path=xl/revisions/revisionLog4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41" sId="1" ref="A644:XFD646" action="insertRow"/>
  <rcc rId="13642" sId="1" odxf="1" dxf="1">
    <nc r="A644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/>
    </ndxf>
  </rcc>
  <rcc rId="13643" sId="1" odxf="1" dxf="1">
    <nc r="B644" t="inlineStr">
      <is>
        <t>977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644" sId="1" odxf="1" dxf="1">
    <nc r="C644" t="inlineStr">
      <is>
        <t>14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645" sId="1" odxf="1" dxf="1">
    <nc r="D644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3646" sId="1" odxf="1" dxf="1">
    <nc r="E644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644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3647" sId="1" odxf="1" dxf="1">
    <nc r="G644">
      <f>G645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44" start="0" length="0">
    <dxf>
      <fill>
        <patternFill patternType="none">
          <bgColor indexed="65"/>
        </patternFill>
      </fill>
    </dxf>
  </rfmt>
  <rfmt sheetId="1" sqref="I644" start="0" length="0">
    <dxf>
      <fill>
        <patternFill patternType="none">
          <bgColor indexed="65"/>
        </patternFill>
      </fill>
    </dxf>
  </rfmt>
  <rfmt sheetId="1" sqref="J644" start="0" length="0">
    <dxf>
      <fill>
        <patternFill patternType="none">
          <bgColor indexed="65"/>
        </patternFill>
      </fill>
    </dxf>
  </rfmt>
  <rfmt sheetId="1" sqref="K644" start="0" length="0">
    <dxf>
      <fill>
        <patternFill patternType="none">
          <bgColor indexed="65"/>
        </patternFill>
      </fill>
    </dxf>
  </rfmt>
  <rfmt sheetId="1" sqref="L644" start="0" length="0">
    <dxf>
      <fill>
        <patternFill patternType="none">
          <bgColor indexed="65"/>
        </patternFill>
      </fill>
    </dxf>
  </rfmt>
  <rfmt sheetId="1" sqref="A644:XFD644" start="0" length="0">
    <dxf>
      <fill>
        <patternFill patternType="none">
          <bgColor indexed="65"/>
        </patternFill>
      </fill>
    </dxf>
  </rfmt>
  <rcc rId="13648" sId="1" odxf="1" dxf="1">
    <nc r="A64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3649" sId="1" odxf="1" dxf="1">
    <nc r="B645" t="inlineStr">
      <is>
        <t>977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650" sId="1" odxf="1" dxf="1">
    <nc r="C645" t="inlineStr">
      <is>
        <t>14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651" sId="1" odxf="1" dxf="1">
    <nc r="D645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3652" sId="1" odxf="1" dxf="1">
    <nc r="E645" t="inlineStr">
      <is>
        <t>99900 S2140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653" sId="1" odxf="1" dxf="1">
    <nc r="G645">
      <f>G646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5" start="0" length="0">
    <dxf>
      <fill>
        <patternFill patternType="none">
          <bgColor indexed="65"/>
        </patternFill>
      </fill>
    </dxf>
  </rfmt>
  <rfmt sheetId="1" sqref="I645" start="0" length="0">
    <dxf>
      <fill>
        <patternFill patternType="none">
          <bgColor indexed="65"/>
        </patternFill>
      </fill>
    </dxf>
  </rfmt>
  <rfmt sheetId="1" sqref="J645" start="0" length="0">
    <dxf>
      <fill>
        <patternFill patternType="none">
          <bgColor indexed="65"/>
        </patternFill>
      </fill>
    </dxf>
  </rfmt>
  <rfmt sheetId="1" sqref="K645" start="0" length="0">
    <dxf>
      <fill>
        <patternFill patternType="none">
          <bgColor indexed="65"/>
        </patternFill>
      </fill>
    </dxf>
  </rfmt>
  <rfmt sheetId="1" sqref="L645" start="0" length="0">
    <dxf>
      <fill>
        <patternFill patternType="none">
          <bgColor indexed="65"/>
        </patternFill>
      </fill>
    </dxf>
  </rfmt>
  <rfmt sheetId="1" sqref="A645:XFD645" start="0" length="0">
    <dxf>
      <fill>
        <patternFill patternType="none">
          <bgColor indexed="65"/>
        </patternFill>
      </fill>
    </dxf>
  </rfmt>
  <rcc rId="13654" sId="1">
    <nc r="A646" t="inlineStr">
      <is>
        <t>Иные межбюджетные трансферты</t>
      </is>
    </nc>
  </rcc>
  <rcc rId="13655" sId="1" odxf="1" dxf="1">
    <nc r="B646" t="inlineStr">
      <is>
        <t>977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6" sId="1" odxf="1" dxf="1">
    <nc r="C646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7" sId="1" odxf="1" dxf="1">
    <nc r="D646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8" sId="1" odxf="1" dxf="1">
    <nc r="E646" t="inlineStr">
      <is>
        <t>99900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3659" sId="1" odxf="1" dxf="1">
    <nc r="F646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646" start="0" length="0">
    <dxf>
      <fill>
        <patternFill patternType="none">
          <bgColor indexed="65"/>
        </patternFill>
      </fill>
    </dxf>
  </rfmt>
  <rfmt sheetId="1" sqref="I646" start="0" length="0">
    <dxf>
      <fill>
        <patternFill patternType="none">
          <bgColor indexed="65"/>
        </patternFill>
      </fill>
    </dxf>
  </rfmt>
  <rfmt sheetId="1" sqref="J646" start="0" length="0">
    <dxf>
      <fill>
        <patternFill patternType="none">
          <bgColor indexed="65"/>
        </patternFill>
      </fill>
    </dxf>
  </rfmt>
  <rfmt sheetId="1" sqref="K646" start="0" length="0">
    <dxf>
      <fill>
        <patternFill patternType="none">
          <bgColor indexed="65"/>
        </patternFill>
      </fill>
    </dxf>
  </rfmt>
  <rfmt sheetId="1" sqref="L646" start="0" length="0">
    <dxf>
      <fill>
        <patternFill patternType="none">
          <bgColor indexed="65"/>
        </patternFill>
      </fill>
    </dxf>
  </rfmt>
  <rfmt sheetId="1" sqref="A646:XFD646" start="0" length="0">
    <dxf>
      <fill>
        <patternFill patternType="none">
          <bgColor indexed="65"/>
        </patternFill>
      </fill>
    </dxf>
  </rfmt>
  <rcc rId="13660" sId="1" numFmtId="4">
    <nc r="G646">
      <v>2076.7579500000002</v>
    </nc>
  </rcc>
  <rcc rId="13661" sId="1" numFmtId="4">
    <oc r="G643">
      <f>2876.517-109.30305</f>
    </oc>
    <nc r="G643">
      <v>690.45600000000002</v>
    </nc>
  </rcc>
  <rcc rId="13662" sId="1">
    <oc r="G639">
      <f>G640</f>
    </oc>
    <nc r="G639">
      <f>G640+G644</f>
    </nc>
  </rcc>
  <rrc rId="13663" sId="1" ref="A148:XFD148" action="deleteRow">
    <undo index="65535" exp="ref" v="1" dr="G148" r="G145" sId="1"/>
    <rfmt sheetId="1" xfDxf="1" sqref="A148:XFD14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148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8" t="inlineStr">
        <is>
          <t>043И8 54170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8">
        <f>G149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664" sId="1" ref="A148:XFD148" action="deleteRow">
    <rfmt sheetId="1" xfDxf="1" sqref="A148:XFD14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1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8" t="inlineStr">
        <is>
          <t>043И8 54170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148">
        <v>108862.1</v>
      </nc>
    </rcc>
  </rrc>
  <rcc rId="13665" sId="1">
    <oc r="G145">
      <f>G146+#REF!</f>
    </oc>
    <nc r="G145">
      <f>G146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66" sId="1" numFmtId="4">
    <oc r="G647">
      <v>2323876.0420599999</v>
    </oc>
    <nc r="G647">
      <v>2327784.9745700001</v>
    </nc>
  </rcc>
  <rcc rId="13667" sId="1" numFmtId="4">
    <oc r="G630">
      <v>263664.65000000002</v>
    </oc>
    <nc r="G630">
      <v>263743.74949999998</v>
    </nc>
  </rcc>
</revisions>
</file>

<file path=xl/revisions/revisionLog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68" sId="1" ref="A118:XFD118" action="insertRow"/>
  <rfmt sheetId="1" sqref="A118" start="0" length="0">
    <dxf>
      <font>
        <i val="0"/>
        <name val="Times New Roman"/>
        <family val="1"/>
      </font>
      <alignment horizontal="left"/>
    </dxf>
  </rfmt>
  <rcc rId="13669" sId="1" odxf="1" dxf="1" numFmtId="30">
    <nc r="B11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670" sId="1" odxf="1" dxf="1">
    <nc r="C11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671" sId="1" odxf="1" dxf="1">
    <nc r="D11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672" sId="1" odxf="1" dxf="1">
    <nc r="E118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18" start="0" length="0">
    <dxf>
      <font>
        <i val="0"/>
        <name val="Times New Roman"/>
        <family val="1"/>
      </font>
    </dxf>
  </rfmt>
  <rfmt sheetId="1" sqref="G118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H118" start="0" length="0">
    <dxf>
      <font>
        <i val="0"/>
        <name val="Times New Roman CYR"/>
        <family val="1"/>
      </font>
    </dxf>
  </rfmt>
  <rfmt sheetId="1" sqref="I118" start="0" length="0">
    <dxf>
      <font>
        <i val="0"/>
        <name val="Times New Roman CYR"/>
        <family val="1"/>
      </font>
    </dxf>
  </rfmt>
  <rfmt sheetId="1" sqref="J118" start="0" length="0">
    <dxf>
      <font>
        <i val="0"/>
        <name val="Times New Roman CYR"/>
        <family val="1"/>
      </font>
    </dxf>
  </rfmt>
  <rfmt sheetId="1" sqref="K118" start="0" length="0">
    <dxf>
      <font>
        <i val="0"/>
        <name val="Times New Roman CYR"/>
        <family val="1"/>
      </font>
    </dxf>
  </rfmt>
  <rfmt sheetId="1" sqref="L118" start="0" length="0">
    <dxf>
      <font>
        <i val="0"/>
        <name val="Times New Roman CYR"/>
        <family val="1"/>
      </font>
    </dxf>
  </rfmt>
  <rfmt sheetId="1" sqref="A118:XFD118" start="0" length="0">
    <dxf>
      <font>
        <i val="0"/>
        <name val="Times New Roman CYR"/>
        <family val="1"/>
      </font>
    </dxf>
  </rfmt>
  <rcc rId="13673" sId="1">
    <nc r="F118" t="inlineStr">
      <is>
        <t>242</t>
      </is>
    </nc>
  </rcc>
  <rcc rId="13674" sId="1" numFmtId="4">
    <nc r="G118">
      <v>25</v>
    </nc>
  </rcc>
  <rcc rId="13675" sId="1">
    <oc r="G117">
      <f>SUM(G119:G121)</f>
    </oc>
    <nc r="G117">
      <f>SUM(G118:G121)</f>
    </nc>
  </rcc>
  <rcc rId="13676" sId="1" odxf="1" dxf="1">
    <nc r="A118" t="inlineStr">
      <is>
        <t>Закупка товаров, работ и услуг в сфере информационно-коммуникационных технологий</t>
      </is>
    </nc>
    <ndxf>
      <font>
        <color indexed="8"/>
        <name val="Times New Roman"/>
        <family val="1"/>
      </font>
      <alignment vertical="center"/>
    </ndxf>
  </rcc>
</revisions>
</file>

<file path=xl/revisions/revisionLog4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77" sId="1" numFmtId="4">
    <oc r="G119">
      <v>13115.48976</v>
    </oc>
    <nc r="G119">
      <v>13171.88976</v>
    </nc>
  </rcc>
  <rcc rId="13678" sId="1" numFmtId="4">
    <oc r="G130">
      <v>7366.9679999999998</v>
    </oc>
    <nc r="G130">
      <v>78522.567999999999</v>
    </nc>
  </rcc>
  <rcc rId="13679" sId="1" numFmtId="4">
    <oc r="G197">
      <v>148.44</v>
    </oc>
    <nc r="G197">
      <v>152.09119999999999</v>
    </nc>
  </rcc>
  <rcc rId="13680" sId="1" numFmtId="4">
    <oc r="G198">
      <v>74.22</v>
    </oc>
    <nc r="G198">
      <v>70.449129999999997</v>
    </nc>
  </rcc>
  <rrc rId="13681" sId="1" ref="A199:XFD199" action="insertRow"/>
  <rcc rId="13682" sId="1">
    <nc r="B199" t="inlineStr">
      <is>
        <t>968</t>
      </is>
    </nc>
  </rcc>
  <rcc rId="13683" sId="1">
    <nc r="C199" t="inlineStr">
      <is>
        <t>10</t>
      </is>
    </nc>
  </rcc>
  <rcc rId="13684" sId="1">
    <nc r="D199" t="inlineStr">
      <is>
        <t>06</t>
      </is>
    </nc>
  </rcc>
  <rcc rId="13685" sId="1">
    <nc r="E199" t="inlineStr">
      <is>
        <t>99900 73250</t>
      </is>
    </nc>
  </rcc>
  <rcc rId="13686" sId="1">
    <nc r="F199" t="inlineStr">
      <is>
        <t>831</t>
      </is>
    </nc>
  </rcc>
  <rcc rId="13687" sId="1" numFmtId="4">
    <nc r="G199">
      <v>0.11967</v>
    </nc>
  </rcc>
  <rcc rId="13688" sId="1">
    <oc r="G194">
      <f>SUM(G195:G198)</f>
    </oc>
    <nc r="G194">
      <f>SUM(G195:G199)</f>
    </nc>
  </rcc>
  <rcc rId="13689" sId="1" odxf="1" dxf="1">
    <nc r="A199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</revisions>
</file>

<file path=xl/revisions/revisionLog4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90" sId="1" ref="A355:XFD360" action="insertRow"/>
  <rcc rId="13691" sId="1" odxf="1" dxf="1">
    <nc r="A355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3692" sId="1" odxf="1" dxf="1" numFmtId="30">
    <nc r="B355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693" sId="1" odxf="1" dxf="1">
    <nc r="C355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694" sId="1" odxf="1" dxf="1">
    <nc r="D355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5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5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695" sId="1" odxf="1" dxf="1">
    <nc r="G355">
      <f>G356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3696" sId="1" odxf="1" dxf="1">
    <nc r="A356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697" sId="1" odxf="1" dxf="1" numFmtId="30">
    <nc r="B356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698" sId="1" odxf="1" dxf="1">
    <nc r="C356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699" sId="1" odxf="1" dxf="1">
    <nc r="D356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700" sId="1" odxf="1" dxf="1">
    <nc r="E356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701" sId="1">
    <nc r="G356">
      <f>G357</f>
    </nc>
  </rcc>
  <rcc rId="13702" sId="1" odxf="1" dxf="1">
    <nc r="A357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3703" sId="1" odxf="1" dxf="1" numFmtId="30">
    <nc r="B357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704" sId="1" odxf="1" dxf="1">
    <nc r="C357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705" sId="1" odxf="1" dxf="1">
    <nc r="D357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3706" sId="1" odxf="1" dxf="1">
    <nc r="E357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357" start="0" length="0">
    <dxf>
      <font>
        <b/>
        <i/>
        <name val="Times New Roman"/>
        <family val="1"/>
      </font>
    </dxf>
  </rfmt>
  <rcc rId="13707" sId="1">
    <nc r="G357">
      <f>G358</f>
    </nc>
  </rcc>
  <rcc rId="13708" sId="1" odxf="1" dxf="1">
    <nc r="A358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09" sId="1" odxf="1" dxf="1">
    <nc r="B358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0" sId="1" odxf="1" dxf="1">
    <nc r="C358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1" sId="1" odxf="1" dxf="1">
    <nc r="D3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2" sId="1" odxf="1" dxf="1">
    <nc r="E358" t="inlineStr">
      <is>
        <t xml:space="preserve">02201 00000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3" sId="1" odxf="1" dxf="1">
    <nc r="A359" t="inlineStr">
      <is>
        <t>Выравнивание бюджетной обеспеченности поселений из районного фонда финансовой поддержки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4" sId="1" odxf="1" dxf="1">
    <nc r="B35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5" sId="1" odxf="1" dxf="1">
    <nc r="C35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6" sId="1" odxf="1" dxf="1">
    <nc r="D35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7" sId="1" odxf="1" dxf="1">
    <nc r="E359" t="inlineStr">
      <is>
        <t xml:space="preserve">02201 63010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59" start="0" length="0">
    <dxf>
      <font>
        <i/>
        <name val="Times New Roman"/>
        <family val="1"/>
      </font>
    </dxf>
  </rfmt>
  <rcc rId="13718" sId="1" odxf="1" dxf="1">
    <nc r="G359">
      <f>G360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719" sId="1" odxf="1" dxf="1">
    <nc r="A36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13720" sId="1">
    <nc r="B360" t="inlineStr">
      <is>
        <t>970</t>
      </is>
    </nc>
  </rcc>
  <rcc rId="13721" sId="1">
    <nc r="C360" t="inlineStr">
      <is>
        <t>14</t>
      </is>
    </nc>
  </rcc>
  <rcc rId="13722" sId="1">
    <nc r="D360" t="inlineStr">
      <is>
        <t>03</t>
      </is>
    </nc>
  </rcc>
  <rcc rId="13723" sId="1">
    <nc r="E360" t="inlineStr">
      <is>
        <t xml:space="preserve">02201 63010 </t>
      </is>
    </nc>
  </rcc>
  <rcc rId="13724" sId="1">
    <nc r="F360" t="inlineStr">
      <is>
        <t>540</t>
      </is>
    </nc>
  </rcc>
  <rcc rId="13725" sId="1" numFmtId="4">
    <nc r="G360">
      <v>3100</v>
    </nc>
  </rcc>
  <rcc rId="13726" sId="1">
    <nc r="G358">
      <f>G359</f>
    </nc>
  </rcc>
  <rcc rId="13727" sId="1">
    <oc r="G346">
      <f>G347</f>
    </oc>
    <nc r="G346">
      <f>G347+G355</f>
    </nc>
  </rcc>
</revisions>
</file>

<file path=xl/revisions/revisionLog4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28" sId="1">
    <oc r="G633">
      <f>19975.82761+1431.1+3317.95373</f>
    </oc>
    <nc r="G633">
      <f>19975.82761+1431.1+3317.95373+7627.522</f>
    </nc>
  </rcc>
  <rcc rId="13729" sId="1" numFmtId="4">
    <oc r="G655">
      <v>2327784.9745700001</v>
    </oc>
    <nc r="G655">
      <v>2338724.49657</v>
    </nc>
  </rcc>
  <rcc rId="13730" sId="1" numFmtId="4">
    <oc r="G130">
      <v>78522.567999999999</v>
    </oc>
    <nc r="G130">
      <v>7522.5680000000002</v>
    </nc>
  </rcc>
</revisions>
</file>

<file path=xl/revisions/revisionLog4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31" sId="1" odxf="1" dxf="1">
    <oc r="A60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08" t="inlineStr">
      <is>
        <t>Непрограммные расходы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fmt sheetId="1" sqref="C608" start="0" length="0">
    <dxf>
      <fill>
        <patternFill patternType="none">
          <bgColor indexed="65"/>
        </patternFill>
      </fill>
    </dxf>
  </rfmt>
  <rfmt sheetId="1" sqref="D608" start="0" length="0">
    <dxf>
      <fill>
        <patternFill patternType="none">
          <bgColor indexed="65"/>
        </patternFill>
      </fill>
    </dxf>
  </rfmt>
  <rcc rId="13732" sId="1">
    <oc r="E608" t="inlineStr">
      <is>
        <t>04000 00000</t>
      </is>
    </oc>
    <nc r="E608" t="inlineStr">
      <is>
        <t>99900 00000</t>
      </is>
    </nc>
  </rcc>
  <rfmt sheetId="1" sqref="F608" start="0" length="0">
    <dxf>
      <font>
        <b val="0"/>
        <name val="Times New Roman"/>
        <family val="1"/>
      </font>
    </dxf>
  </rfmt>
  <rrc rId="13733" sId="1" ref="A609:XFD609" action="deleteRow">
    <undo index="65535" exp="ref" v="1" dr="G609" r="G608" sId="1"/>
    <rfmt sheetId="1" xfDxf="1" sqref="A609:XFD609" start="0" length="0">
      <dxf>
        <font>
          <i/>
          <name val="Times New Roman CYR"/>
          <family val="1"/>
        </font>
        <alignment wrapText="1"/>
      </dxf>
    </rfmt>
    <rcc rId="0" sId="1" dxf="1">
      <nc r="A609" t="inlineStr">
        <is>
          <t>Подпрограмма "Развитие дорожной сети в Селенгинском районе"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9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9" t="inlineStr">
        <is>
          <t>04300 00000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9">
        <f>G610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734" sId="1" ref="A609:XFD609" action="deleteRow">
    <rfmt sheetId="1" xfDxf="1" sqref="A609:XFD609" start="0" length="0">
      <dxf>
        <font>
          <i/>
          <name val="Times New Roman CYR"/>
          <family val="1"/>
        </font>
        <alignment wrapText="1"/>
      </dxf>
    </rfmt>
    <rcc rId="0" sId="1" dxf="1">
      <nc r="A609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9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9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9">
        <f>G610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35" sId="1">
    <oc r="E609" t="inlineStr">
      <is>
        <t>043И8 54170</t>
      </is>
    </oc>
    <nc r="E609" t="inlineStr">
      <is>
        <t>999И8 54170</t>
      </is>
    </nc>
  </rcc>
  <rcc rId="13736" sId="1">
    <oc r="E610" t="inlineStr">
      <is>
        <t>043И8 54170</t>
      </is>
    </oc>
    <nc r="E610" t="inlineStr">
      <is>
        <t>999И8 54170</t>
      </is>
    </nc>
  </rcc>
  <rcc rId="13737" sId="1">
    <oc r="G608">
      <f>G609</f>
    </oc>
    <nc r="G608">
      <f>G609</f>
    </nc>
  </rcc>
</revisions>
</file>

<file path=xl/revisions/revisionLog4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38" sId="1">
    <o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13739" sId="1">
    <oc r="A82" t="inlineStr">
      <is>
        <t>Муниципальная программа «Развитие малого и среднего предпринимательства в Селенгинском районе на 2020-2025 годы</t>
      </is>
    </oc>
    <nc r="A82" t="inlineStr">
      <is>
        <t>Муниципальная программа «Развитие малого и среднего предпринимательства в Селенгинском районе на 2023-2027 годы"</t>
      </is>
    </nc>
  </rcc>
  <rcc rId="13740" sId="1">
    <oc r="A87" t="inlineStr">
      <is>
        <t>Муниципальная программа «Организация общественных работ на территории Селенгинского района на 2020-2025 годы</t>
      </is>
    </oc>
    <nc r="A87" t="inlineStr">
      <is>
        <t>Муниципальная программа «Организация общественных работ на территории муниципального образования "Селенгинский район на 2020-2025 годы"</t>
      </is>
    </nc>
  </rcc>
  <rcc rId="13741" sId="1">
    <oc r="A91" t="inlineStr">
      <is>
        <t>Муниципальная программа «Поддержка сельских и городских инициатив в Селенгинском районе на 2020-2025 годы»</t>
      </is>
    </oc>
    <nc r="A91" t="inlineStr">
      <is>
        <t>Муниципальная программа «Поддержка сельских и городских инициатив в Селенгинском районе  на 2024-2028 годы»</t>
      </is>
    </nc>
  </rcc>
  <rcc rId="13742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13743" sId="1">
    <oc r="A14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4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3744" sId="1">
    <oc r="A145" t="inlineStr">
      <is>
        <t>Подпрограмма "Развитие дорожной сети в Селенгинском районе"</t>
      </is>
    </oc>
    <nc r="A145" t="inlineStr">
      <is>
        <t>Подпрограмма "Развитие дорожной сети в Селенгинском районе  2024-2028 годы"</t>
      </is>
    </nc>
  </rcc>
  <rcc rId="13745" sId="1">
    <oc r="A150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50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13746" sId="1">
    <oc r="A154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54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13747" sId="1">
    <oc r="A175" t="inlineStr">
      <is>
        <t>МП «Комплексное развитие сельских территорий в Селенгинском районе на 2023-2025 годы»</t>
      </is>
    </oc>
    <nc r="A175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13748" sId="1">
    <oc r="A203" t="inlineStr">
      <is>
        <t>МП «Развитие образования в Селенгинском районе на 2020-2025 годы"</t>
      </is>
    </oc>
    <nc r="A203" t="inlineStr">
      <is>
        <t>Муниципальная программа «Развитие образования в Селенгинском районе на 2024-2028 годы"</t>
      </is>
    </nc>
  </rcc>
  <rcc rId="13749" sId="1">
    <oc r="A204" t="inlineStr">
      <is>
        <t>Подпрограмма "Дошкольное образование в Селенгинском районе"</t>
      </is>
    </oc>
    <nc r="A204" t="inlineStr">
      <is>
        <t>Подпрограмма "Дошкольное образование в Селенгинском районе  на 2024-2028 годы"</t>
      </is>
    </nc>
  </rcc>
  <rcc rId="13750" sId="1">
    <oc r="A220" t="inlineStr">
      <is>
        <t>МП «Развитие образования в Селенгинском районе на 2020-2025 годы"</t>
      </is>
    </oc>
    <nc r="A220" t="inlineStr">
      <is>
        <t>Муниципальная программа «Развитие образования в Селенгинском районе на 2024-2028 годы"</t>
      </is>
    </nc>
  </rcc>
  <rcc rId="13751" sId="1">
    <oc r="A221" t="inlineStr">
      <is>
        <t>Подпрограмма "Общее образование в Селенгинском районе"</t>
      </is>
    </oc>
    <nc r="A221" t="inlineStr">
      <is>
        <t>Подпрограмма "Общее образование в Селенгинском районе  на 2024-2028 годы"</t>
      </is>
    </nc>
  </rcc>
  <rcc rId="13752" sId="1">
    <oc r="A250" t="inlineStr">
      <is>
        <t>МП «Развитие образования в Селенгинском районе на 2020-2025 годы"</t>
      </is>
    </oc>
    <nc r="A250" t="inlineStr">
      <is>
        <t>Муниципальная программа «Развитие образования в Селенгинском районе на 2024-2028 годы"</t>
      </is>
    </nc>
  </rcc>
  <rcc rId="13753" sId="1">
    <oc r="A251" t="inlineStr">
      <is>
        <t>Подпрограмма "Дополнительное образование  в Селенгинском районе"</t>
      </is>
    </oc>
    <nc r="A251" t="inlineStr">
      <is>
        <t>Подпрограмма "Дополнительное образование  в Селенгинском районе  на 2024-2028 годы"</t>
      </is>
    </nc>
  </rcc>
  <rcc rId="13754" sId="1">
    <oc r="A263" t="inlineStr">
      <is>
        <t>МП «Развитие образования в Селенгинском районе на 2020-2025 годы"</t>
      </is>
    </oc>
    <nc r="A263" t="inlineStr">
      <is>
        <t>Муниципальная программа «Развитие образования в Селенгинском районе на 2024-2028 годы"</t>
      </is>
    </nc>
  </rcc>
  <rcc rId="13755" sId="1">
    <oc r="A264" t="inlineStr">
      <is>
        <t>Подпрограмма "Общее образование в Селенгинском районе"</t>
      </is>
    </oc>
    <nc r="A264" t="inlineStr">
      <is>
        <t>Подпрограмма "Общее образование в Селенгинском районе  на 2024-2028 годы"</t>
      </is>
    </nc>
  </rcc>
  <rcc rId="13756" sId="1">
    <oc r="A269" t="inlineStr">
      <is>
        <t>МП «Развитие образования в Селенгинском районе на 2020-2025 годы"</t>
      </is>
    </oc>
    <nc r="A269" t="inlineStr">
      <is>
        <t>Муниципальная программа «Развитие образования в Селенгинском районе на 2024-2028 годы"</t>
      </is>
    </nc>
  </rcc>
  <rcc rId="13757" sId="1">
    <oc r="A270" t="inlineStr">
      <is>
        <t>Подпрограмма "Детский отдых в Селенгинском районе"</t>
      </is>
    </oc>
    <nc r="A270" t="inlineStr">
      <is>
        <t>Подпрограмма "Детский отдых в Селенгинском районе  на 2024-2028 годы"</t>
      </is>
    </nc>
  </rcc>
  <rcc rId="13758" sId="1">
    <oc r="A280" t="inlineStr">
      <is>
        <t>МП «Развитие образования в Селенгинском районе на 2020-2025 годы"</t>
      </is>
    </oc>
    <nc r="A280" t="inlineStr">
      <is>
        <t>Муниципальная программа «Развитие образования в Селенгинском районе на 2024-2028 годы"</t>
      </is>
    </nc>
  </rcc>
  <rcc rId="13759" sId="1">
    <oc r="A281" t="inlineStr">
      <is>
        <t>Подпрограмма "Детский отдых в Селенгинском районе"</t>
      </is>
    </oc>
    <nc r="A281" t="inlineStr">
      <is>
        <t>Подпрограмма "Детский отдых в Селенгинском районе  на 2024-2028 годы"</t>
      </is>
    </nc>
  </rcc>
  <rcc rId="13760" sId="1">
    <oc r="A286" t="inlineStr">
      <is>
        <t>Подпрограмма "Другие вопросы в области образования в Селенгинском районе"</t>
      </is>
    </oc>
    <nc r="A286" t="inlineStr">
      <is>
        <t>Подпрограмма "Другие вопросы в области образования в Селенгинском районе  на 2024-2028 годы"</t>
      </is>
    </nc>
  </rcc>
  <rcc rId="13761" sId="1">
    <oc r="A306" t="inlineStr">
      <is>
        <t>Подпрограмма "Семья и дети"</t>
      </is>
    </oc>
    <nc r="A306" t="inlineStr">
      <is>
        <t>Подпрограмма "Семья и дети  на 2024-2028 годы"</t>
      </is>
    </nc>
  </rcc>
  <rcc rId="13762" sId="1">
    <oc r="A313" t="inlineStr">
      <is>
        <t>Муниципальная программа «Сохранение и развитие бурятского языка в Селенгинском районе на 2021-2025 годы"</t>
      </is>
    </oc>
    <nc r="A313" t="inlineStr">
      <is>
        <t>Муниципальная программа «Сохранение и развитие бурятского языка в Селенгинском районе на 2023-2027 годы"</t>
      </is>
    </nc>
  </rcc>
  <rcc rId="13763" sId="1">
    <oc r="A325" t="inlineStr">
      <is>
        <t>Муниципальная Программа «Управление муниципальными финансами и муниципальным долгом на 2020-2025 годы</t>
      </is>
    </oc>
    <nc r="A325" t="inlineStr">
      <is>
        <t>Муниципальная Программа «Управление муниципальными финансами и муниципальным долгом на 2024-2028 годы</t>
      </is>
    </nc>
  </rcc>
  <rcc rId="13764" sId="1">
    <oc r="A341" t="inlineStr">
      <is>
        <t>Муниципальная Программа «Управление муниципальными финансами и муниципальным долгом на 2020-2025 годы</t>
      </is>
    </oc>
    <nc r="A341" t="inlineStr">
      <is>
        <t>Муниципальная Программа «Управление муниципальными финансами и муниципальным долгом на 2024-2028 годы</t>
      </is>
    </nc>
  </rcc>
  <rcc rId="13765" sId="1">
    <oc r="A348" t="inlineStr">
      <is>
        <t>Муниципальная Программа «Управление муниципальными финансами и муниципальным долгом на 2020-2025 годы</t>
      </is>
    </oc>
    <nc r="A348" t="inlineStr">
      <is>
        <t>Муниципальная Программа «Управление муниципальными финансами и муниципальным долгом на 2024-2028 годы</t>
      </is>
    </nc>
  </rcc>
  <rcc rId="13766" sId="1">
    <oc r="A356" t="inlineStr">
      <is>
        <t>Муниципальная Программа «Управление муниципальными финансами и муниципальным долгом на 2020-2025 годы</t>
      </is>
    </oc>
    <nc r="A356" t="inlineStr">
      <is>
        <t>Муниципальная Программа «Управление муниципальными финансами и муниципальным долгом на 2024-2028 годы</t>
      </is>
    </nc>
  </rcc>
  <rcc rId="13767" sId="1">
    <oc r="A36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64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3768" sId="1">
    <oc r="A365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365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13769" sId="1" odxf="1" dxf="1">
    <oc r="A38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85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13770" sId="1" odxf="1" dxf="1">
    <oc r="A386" t="inlineStr">
      <is>
        <t>Подпрограмма "Развитие дорожной сети в Селенгинском районе"</t>
      </is>
    </oc>
    <nc r="A386" t="inlineStr">
      <is>
        <t>Подпрограмма "Развитие дорожной сети в Селенгинском районе  2024-2028 годы"</t>
      </is>
    </nc>
    <odxf>
      <font>
        <i/>
        <name val="Times New Roman"/>
        <family val="1"/>
      </font>
      <fill>
        <patternFill>
          <bgColor theme="0"/>
        </patternFill>
      </fill>
    </odxf>
    <ndxf>
      <font>
        <i val="0"/>
        <color indexed="8"/>
        <name val="Times New Roman"/>
        <family val="1"/>
      </font>
      <fill>
        <patternFill>
          <bgColor indexed="65"/>
        </patternFill>
      </fill>
    </ndxf>
  </rcc>
  <rcc rId="13771" sId="1">
    <oc r="A39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93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3772" sId="1">
    <oc r="A394" t="inlineStr">
      <is>
        <t>Подпрограмма «Градостроительная деятельность по развитию территории Селенгинского район»</t>
      </is>
    </oc>
    <nc r="A394" t="inlineStr">
      <is>
        <t>Подпрограмма «Градостроительная деятельность по развитию территории Селенгинского района на 2024-2028 годы»</t>
      </is>
    </nc>
  </rcc>
  <rcc rId="13773" sId="1">
    <oc r="A415" t="inlineStr">
      <is>
        <t>Муниципальная Программа «Развитие культуры в Селенгинском районе на 2020 – 2025 годы»</t>
      </is>
    </oc>
    <nc r="A415" t="inlineStr">
      <is>
        <t>Муниципальная Программа «Развитие культуры в Селенгинском районе на 2023 – 2027 годы</t>
      </is>
    </nc>
  </rcc>
  <rcc rId="13774" sId="1">
    <oc r="A416" t="inlineStr">
      <is>
        <t>Подпрограмма «Развитие художественно-эстетического образования и воспитания»</t>
      </is>
    </oc>
    <nc r="A416" t="inlineStr">
      <is>
        <t>Подпрограмма «Развитие художественно-эстетического образования и воспитания на 2023 – 2027 годы»</t>
      </is>
    </nc>
  </rcc>
  <rcc rId="13775" sId="1">
    <oc r="A424" t="inlineStr">
      <is>
        <t>Муниципальная программа «Сохранение и развитие бурятского языка в Селенгинском районе на 2021-2024 годы"</t>
      </is>
    </oc>
    <nc r="A424" t="inlineStr">
      <is>
        <t>Муниципальная программа «Сохранение и развитие бурятского языка в Селенгинском районе на 2023-2027 годы"</t>
      </is>
    </nc>
  </rcc>
  <rcc rId="13776" sId="1">
    <oc r="A430" t="inlineStr">
      <is>
        <t>Муниципальная Программа «Развитие культуры в Селенгинском районе на 2020 – 2025 годы»</t>
      </is>
    </oc>
    <nc r="A430" t="inlineStr">
      <is>
        <t>Муниципальная Программа «Развитие культуры в Селенгинском районе на 2023 – 2027 годы</t>
      </is>
    </nc>
  </rcc>
  <rcc rId="13777" sId="1">
    <oc r="A431" t="inlineStr">
      <is>
        <t>Подпрограмма «Развитие библиотечного дела»</t>
      </is>
    </oc>
    <nc r="A431" t="inlineStr">
      <is>
        <t>Подпрограмма «Развитие библиотечного дела  на 2023 – 2027 годы»</t>
      </is>
    </nc>
  </rcc>
  <rcc rId="13778" sId="1">
    <oc r="A439" t="inlineStr">
      <is>
        <t>Подпрограмма «Организация досуга и народного творчества»</t>
      </is>
    </oc>
    <nc r="A439" t="inlineStr">
      <is>
        <t>Подпрограмма «Организация досуга и народного творчества на 2023 – 2027 годы»</t>
      </is>
    </nc>
  </rcc>
  <rcc rId="13779" sId="1">
    <oc r="A449" t="inlineStr">
      <is>
        <t>Подпрограмма «Другие вопросы в области культуры»</t>
      </is>
    </oc>
    <nc r="A449" t="inlineStr">
      <is>
        <t>Подпрограмма «Другие вопросы в области культуры на 2023 – 2027 годы»</t>
      </is>
    </nc>
  </rcc>
  <rcc rId="13780" sId="1">
    <oc r="A454" t="inlineStr">
      <is>
        <t>Муниципальная программа «Сохранение и развитие бурятского языка в Селенгинском районе на 2021-2025 годы"</t>
      </is>
    </oc>
    <nc r="A454" t="inlineStr">
      <is>
        <t>Муниципальная программа «Сохранение и развитие бурятского языка в Селенгинском районе на 2023-2027 годы"</t>
      </is>
    </nc>
  </rcc>
  <rcc rId="13781" sId="1">
    <oc r="A464" t="inlineStr">
      <is>
        <t>Муниципальная Программа «Развитие культуры в Селенгинском районе на 2020 – 2025 годы»</t>
      </is>
    </oc>
    <nc r="A464" t="inlineStr">
      <is>
        <t>Муниципальная Программа «Развитие культуры в Селенгинском районе на 2023 – 2027 годы</t>
      </is>
    </nc>
  </rcc>
  <rcc rId="13782" sId="1" xfDxf="1" dxf="1">
    <oc r="A465" t="inlineStr">
      <is>
        <t>Подпрограмма «Другие вопросы в области культуры»</t>
      </is>
    </oc>
    <nc r="A465" t="inlineStr">
      <is>
        <t>Подпрограмма «Другие вопросы в области культуры на 2023 – 2027 годы»</t>
      </is>
    </nc>
    <ndxf>
      <font>
        <b/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3" sId="1">
    <oc r="A477" t="inlineStr">
      <is>
        <t>Муниципальная программа «Старшее поколение на 2020-2025 годы</t>
      </is>
    </oc>
    <nc r="A477" t="inlineStr">
      <is>
        <t>Муниципальная программа «Старшее поколение на 2023-2027 годы</t>
      </is>
    </nc>
  </rcc>
  <rcc rId="13784" sId="1">
    <oc r="A49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9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85" sId="1">
    <oc r="A491" t="inlineStr">
      <is>
        <t>Подпрограмма «Другие вопросы в области физической культуры и спорта»</t>
      </is>
    </oc>
    <nc r="A491" t="inlineStr">
      <is>
        <t>Подпрограмма «Другие вопросы в области физической культуры и спорта на 2023 – 2027 годы»</t>
      </is>
    </nc>
  </rcc>
  <rcc rId="13786" sId="1">
    <oc r="A495" t="inlineStr">
      <is>
        <t xml:space="preserve">Подпрограмма «Развитие молодежной политики в Селенгинском районе»  </t>
      </is>
    </oc>
    <nc r="A495" t="inlineStr">
      <is>
        <t xml:space="preserve">Подпрограмма «Развитие молодежной политики в Селенгинском районе на 2023 – 2027 годы»  </t>
      </is>
    </nc>
  </rcc>
  <rcc rId="13787" sId="1">
    <oc r="A506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oc>
    <nc r="A506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88" sId="1">
    <oc r="A507" t="inlineStr">
      <is>
        <t>Подпрограмма «Обеспечение жильем молодых семей»</t>
      </is>
    </oc>
    <nc r="A507" t="inlineStr">
      <is>
        <t>Подпрограмма «Обеспечение жильем молодых семей на 2023 – 2027 годы»</t>
      </is>
    </nc>
  </rcc>
  <rcc rId="13789" sId="1">
    <oc r="A51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13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90" sId="1">
    <oc r="A514" t="inlineStr">
      <is>
        <t>Подпрограмма «Развитие физической культуры и спорта»</t>
      </is>
    </oc>
    <nc r="A514" t="inlineStr">
      <is>
        <t>Подпрограмма «Развитие физической культуры и спорта на 2023 – 2027 годы»</t>
      </is>
    </nc>
  </rcc>
  <rcc rId="13791" sId="1">
    <oc r="A523" t="inlineStr">
      <is>
        <t>Подпрограмма «Содержание инструкторов по физической культуре и спорту»</t>
      </is>
    </oc>
    <nc r="A523" t="inlineStr">
      <is>
        <t>Подпрограмма «Содержание инструкторов по физической культуре и спорту на 2023 – 2027 годы»</t>
      </is>
    </nc>
  </rcc>
  <rcc rId="13792" sId="1">
    <oc r="A52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29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93" sId="1">
    <oc r="A530" t="inlineStr">
      <is>
        <t>Подпрограмма «Развитие спорта высших достижений»</t>
      </is>
    </oc>
    <nc r="A530" t="inlineStr">
      <is>
        <t>Подпрограмма «Развитие спорта высших достижений на 2023 – 2027 годы»</t>
      </is>
    </nc>
  </rcc>
  <rcc rId="13794" sId="1">
    <oc r="A53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539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13795" sId="1">
    <oc r="A540" t="inlineStr">
      <is>
        <t>Подпрограмма «Другие вопросы в области физической культуры и спорта»</t>
      </is>
    </oc>
    <nc r="A540" t="inlineStr">
      <is>
        <t>Подпрограмма «Другие вопросы в области физической культуры и спорта на 2023 – 2027 годы»</t>
      </is>
    </nc>
  </rcc>
  <rcc rId="13796" sId="1">
    <oc r="A554" t="inlineStr">
      <is>
        <t>Муниципальная программа «Комплексное развитие сельских территорий в Селенгинском районе на 2023-2025 годы»</t>
      </is>
    </oc>
    <nc r="A554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13797" sId="1">
    <oc r="A58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58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13798" sId="1">
    <oc r="A618" t="inlineStr">
      <is>
        <t>МП «Комплексное развитие сельских территорий в Селенгинском районе на 2023-2025 годы»</t>
      </is>
    </oc>
    <nc r="A618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13799" sId="1">
    <oc r="A623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623" t="inlineStr">
      <is>
        <t>Муниципальная программа "Формирование комфортной городской среды на территории муниципального образования "Селенгинский район"  на 2024-2028 годы"</t>
      </is>
    </nc>
  </rcc>
  <rcc rId="13800" sId="1">
    <oc r="A628" t="inlineStr">
      <is>
        <t>Муниципальная программа "Охрана окружающей среды в муниципальном образовании "Селенгинский район" на 2023-2027 годы"</t>
      </is>
    </oc>
    <nc r="A628" t="inlineStr">
      <is>
        <t>Муниципальная программа "Охрана окружающей среды в муниципальном образовании "Селенгинский район" на 2023-2027гг."</t>
      </is>
    </nc>
  </rcc>
  <rcc rId="13801" sId="1">
    <oc r="A644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oc>
    <nc r="A644" t="inlineStr">
      <is>
        <t>Муниципальная программа " Благоустройство территорий муниципальных образований Селенгинского района на 2021 год и плановый период 2022-2025гг."</t>
      </is>
    </nc>
  </rcc>
  <rfmt sheetId="1" sqref="A644" start="0" length="2147483647">
    <dxf>
      <font>
        <b val="0"/>
      </font>
    </dxf>
  </rfmt>
  <rfmt sheetId="1" sqref="A644" start="0" length="2147483647">
    <dxf>
      <font>
        <b/>
      </font>
    </dxf>
  </rfmt>
  <rfmt sheetId="1" sqref="A644" start="0" length="2147483647">
    <dxf>
      <font>
        <i val="0"/>
      </font>
    </dxf>
  </rfmt>
</revisions>
</file>

<file path=xl/revisions/revisionLog4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02" sId="1">
    <oc r="A175" t="inlineStr">
      <is>
        <t>Муниципальная программа «Комплексное развитие сельских территорий в Селенгинском районе на на 2024-2028 годы»</t>
      </is>
    </oc>
    <nc r="A175" t="inlineStr">
      <is>
        <t>Муниципальная программа «Комплексное развитие сельских территорий в Селенгинском районе  на 2024-2028 годы»</t>
      </is>
    </nc>
  </rcc>
  <rcc rId="13803" sId="1">
    <oc r="A49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oc>
    <nc r="A490" t="inlineStr">
      <is>
        <t>Муниципальная Программа «Развитие физической культуры, спорта и молодежной политики в Селенгинском районе на 2023 – 2027 годы»</t>
      </is>
    </nc>
  </rcc>
</revisions>
</file>

<file path=xl/revisions/revisionLog4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04" sId="1">
    <oc r="G641">
      <f>364399.5+655.91904</f>
    </oc>
    <nc r="G641">
      <f>364399.5+655.91904-2037.3-61.11804</f>
    </nc>
  </rcc>
  <rcc rId="13805" sId="1" numFmtId="4">
    <oc r="G653">
      <v>2338724.49657</v>
    </oc>
    <nc r="G653">
      <v>2336626.0785300001</v>
    </nc>
  </rcc>
</revisions>
</file>

<file path=xl/revisions/revisionLog4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809" sId="1" ref="A651:XFD652" action="insertRow"/>
  <rfmt sheetId="1" sqref="A651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B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5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3810" sId="1" odxf="1" dxf="1">
    <nc r="G651">
      <f>G652+G662+G674+G700+G695+G705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3"/>
        </patternFill>
      </fill>
    </ndxf>
  </rcc>
  <rcc rId="13811" sId="1" odxf="1" dxf="1">
    <nc r="A652" t="inlineStr">
      <is>
        <t>ОБЩЕГОСУДАРСТВЕННЫЕ ВОПРОСЫ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15"/>
        </patternFill>
      </fill>
      <alignment horizontal="general"/>
    </ndxf>
  </rcc>
  <rfmt sheetId="1" sqref="B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812" sId="1" odxf="1" dxf="1">
    <nc r="C65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5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52" start="0" length="0">
    <dxf>
      <font>
        <b/>
        <name val="Times New Roman"/>
        <family val="1"/>
      </font>
      <fill>
        <patternFill>
          <bgColor indexed="15"/>
        </patternFill>
      </fill>
    </dxf>
  </rfmt>
  <rcc rId="13813" sId="1">
    <nc r="B651" t="inlineStr">
      <is>
        <t>978</t>
      </is>
    </nc>
  </rcc>
  <rcc rId="13814" sId="1" xfDxf="1" dxf="1">
    <nc r="A651" t="inlineStr">
      <is>
        <t>МКУ "КОНТРОЛЬНО-СЧЕТНАЯ ПАЛАТА МО "СЕЛЕНГИНСКИЙ РАЙОН" РЕСПУБЛИКИ БУРЯТИЯ"</t>
      </is>
    </nc>
    <ndxf>
      <font>
        <b/>
        <name val="Times New Roman"/>
        <family val="1"/>
      </font>
      <fill>
        <patternFill patternType="solid">
          <bgColor indexed="13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15" sId="1">
    <nc r="B652" t="inlineStr">
      <is>
        <t>978</t>
      </is>
    </nc>
  </rcc>
  <rrc rId="13816" sId="1" ref="A653:XFD653" action="insertRow"/>
  <rcc rId="13817" sId="1" odxf="1" dxf="1">
    <nc r="A653" t="inlineStr">
      <is>
        <t>Обеспечение деятельности финансовых, налоговых и таможенных органов и органов финансового (финансово-бюджетного) надзора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B653" start="0" length="0">
    <dxf>
      <fill>
        <patternFill>
          <bgColor indexed="41"/>
        </patternFill>
      </fill>
    </dxf>
  </rfmt>
  <rcc rId="13818" sId="1" odxf="1" dxf="1">
    <nc r="C653" t="inlineStr">
      <is>
        <t>01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3819" sId="1" odxf="1" dxf="1">
    <nc r="D653" t="inlineStr">
      <is>
        <t>06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653" start="0" length="0">
    <dxf>
      <fill>
        <patternFill>
          <bgColor indexed="41"/>
        </patternFill>
      </fill>
    </dxf>
  </rfmt>
  <rfmt sheetId="1" sqref="F653" start="0" length="0">
    <dxf>
      <fill>
        <patternFill>
          <bgColor indexed="41"/>
        </patternFill>
      </fill>
    </dxf>
  </rfmt>
  <rfmt sheetId="1" sqref="G653" start="0" length="0">
    <dxf>
      <fill>
        <patternFill>
          <bgColor indexed="41"/>
        </patternFill>
      </fill>
    </dxf>
  </rfmt>
  <rcc rId="13820" sId="1" numFmtId="30">
    <nc r="B653" t="inlineStr">
      <is>
        <t>978</t>
      </is>
    </nc>
  </rcc>
  <rrc rId="13821" sId="1" ref="A654:XFD657" action="insertRow"/>
  <rcc rId="13822" sId="1" odxf="1" dxf="1">
    <nc r="A654" t="inlineStr">
      <is>
        <t>Непрограммные расходы</t>
      </is>
    </nc>
    <odxf>
      <font>
        <name val="Times New Roman"/>
        <family val="1"/>
      </font>
      <fill>
        <patternFill>
          <bgColor indexed="41"/>
        </patternFill>
      </fill>
      <alignment horizontal="general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654" start="0" length="0">
    <dxf>
      <fill>
        <patternFill patternType="none">
          <bgColor indexed="65"/>
        </patternFill>
      </fill>
    </dxf>
  </rfmt>
  <rcc rId="13823" sId="1" odxf="1" dxf="1">
    <nc r="C654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3824" sId="1" odxf="1" dxf="1">
    <nc r="D654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3825" sId="1" odxf="1" dxf="1">
    <nc r="E654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654" start="0" length="0">
    <dxf>
      <fill>
        <patternFill patternType="none">
          <bgColor indexed="65"/>
        </patternFill>
      </fill>
    </dxf>
  </rfmt>
  <rfmt sheetId="1" sqref="G654" start="0" length="0">
    <dxf>
      <fill>
        <patternFill patternType="none">
          <bgColor indexed="65"/>
        </patternFill>
      </fill>
    </dxf>
  </rfmt>
  <rfmt sheetId="1" sqref="H654" start="0" length="0">
    <dxf>
      <font>
        <i/>
        <name val="Times New Roman CYR"/>
        <family val="1"/>
      </font>
    </dxf>
  </rfmt>
  <rfmt sheetId="1" sqref="I654" start="0" length="0">
    <dxf>
      <font>
        <i/>
        <name val="Times New Roman CYR"/>
        <family val="1"/>
      </font>
    </dxf>
  </rfmt>
  <rfmt sheetId="1" sqref="J654" start="0" length="0">
    <dxf>
      <font>
        <i/>
        <name val="Times New Roman CYR"/>
        <family val="1"/>
      </font>
    </dxf>
  </rfmt>
  <rfmt sheetId="1" sqref="K654" start="0" length="0">
    <dxf>
      <font>
        <i/>
        <name val="Times New Roman CYR"/>
        <family val="1"/>
      </font>
    </dxf>
  </rfmt>
  <rfmt sheetId="1" sqref="L654" start="0" length="0">
    <dxf>
      <font>
        <i/>
        <name val="Times New Roman CYR"/>
        <family val="1"/>
      </font>
    </dxf>
  </rfmt>
  <rfmt sheetId="1" sqref="A654:XFD654" start="0" length="0">
    <dxf>
      <font>
        <i/>
        <name val="Times New Roman CYR"/>
        <family val="1"/>
      </font>
    </dxf>
  </rfmt>
  <rfmt sheetId="1" sqref="A655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65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3826" sId="1" odxf="1" dxf="1">
    <nc r="C65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3827" sId="1" odxf="1" dxf="1">
    <nc r="D655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5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5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55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A656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dxf>
  </rfmt>
  <rfmt sheetId="1" sqref="B65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3828" sId="1" odxf="1" dxf="1">
    <nc r="C656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829" sId="1" odxf="1" dxf="1">
    <nc r="D656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65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656" start="0" length="0">
    <dxf>
      <font>
        <i/>
        <name val="Times New Roman CYR"/>
        <family val="1"/>
      </font>
    </dxf>
  </rfmt>
  <rfmt sheetId="1" sqref="I656" start="0" length="0">
    <dxf>
      <font>
        <i/>
        <name val="Times New Roman CYR"/>
        <family val="1"/>
      </font>
    </dxf>
  </rfmt>
  <rfmt sheetId="1" sqref="J656" start="0" length="0">
    <dxf>
      <font>
        <i/>
        <name val="Times New Roman CYR"/>
        <family val="1"/>
      </font>
    </dxf>
  </rfmt>
  <rfmt sheetId="1" sqref="K656" start="0" length="0">
    <dxf>
      <font>
        <i/>
        <name val="Times New Roman CYR"/>
        <family val="1"/>
      </font>
    </dxf>
  </rfmt>
  <rfmt sheetId="1" sqref="L656" start="0" length="0">
    <dxf>
      <font>
        <i/>
        <name val="Times New Roman CYR"/>
        <family val="1"/>
      </font>
    </dxf>
  </rfmt>
  <rfmt sheetId="1" sqref="A656:XFD656" start="0" length="0">
    <dxf>
      <font>
        <i/>
        <name val="Times New Roman CYR"/>
        <family val="1"/>
      </font>
    </dxf>
  </rfmt>
  <rfmt sheetId="1" sqref="A657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dxf>
  </rfmt>
  <rfmt sheetId="1" sqref="B6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3830" sId="1" odxf="1" dxf="1">
    <nc r="C65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831" sId="1" odxf="1" dxf="1">
    <nc r="D657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6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7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657" start="0" length="0">
    <dxf>
      <font>
        <i/>
        <name val="Times New Roman CYR"/>
        <family val="1"/>
      </font>
    </dxf>
  </rfmt>
  <rfmt sheetId="1" sqref="I657" start="0" length="0">
    <dxf>
      <font>
        <i/>
        <name val="Times New Roman CYR"/>
        <family val="1"/>
      </font>
    </dxf>
  </rfmt>
  <rfmt sheetId="1" sqref="J657" start="0" length="0">
    <dxf>
      <font>
        <i/>
        <name val="Times New Roman CYR"/>
        <family val="1"/>
      </font>
    </dxf>
  </rfmt>
  <rfmt sheetId="1" sqref="K657" start="0" length="0">
    <dxf>
      <font>
        <i/>
        <name val="Times New Roman CYR"/>
        <family val="1"/>
      </font>
    </dxf>
  </rfmt>
  <rfmt sheetId="1" sqref="L657" start="0" length="0">
    <dxf>
      <font>
        <i/>
        <name val="Times New Roman CYR"/>
        <family val="1"/>
      </font>
    </dxf>
  </rfmt>
  <rfmt sheetId="1" sqref="A657:XFD657" start="0" length="0">
    <dxf>
      <font>
        <i/>
        <name val="Times New Roman CYR"/>
        <family val="1"/>
      </font>
    </dxf>
  </rfmt>
  <rcc rId="13832" sId="1" numFmtId="30">
    <nc r="B654" t="inlineStr">
      <is>
        <t>978</t>
      </is>
    </nc>
  </rcc>
  <rcc rId="13833" sId="1" numFmtId="30">
    <nc r="B655" t="inlineStr">
      <is>
        <t>978</t>
      </is>
    </nc>
  </rcc>
  <rcc rId="13834" sId="1" numFmtId="30">
    <nc r="B656" t="inlineStr">
      <is>
        <t>978</t>
      </is>
    </nc>
  </rcc>
  <rcc rId="13835" sId="1" numFmtId="30">
    <nc r="B657" t="inlineStr">
      <is>
        <t>978</t>
      </is>
    </nc>
  </rcc>
  <rcc rId="13836" sId="1">
    <nc r="E656" t="inlineStr">
      <is>
        <t>99900 43000</t>
      </is>
    </nc>
  </rcc>
  <rcc rId="13837" sId="1">
    <nc r="E655" t="inlineStr">
      <is>
        <t>99900 43000</t>
      </is>
    </nc>
  </rcc>
  <rcc rId="13838" sId="1">
    <nc r="E657" t="inlineStr">
      <is>
        <t>99900 43000</t>
      </is>
    </nc>
  </rcc>
  <rcc rId="13839" sId="1">
    <nc r="F656" t="inlineStr">
      <is>
        <t>121</t>
      </is>
    </nc>
  </rcc>
  <rcc rId="13840" sId="1">
    <nc r="F657" t="inlineStr">
      <is>
        <t>129</t>
      </is>
    </nc>
  </rcc>
  <rcc rId="13841" sId="1" numFmtId="4">
    <nc r="G656">
      <v>48.372</v>
    </nc>
  </rcc>
  <rcc rId="13842" sId="1" numFmtId="4">
    <nc r="G657">
      <v>14.629350000000001</v>
    </nc>
  </rcc>
  <rcc rId="13843" sId="1" odxf="1" dxf="1">
    <nc r="A655" t="inlineStr">
      <is>
        <t>Межбюджетные трансферты на осуществление части полномочий по осуществлению внешнего муниципального контроля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13844" sId="1" odxf="1" dxf="1">
    <nc r="A656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3845" sId="1" odxf="1" dxf="1">
    <nc r="A65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13846" sId="1" ref="A658:XFD662" action="insertRow"/>
  <rcc rId="13847" sId="1" odxf="1" dxf="1">
    <nc r="A658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fmt sheetId="1" sqref="B658" start="0" length="0">
    <dxf>
      <font>
        <b/>
        <name val="Times New Roman"/>
        <family val="1"/>
      </font>
    </dxf>
  </rfmt>
  <rcc rId="13848" sId="1" odxf="1" dxf="1">
    <nc r="C658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849" sId="1" odxf="1" dxf="1">
    <nc r="D65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850" sId="1" odxf="1" dxf="1">
    <nc r="E658" t="inlineStr">
      <is>
        <t>99900 81000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8" start="0" length="0">
    <dxf>
      <font>
        <b/>
        <name val="Times New Roman"/>
        <family val="1"/>
      </font>
    </dxf>
  </rfmt>
  <rfmt sheetId="1" sqref="G65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658" start="0" length="0">
    <dxf>
      <font>
        <b/>
        <i val="0"/>
        <name val="Times New Roman CYR"/>
        <family val="1"/>
      </font>
    </dxf>
  </rfmt>
  <rfmt sheetId="1" sqref="I658" start="0" length="0">
    <dxf>
      <font>
        <b/>
        <i val="0"/>
        <name val="Times New Roman CYR"/>
        <family val="1"/>
      </font>
    </dxf>
  </rfmt>
  <rfmt sheetId="1" sqref="J658" start="0" length="0">
    <dxf>
      <font>
        <b/>
        <i val="0"/>
        <name val="Times New Roman CYR"/>
        <family val="1"/>
      </font>
    </dxf>
  </rfmt>
  <rfmt sheetId="1" sqref="K658" start="0" length="0">
    <dxf>
      <font>
        <b/>
        <i val="0"/>
        <name val="Times New Roman CYR"/>
        <family val="1"/>
      </font>
    </dxf>
  </rfmt>
  <rfmt sheetId="1" sqref="L658" start="0" length="0">
    <dxf>
      <font>
        <b/>
        <i val="0"/>
        <name val="Times New Roman CYR"/>
        <family val="1"/>
      </font>
    </dxf>
  </rfmt>
  <rfmt sheetId="1" sqref="A658:XFD658" start="0" length="0">
    <dxf>
      <font>
        <b/>
        <i val="0"/>
        <name val="Times New Roman CYR"/>
        <family val="1"/>
      </font>
    </dxf>
  </rfmt>
  <rcc rId="13851" sId="1" odxf="1" dxf="1">
    <nc r="A659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59" start="0" length="0">
    <dxf>
      <font>
        <i/>
        <name val="Times New Roman"/>
        <family val="1"/>
      </font>
    </dxf>
  </rfmt>
  <rcc rId="13852" sId="1" odxf="1" dxf="1">
    <nc r="C6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853" sId="1" odxf="1" dxf="1">
    <nc r="D65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854" sId="1" odxf="1" dxf="1">
    <nc r="E659" t="inlineStr">
      <is>
        <t>99900 81020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9" start="0" length="0">
    <dxf>
      <font>
        <i/>
        <name val="Times New Roman"/>
        <family val="1"/>
      </font>
    </dxf>
  </rfmt>
  <rfmt sheetId="1" sqref="G6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59" start="0" length="0">
    <dxf>
      <font>
        <i val="0"/>
        <name val="Times New Roman CYR"/>
        <family val="1"/>
      </font>
    </dxf>
  </rfmt>
  <rfmt sheetId="1" sqref="I659" start="0" length="0">
    <dxf>
      <font>
        <i val="0"/>
        <name val="Times New Roman CYR"/>
        <family val="1"/>
      </font>
    </dxf>
  </rfmt>
  <rfmt sheetId="1" sqref="J659" start="0" length="0">
    <dxf>
      <font>
        <i val="0"/>
        <name val="Times New Roman CYR"/>
        <family val="1"/>
      </font>
    </dxf>
  </rfmt>
  <rfmt sheetId="1" sqref="K659" start="0" length="0">
    <dxf>
      <font>
        <i val="0"/>
        <name val="Times New Roman CYR"/>
        <family val="1"/>
      </font>
    </dxf>
  </rfmt>
  <rfmt sheetId="1" sqref="L659" start="0" length="0">
    <dxf>
      <font>
        <i val="0"/>
        <name val="Times New Roman CYR"/>
        <family val="1"/>
      </font>
    </dxf>
  </rfmt>
  <rfmt sheetId="1" sqref="A659:XFD659" start="0" length="0">
    <dxf>
      <font>
        <i val="0"/>
        <name val="Times New Roman CYR"/>
        <family val="1"/>
      </font>
    </dxf>
  </rfmt>
  <rcc rId="13855" sId="1">
    <nc r="A660" t="inlineStr">
      <is>
        <t>Фонд оплаты труда государственных (муниципальных) органов</t>
      </is>
    </nc>
  </rcc>
  <rcc rId="13856" sId="1">
    <nc r="C660" t="inlineStr">
      <is>
        <t>01</t>
      </is>
    </nc>
  </rcc>
  <rcc rId="13857" sId="1">
    <nc r="D660" t="inlineStr">
      <is>
        <t>03</t>
      </is>
    </nc>
  </rcc>
  <rcc rId="13858" sId="1">
    <nc r="E660" t="inlineStr">
      <is>
        <t>99900 81020</t>
      </is>
    </nc>
  </rcc>
  <rcc rId="13859" sId="1">
    <nc r="F660" t="inlineStr">
      <is>
        <t>121</t>
      </is>
    </nc>
  </rcc>
  <rfmt sheetId="1" sqref="H660" start="0" length="0">
    <dxf>
      <font>
        <i val="0"/>
        <name val="Times New Roman CYR"/>
        <family val="1"/>
      </font>
    </dxf>
  </rfmt>
  <rfmt sheetId="1" sqref="I660" start="0" length="0">
    <dxf>
      <font>
        <i val="0"/>
        <name val="Times New Roman CYR"/>
        <family val="1"/>
      </font>
    </dxf>
  </rfmt>
  <rfmt sheetId="1" sqref="J660" start="0" length="0">
    <dxf>
      <font>
        <i val="0"/>
        <name val="Times New Roman CYR"/>
        <family val="1"/>
      </font>
    </dxf>
  </rfmt>
  <rfmt sheetId="1" sqref="K660" start="0" length="0">
    <dxf>
      <font>
        <i val="0"/>
        <name val="Times New Roman CYR"/>
        <family val="1"/>
      </font>
    </dxf>
  </rfmt>
  <rfmt sheetId="1" sqref="L660" start="0" length="0">
    <dxf>
      <font>
        <i val="0"/>
        <name val="Times New Roman CYR"/>
        <family val="1"/>
      </font>
    </dxf>
  </rfmt>
  <rfmt sheetId="1" sqref="A660:XFD660" start="0" length="0">
    <dxf>
      <font>
        <i val="0"/>
        <name val="Times New Roman CYR"/>
        <family val="1"/>
      </font>
    </dxf>
  </rfmt>
  <rcc rId="13860" sId="1" odxf="1" dxf="1">
    <nc r="A661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13861" sId="1">
    <nc r="B661" t="inlineStr">
      <is>
        <t>845</t>
      </is>
    </nc>
  </rcc>
  <rcc rId="13862" sId="1">
    <nc r="C661" t="inlineStr">
      <is>
        <t>01</t>
      </is>
    </nc>
  </rcc>
  <rcc rId="13863" sId="1">
    <nc r="D661" t="inlineStr">
      <is>
        <t>03</t>
      </is>
    </nc>
  </rcc>
  <rcc rId="13864" sId="1">
    <nc r="E661" t="inlineStr">
      <is>
        <t>99900 81020</t>
      </is>
    </nc>
  </rcc>
  <rcc rId="13865" sId="1">
    <nc r="F661" t="inlineStr">
      <is>
        <t>122</t>
      </is>
    </nc>
  </rcc>
  <rcc rId="13866" sId="1" numFmtId="4">
    <nc r="G661">
      <v>100</v>
    </nc>
  </rcc>
  <rfmt sheetId="1" sqref="H661" start="0" length="0">
    <dxf>
      <font>
        <i val="0"/>
        <name val="Times New Roman CYR"/>
        <family val="1"/>
      </font>
    </dxf>
  </rfmt>
  <rfmt sheetId="1" sqref="I661" start="0" length="0">
    <dxf>
      <font>
        <i val="0"/>
        <name val="Times New Roman CYR"/>
        <family val="1"/>
      </font>
    </dxf>
  </rfmt>
  <rfmt sheetId="1" sqref="J661" start="0" length="0">
    <dxf>
      <font>
        <i val="0"/>
        <name val="Times New Roman CYR"/>
        <family val="1"/>
      </font>
    </dxf>
  </rfmt>
  <rfmt sheetId="1" sqref="K661" start="0" length="0">
    <dxf>
      <font>
        <i val="0"/>
        <name val="Times New Roman CYR"/>
        <family val="1"/>
      </font>
    </dxf>
  </rfmt>
  <rfmt sheetId="1" sqref="L661" start="0" length="0">
    <dxf>
      <font>
        <i val="0"/>
        <name val="Times New Roman CYR"/>
        <family val="1"/>
      </font>
    </dxf>
  </rfmt>
  <rfmt sheetId="1" sqref="A661:XFD661" start="0" length="0">
    <dxf>
      <font>
        <i val="0"/>
        <name val="Times New Roman CYR"/>
        <family val="1"/>
      </font>
    </dxf>
  </rfmt>
  <rcc rId="13867" sId="1">
    <nc r="A66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868" sId="1">
    <nc r="C662" t="inlineStr">
      <is>
        <t>01</t>
      </is>
    </nc>
  </rcc>
  <rcc rId="13869" sId="1">
    <nc r="D662" t="inlineStr">
      <is>
        <t>03</t>
      </is>
    </nc>
  </rcc>
  <rcc rId="13870" sId="1">
    <nc r="E662" t="inlineStr">
      <is>
        <t>99900 81020</t>
      </is>
    </nc>
  </rcc>
  <rcc rId="13871" sId="1">
    <nc r="F662" t="inlineStr">
      <is>
        <t>129</t>
      </is>
    </nc>
  </rcc>
  <rfmt sheetId="1" sqref="H662" start="0" length="0">
    <dxf>
      <font>
        <i val="0"/>
        <name val="Times New Roman CYR"/>
        <family val="1"/>
      </font>
    </dxf>
  </rfmt>
  <rfmt sheetId="1" sqref="I662" start="0" length="0">
    <dxf>
      <font>
        <i val="0"/>
        <name val="Times New Roman CYR"/>
        <family val="1"/>
      </font>
    </dxf>
  </rfmt>
  <rfmt sheetId="1" sqref="J662" start="0" length="0">
    <dxf>
      <font>
        <i val="0"/>
        <name val="Times New Roman CYR"/>
        <family val="1"/>
      </font>
    </dxf>
  </rfmt>
  <rfmt sheetId="1" sqref="K662" start="0" length="0">
    <dxf>
      <font>
        <i val="0"/>
        <name val="Times New Roman CYR"/>
        <family val="1"/>
      </font>
    </dxf>
  </rfmt>
  <rfmt sheetId="1" sqref="L662" start="0" length="0">
    <dxf>
      <font>
        <i val="0"/>
        <name val="Times New Roman CYR"/>
        <family val="1"/>
      </font>
    </dxf>
  </rfmt>
  <rfmt sheetId="1" sqref="A662:XFD662" start="0" length="0">
    <dxf>
      <font>
        <i val="0"/>
        <name val="Times New Roman CYR"/>
        <family val="1"/>
      </font>
    </dxf>
  </rfmt>
  <rcc rId="13872" sId="1" numFmtId="30">
    <nc r="B658" t="inlineStr">
      <is>
        <t>978</t>
      </is>
    </nc>
  </rcc>
  <rcc rId="13873" sId="1" numFmtId="30">
    <nc r="B659" t="inlineStr">
      <is>
        <t>978</t>
      </is>
    </nc>
  </rcc>
  <rcc rId="13874" sId="1" numFmtId="30">
    <nc r="B660" t="inlineStr">
      <is>
        <t>978</t>
      </is>
    </nc>
  </rcc>
  <rcc rId="13875" sId="1" numFmtId="30">
    <nc r="B662" t="inlineStr">
      <is>
        <t>978</t>
      </is>
    </nc>
  </rcc>
  <rrc rId="1387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  <rcc rId="0" sId="1" dxf="1">
      <nc r="A661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61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6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6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6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61">
        <v>100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877" sId="1" numFmtId="4">
    <nc r="G660">
      <v>422.6</v>
    </nc>
  </rcc>
  <rcc rId="13878" sId="1" numFmtId="4">
    <nc r="G661">
      <v>127.6</v>
    </nc>
  </rcc>
  <rcc rId="13879" sId="1">
    <nc r="G659">
      <f>SUM(G660:G661)</f>
    </nc>
  </rcc>
  <rcc rId="13880" sId="1">
    <nc r="G658">
      <f>G659</f>
    </nc>
  </rcc>
  <rcc rId="13881" sId="1">
    <nc r="G654">
      <f>G655+G658</f>
    </nc>
  </rcc>
  <rcc rId="13882" sId="1">
    <nc r="G655">
      <f>SUM(G656:G657)</f>
    </nc>
  </rcc>
  <rcc rId="13883" sId="1">
    <nc r="G653">
      <f>G654</f>
    </nc>
  </rcc>
  <rcc rId="13884" sId="1">
    <nc r="G652">
      <f>G653</f>
    </nc>
  </rcc>
  <rcc rId="13885" sId="1">
    <oc r="G662">
      <f>G18+G36+G200+G322+G361+G412+G487+G551+G588</f>
    </oc>
    <nc r="G662">
      <f>G18+G36+G200+G322+G361+G412+G487+G551+G588+G651</f>
    </nc>
  </rcc>
  <rcc rId="13886" sId="1" numFmtId="4">
    <oc r="G23">
      <v>64.5</v>
    </oc>
    <nc r="G23">
      <v>16.128</v>
    </nc>
  </rcc>
  <rcc rId="13887" sId="1" numFmtId="4">
    <oc r="G24">
      <v>19.5</v>
    </oc>
    <nc r="G24">
      <v>4.8706500000000004</v>
    </nc>
  </rcc>
  <rcc rId="13888" sId="1" numFmtId="4">
    <oc r="G27">
      <v>1267.5999999999999</v>
    </oc>
    <nc r="G27">
      <v>845</v>
    </nc>
  </rcc>
  <rcc rId="13889" sId="1" numFmtId="4">
    <oc r="G29">
      <v>382.8</v>
    </oc>
    <nc r="G29">
      <v>255.2</v>
    </nc>
  </rcc>
  <rcv guid="{F5AA4F86-B486-4943-8417-E7BB5F004EDE}" action="delete"/>
  <rdn rId="0" localSheetId="1" customView="1" name="Z_F5AA4F86_B486_4943_8417_E7BB5F004EDE_.wvu.PrintArea" hidden="1" oldHidden="1">
    <formula>Ведом.структура!$A$5:$G$662</formula>
    <oldFormula>Ведом.структура!$A$5:$G$662</oldFormula>
  </rdn>
  <rdn rId="0" localSheetId="1" customView="1" name="Z_F5AA4F86_B486_4943_8417_E7BB5F004EDE_.wvu.FilterData" hidden="1" oldHidden="1">
    <formula>Ведом.структура!$A$17:$G$670</formula>
    <oldFormula>Ведом.структура!$A$17:$G$670</oldFormula>
  </rdn>
  <rcv guid="{F5AA4F86-B486-4943-8417-E7BB5F004EDE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5" sId="1">
    <oc r="G3" t="inlineStr">
      <is>
        <t>от _______ 2025    № ___</t>
      </is>
    </oc>
    <nc r="G3" t="inlineStr">
      <is>
        <t>от 27 марта  2025    № 35</t>
      </is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5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A3EADE57-AD59-4964-AABD-30AC2793D7F3}" name="БутытоваСГ" id="-554960771" dateTime="2024-11-01T08:28:18"/>
  <userInfo guid="{3EA8C374-5D66-4163-9F41-AD60B1BE54D9}" name="Светлана В. Ботоева" id="-462018453" dateTime="2025-01-09T08:49:16"/>
  <userInfo guid="{FE58BB58-F36A-4461-9F15-F798E23804A0}" name="БутытоваСГ" id="-555018675" dateTime="2025-02-20T15:53:01"/>
  <userInfo guid="{FE58BB58-F36A-4461-9F15-F798E23804A0}" name="БутытоваСГ" id="-554965751" dateTime="2025-02-20T16:42:05"/>
  <userInfo guid="{FE58BB58-F36A-4461-9F15-F798E23804A0}" name="БутытоваСГ" id="-555012568" dateTime="2025-02-21T10:29:25"/>
  <userInfo guid="{B713B820-D96E-43A3-AA2B-6CFD535A1E33}" name="БутытоваСГ" id="-554974295" dateTime="2025-02-21T10:57:06"/>
  <userInfo guid="{73BB7209-236D-4E4C-A191-5EAC3D9AC335}" name="Пользователь" id="-1702029700" dateTime="2025-02-24T09:02:07"/>
  <userInfo guid="{973A8986-A6D2-4F54-94D2-0AA0098CB6A7}" name="БутытоваСГ" id="-554979183" dateTime="2025-03-27T08:49:00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674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2" style="1" customWidth="1"/>
    <col min="9" max="9" width="9.140625" style="1"/>
    <col min="10" max="10" width="11.7109375" style="1" bestFit="1" customWidth="1"/>
    <col min="11" max="16384" width="9.140625" style="1"/>
  </cols>
  <sheetData>
    <row r="1" spans="1:7" x14ac:dyDescent="0.2">
      <c r="G1" s="3" t="s">
        <v>562</v>
      </c>
    </row>
    <row r="2" spans="1:7" x14ac:dyDescent="0.2">
      <c r="G2" s="3" t="s">
        <v>561</v>
      </c>
    </row>
    <row r="3" spans="1:7" x14ac:dyDescent="0.2">
      <c r="G3" s="3" t="s">
        <v>619</v>
      </c>
    </row>
    <row r="5" spans="1:7" ht="12.75" customHeight="1" x14ac:dyDescent="0.2">
      <c r="A5" s="43"/>
      <c r="B5" s="43"/>
      <c r="C5" s="43"/>
      <c r="D5" s="2"/>
      <c r="E5" s="2"/>
      <c r="F5" s="32"/>
      <c r="G5" s="3" t="s">
        <v>361</v>
      </c>
    </row>
    <row r="6" spans="1:7" ht="12.75" customHeight="1" x14ac:dyDescent="0.2">
      <c r="A6" s="43"/>
      <c r="B6" s="43"/>
      <c r="C6" s="43"/>
      <c r="D6" s="2"/>
      <c r="E6" s="2"/>
      <c r="F6" s="98"/>
      <c r="G6" s="99" t="s">
        <v>257</v>
      </c>
    </row>
    <row r="7" spans="1:7" ht="12.75" customHeight="1" x14ac:dyDescent="0.2">
      <c r="A7" s="43"/>
      <c r="B7" s="43"/>
      <c r="C7" s="2"/>
      <c r="D7" s="2"/>
      <c r="E7" s="32"/>
      <c r="F7" s="98"/>
      <c r="G7" s="99" t="s">
        <v>258</v>
      </c>
    </row>
    <row r="8" spans="1:7" ht="12.75" customHeight="1" x14ac:dyDescent="0.2">
      <c r="A8" s="43"/>
      <c r="B8" s="43"/>
      <c r="C8" s="2"/>
      <c r="D8" s="2"/>
      <c r="E8" s="32"/>
      <c r="F8" s="98"/>
      <c r="G8" s="99" t="s">
        <v>89</v>
      </c>
    </row>
    <row r="9" spans="1:7" ht="12.75" customHeight="1" x14ac:dyDescent="0.2">
      <c r="A9" s="43"/>
      <c r="B9" s="43"/>
      <c r="C9" s="2"/>
      <c r="D9" s="2"/>
      <c r="E9" s="32"/>
      <c r="F9" s="98"/>
      <c r="G9" s="99" t="s">
        <v>522</v>
      </c>
    </row>
    <row r="10" spans="1:7" ht="12.75" customHeight="1" x14ac:dyDescent="0.2">
      <c r="A10" s="43"/>
      <c r="B10" s="43"/>
      <c r="C10" s="2"/>
      <c r="D10" s="2"/>
      <c r="E10" s="32"/>
      <c r="F10" s="144" t="s">
        <v>523</v>
      </c>
      <c r="G10" s="144"/>
    </row>
    <row r="11" spans="1:7" ht="12.75" customHeight="1" x14ac:dyDescent="0.2">
      <c r="A11" s="43"/>
      <c r="B11" s="43"/>
      <c r="C11" s="2"/>
      <c r="D11" s="2"/>
      <c r="E11" s="32"/>
      <c r="F11" s="98"/>
      <c r="G11" s="3" t="s">
        <v>563</v>
      </c>
    </row>
    <row r="12" spans="1:7" ht="12.75" customHeight="1" x14ac:dyDescent="0.2">
      <c r="A12" s="43"/>
      <c r="B12" s="43"/>
      <c r="C12" s="2"/>
      <c r="D12" s="2"/>
      <c r="E12" s="32"/>
      <c r="F12" s="32"/>
    </row>
    <row r="13" spans="1:7" ht="12.75" customHeight="1" x14ac:dyDescent="0.2">
      <c r="A13" s="43"/>
      <c r="B13" s="43"/>
      <c r="C13" s="2"/>
      <c r="D13" s="2"/>
      <c r="E13" s="32"/>
      <c r="F13" s="32"/>
    </row>
    <row r="14" spans="1:7" ht="18.75" x14ac:dyDescent="0.2">
      <c r="A14" s="145" t="s">
        <v>521</v>
      </c>
      <c r="B14" s="145"/>
      <c r="C14" s="145"/>
      <c r="D14" s="145"/>
      <c r="E14" s="145"/>
      <c r="F14" s="145"/>
      <c r="G14" s="145"/>
    </row>
    <row r="15" spans="1:7" ht="15.75" x14ac:dyDescent="0.25">
      <c r="A15" s="44"/>
      <c r="B15" s="44"/>
      <c r="C15" s="44"/>
      <c r="D15" s="44"/>
      <c r="E15" s="44"/>
      <c r="F15" s="44"/>
      <c r="G15" s="45" t="s">
        <v>143</v>
      </c>
    </row>
    <row r="16" spans="1:7" ht="12.75" customHeight="1" x14ac:dyDescent="0.2">
      <c r="A16" s="149" t="s">
        <v>54</v>
      </c>
      <c r="B16" s="147" t="s">
        <v>126</v>
      </c>
      <c r="C16" s="147" t="s">
        <v>69</v>
      </c>
      <c r="D16" s="148"/>
      <c r="E16" s="148"/>
      <c r="F16" s="148"/>
      <c r="G16" s="146" t="s">
        <v>275</v>
      </c>
    </row>
    <row r="17" spans="1:7" ht="25.5" x14ac:dyDescent="0.2">
      <c r="A17" s="149"/>
      <c r="B17" s="147"/>
      <c r="C17" s="46" t="s">
        <v>65</v>
      </c>
      <c r="D17" s="46" t="s">
        <v>66</v>
      </c>
      <c r="E17" s="46" t="s">
        <v>67</v>
      </c>
      <c r="F17" s="46" t="s">
        <v>68</v>
      </c>
      <c r="G17" s="146"/>
    </row>
    <row r="18" spans="1:7" ht="25.5" x14ac:dyDescent="0.2">
      <c r="A18" s="47" t="s">
        <v>88</v>
      </c>
      <c r="B18" s="48">
        <v>845</v>
      </c>
      <c r="C18" s="48"/>
      <c r="D18" s="48"/>
      <c r="E18" s="48"/>
      <c r="F18" s="48"/>
      <c r="G18" s="49">
        <f>G19</f>
        <v>4071.99865</v>
      </c>
    </row>
    <row r="19" spans="1:7" x14ac:dyDescent="0.2">
      <c r="A19" s="33" t="s">
        <v>109</v>
      </c>
      <c r="B19" s="9">
        <v>845</v>
      </c>
      <c r="C19" s="9" t="s">
        <v>55</v>
      </c>
      <c r="D19" s="9"/>
      <c r="E19" s="9"/>
      <c r="F19" s="9"/>
      <c r="G19" s="50">
        <f>G20</f>
        <v>4071.99865</v>
      </c>
    </row>
    <row r="20" spans="1:7" ht="38.25" x14ac:dyDescent="0.2">
      <c r="A20" s="27" t="s">
        <v>125</v>
      </c>
      <c r="B20" s="8">
        <v>845</v>
      </c>
      <c r="C20" s="8" t="s">
        <v>55</v>
      </c>
      <c r="D20" s="8" t="s">
        <v>70</v>
      </c>
      <c r="E20" s="8"/>
      <c r="F20" s="8"/>
      <c r="G20" s="51">
        <f>G21</f>
        <v>4071.99865</v>
      </c>
    </row>
    <row r="21" spans="1:7" x14ac:dyDescent="0.2">
      <c r="A21" s="34" t="s">
        <v>145</v>
      </c>
      <c r="B21" s="11">
        <v>845</v>
      </c>
      <c r="C21" s="11" t="s">
        <v>55</v>
      </c>
      <c r="D21" s="11" t="s">
        <v>70</v>
      </c>
      <c r="E21" s="11" t="s">
        <v>167</v>
      </c>
      <c r="F21" s="11"/>
      <c r="G21" s="52">
        <f>G25+G22</f>
        <v>4071.99865</v>
      </c>
    </row>
    <row r="22" spans="1:7" s="40" customFormat="1" ht="38.25" x14ac:dyDescent="0.2">
      <c r="A22" s="30" t="s">
        <v>151</v>
      </c>
      <c r="B22" s="4">
        <v>845</v>
      </c>
      <c r="C22" s="4" t="s">
        <v>55</v>
      </c>
      <c r="D22" s="4" t="s">
        <v>70</v>
      </c>
      <c r="E22" s="4" t="s">
        <v>176</v>
      </c>
      <c r="F22" s="4"/>
      <c r="G22" s="5">
        <f>G23+G24</f>
        <v>20.998650000000001</v>
      </c>
    </row>
    <row r="23" spans="1:7" ht="25.5" x14ac:dyDescent="0.2">
      <c r="A23" s="13" t="s">
        <v>165</v>
      </c>
      <c r="B23" s="6" t="s">
        <v>28</v>
      </c>
      <c r="C23" s="6" t="s">
        <v>55</v>
      </c>
      <c r="D23" s="6" t="s">
        <v>70</v>
      </c>
      <c r="E23" s="6" t="s">
        <v>176</v>
      </c>
      <c r="F23" s="6" t="s">
        <v>104</v>
      </c>
      <c r="G23" s="81">
        <v>16.128</v>
      </c>
    </row>
    <row r="24" spans="1:7" ht="38.25" x14ac:dyDescent="0.2">
      <c r="A24" s="13" t="s">
        <v>166</v>
      </c>
      <c r="B24" s="6" t="s">
        <v>28</v>
      </c>
      <c r="C24" s="6" t="s">
        <v>55</v>
      </c>
      <c r="D24" s="6" t="s">
        <v>70</v>
      </c>
      <c r="E24" s="6" t="s">
        <v>176</v>
      </c>
      <c r="F24" s="6" t="s">
        <v>159</v>
      </c>
      <c r="G24" s="81">
        <v>4.8706500000000004</v>
      </c>
    </row>
    <row r="25" spans="1:7" s="41" customFormat="1" ht="38.25" x14ac:dyDescent="0.2">
      <c r="A25" s="16" t="s">
        <v>85</v>
      </c>
      <c r="B25" s="11">
        <v>845</v>
      </c>
      <c r="C25" s="11" t="s">
        <v>55</v>
      </c>
      <c r="D25" s="11" t="s">
        <v>70</v>
      </c>
      <c r="E25" s="11" t="s">
        <v>173</v>
      </c>
      <c r="F25" s="11"/>
      <c r="G25" s="52">
        <f>G26+G32</f>
        <v>4051</v>
      </c>
    </row>
    <row r="26" spans="1:7" ht="25.5" x14ac:dyDescent="0.2">
      <c r="A26" s="28" t="s">
        <v>130</v>
      </c>
      <c r="B26" s="4">
        <v>845</v>
      </c>
      <c r="C26" s="4" t="s">
        <v>55</v>
      </c>
      <c r="D26" s="4" t="s">
        <v>70</v>
      </c>
      <c r="E26" s="4" t="s">
        <v>174</v>
      </c>
      <c r="F26" s="4"/>
      <c r="G26" s="5">
        <f>SUM(G27:G31)</f>
        <v>1634</v>
      </c>
    </row>
    <row r="27" spans="1:7" ht="25.5" x14ac:dyDescent="0.2">
      <c r="A27" s="13" t="s">
        <v>165</v>
      </c>
      <c r="B27" s="6">
        <v>845</v>
      </c>
      <c r="C27" s="6" t="s">
        <v>55</v>
      </c>
      <c r="D27" s="6" t="s">
        <v>70</v>
      </c>
      <c r="E27" s="6" t="s">
        <v>174</v>
      </c>
      <c r="F27" s="6" t="s">
        <v>104</v>
      </c>
      <c r="G27" s="81">
        <v>845</v>
      </c>
    </row>
    <row r="28" spans="1:7" ht="25.5" x14ac:dyDescent="0.2">
      <c r="A28" s="100" t="s">
        <v>398</v>
      </c>
      <c r="B28" s="6" t="s">
        <v>28</v>
      </c>
      <c r="C28" s="6" t="s">
        <v>55</v>
      </c>
      <c r="D28" s="6" t="s">
        <v>70</v>
      </c>
      <c r="E28" s="6" t="s">
        <v>174</v>
      </c>
      <c r="F28" s="6" t="s">
        <v>399</v>
      </c>
      <c r="G28" s="81">
        <v>100</v>
      </c>
    </row>
    <row r="29" spans="1:7" ht="38.25" x14ac:dyDescent="0.2">
      <c r="A29" s="13" t="s">
        <v>166</v>
      </c>
      <c r="B29" s="6">
        <v>845</v>
      </c>
      <c r="C29" s="6" t="s">
        <v>55</v>
      </c>
      <c r="D29" s="6" t="s">
        <v>70</v>
      </c>
      <c r="E29" s="6" t="s">
        <v>174</v>
      </c>
      <c r="F29" s="6" t="s">
        <v>159</v>
      </c>
      <c r="G29" s="81">
        <v>255.2</v>
      </c>
    </row>
    <row r="30" spans="1:7" ht="25.5" x14ac:dyDescent="0.2">
      <c r="A30" s="13" t="s">
        <v>105</v>
      </c>
      <c r="B30" s="6" t="s">
        <v>28</v>
      </c>
      <c r="C30" s="6" t="s">
        <v>55</v>
      </c>
      <c r="D30" s="6" t="s">
        <v>70</v>
      </c>
      <c r="E30" s="6" t="s">
        <v>174</v>
      </c>
      <c r="F30" s="6" t="s">
        <v>106</v>
      </c>
      <c r="G30" s="81">
        <v>104.69064</v>
      </c>
    </row>
    <row r="31" spans="1:7" x14ac:dyDescent="0.2">
      <c r="A31" s="24" t="s">
        <v>493</v>
      </c>
      <c r="B31" s="6">
        <v>845</v>
      </c>
      <c r="C31" s="6" t="s">
        <v>55</v>
      </c>
      <c r="D31" s="6" t="s">
        <v>70</v>
      </c>
      <c r="E31" s="6" t="s">
        <v>174</v>
      </c>
      <c r="F31" s="6" t="s">
        <v>107</v>
      </c>
      <c r="G31" s="81">
        <v>329.10935999999998</v>
      </c>
    </row>
    <row r="32" spans="1:7" ht="25.5" x14ac:dyDescent="0.2">
      <c r="A32" s="28" t="s">
        <v>147</v>
      </c>
      <c r="B32" s="4">
        <v>845</v>
      </c>
      <c r="C32" s="4" t="s">
        <v>55</v>
      </c>
      <c r="D32" s="4" t="s">
        <v>70</v>
      </c>
      <c r="E32" s="4" t="s">
        <v>175</v>
      </c>
      <c r="F32" s="4"/>
      <c r="G32" s="5">
        <f>SUM(G33:G35)</f>
        <v>2417</v>
      </c>
    </row>
    <row r="33" spans="1:7" ht="25.5" x14ac:dyDescent="0.2">
      <c r="A33" s="13" t="s">
        <v>165</v>
      </c>
      <c r="B33" s="6">
        <v>845</v>
      </c>
      <c r="C33" s="6" t="s">
        <v>55</v>
      </c>
      <c r="D33" s="6" t="s">
        <v>70</v>
      </c>
      <c r="E33" s="6" t="s">
        <v>175</v>
      </c>
      <c r="F33" s="6" t="s">
        <v>104</v>
      </c>
      <c r="G33" s="81">
        <v>1741.2</v>
      </c>
    </row>
    <row r="34" spans="1:7" ht="51" x14ac:dyDescent="0.2">
      <c r="A34" s="13" t="s">
        <v>372</v>
      </c>
      <c r="B34" s="6">
        <v>845</v>
      </c>
      <c r="C34" s="6" t="s">
        <v>55</v>
      </c>
      <c r="D34" s="6" t="s">
        <v>70</v>
      </c>
      <c r="E34" s="6" t="s">
        <v>175</v>
      </c>
      <c r="F34" s="6" t="s">
        <v>371</v>
      </c>
      <c r="G34" s="81">
        <v>150</v>
      </c>
    </row>
    <row r="35" spans="1:7" ht="38.25" x14ac:dyDescent="0.2">
      <c r="A35" s="13" t="s">
        <v>166</v>
      </c>
      <c r="B35" s="6">
        <v>845</v>
      </c>
      <c r="C35" s="6" t="s">
        <v>55</v>
      </c>
      <c r="D35" s="6" t="s">
        <v>70</v>
      </c>
      <c r="E35" s="6" t="s">
        <v>175</v>
      </c>
      <c r="F35" s="6" t="s">
        <v>159</v>
      </c>
      <c r="G35" s="81">
        <v>525.79999999999995</v>
      </c>
    </row>
    <row r="36" spans="1:7" ht="25.5" x14ac:dyDescent="0.2">
      <c r="A36" s="47" t="s">
        <v>86</v>
      </c>
      <c r="B36" s="48">
        <v>968</v>
      </c>
      <c r="C36" s="48"/>
      <c r="D36" s="48"/>
      <c r="E36" s="48"/>
      <c r="F36" s="48"/>
      <c r="G36" s="49">
        <f>G37+G136+G142+G161+G168</f>
        <v>132530.76283999998</v>
      </c>
    </row>
    <row r="37" spans="1:7" x14ac:dyDescent="0.2">
      <c r="A37" s="33" t="s">
        <v>109</v>
      </c>
      <c r="B37" s="9">
        <v>968</v>
      </c>
      <c r="C37" s="9" t="s">
        <v>55</v>
      </c>
      <c r="D37" s="9"/>
      <c r="E37" s="9"/>
      <c r="F37" s="9"/>
      <c r="G37" s="50">
        <f>G38+G44+G57+G61+G53</f>
        <v>71207.684149999986</v>
      </c>
    </row>
    <row r="38" spans="1:7" ht="25.5" x14ac:dyDescent="0.2">
      <c r="A38" s="22" t="s">
        <v>94</v>
      </c>
      <c r="B38" s="8" t="s">
        <v>148</v>
      </c>
      <c r="C38" s="8" t="s">
        <v>55</v>
      </c>
      <c r="D38" s="8" t="s">
        <v>57</v>
      </c>
      <c r="E38" s="8"/>
      <c r="F38" s="8"/>
      <c r="G38" s="51">
        <f>G39</f>
        <v>2833.7</v>
      </c>
    </row>
    <row r="39" spans="1:7" x14ac:dyDescent="0.2">
      <c r="A39" s="16" t="s">
        <v>145</v>
      </c>
      <c r="B39" s="11" t="s">
        <v>148</v>
      </c>
      <c r="C39" s="11" t="s">
        <v>55</v>
      </c>
      <c r="D39" s="11" t="s">
        <v>57</v>
      </c>
      <c r="E39" s="11" t="s">
        <v>167</v>
      </c>
      <c r="F39" s="11"/>
      <c r="G39" s="52">
        <f>G40</f>
        <v>2833.7</v>
      </c>
    </row>
    <row r="40" spans="1:7" s="41" customFormat="1" ht="38.25" x14ac:dyDescent="0.2">
      <c r="A40" s="16" t="s">
        <v>85</v>
      </c>
      <c r="B40" s="11" t="s">
        <v>148</v>
      </c>
      <c r="C40" s="11" t="s">
        <v>55</v>
      </c>
      <c r="D40" s="11" t="s">
        <v>57</v>
      </c>
      <c r="E40" s="11" t="s">
        <v>173</v>
      </c>
      <c r="F40" s="11"/>
      <c r="G40" s="52">
        <f>G41</f>
        <v>2833.7</v>
      </c>
    </row>
    <row r="41" spans="1:7" s="40" customFormat="1" ht="25.5" x14ac:dyDescent="0.2">
      <c r="A41" s="28" t="s">
        <v>138</v>
      </c>
      <c r="B41" s="4" t="s">
        <v>148</v>
      </c>
      <c r="C41" s="4" t="s">
        <v>55</v>
      </c>
      <c r="D41" s="4" t="s">
        <v>57</v>
      </c>
      <c r="E41" s="4" t="s">
        <v>178</v>
      </c>
      <c r="F41" s="4"/>
      <c r="G41" s="5">
        <f>SUM(G42:G43)</f>
        <v>2833.7</v>
      </c>
    </row>
    <row r="42" spans="1:7" ht="25.5" x14ac:dyDescent="0.2">
      <c r="A42" s="13" t="s">
        <v>165</v>
      </c>
      <c r="B42" s="6" t="s">
        <v>148</v>
      </c>
      <c r="C42" s="6" t="s">
        <v>55</v>
      </c>
      <c r="D42" s="6" t="s">
        <v>57</v>
      </c>
      <c r="E42" s="6" t="s">
        <v>178</v>
      </c>
      <c r="F42" s="6" t="s">
        <v>104</v>
      </c>
      <c r="G42" s="81">
        <v>2176.4</v>
      </c>
    </row>
    <row r="43" spans="1:7" ht="38.25" x14ac:dyDescent="0.2">
      <c r="A43" s="13" t="s">
        <v>166</v>
      </c>
      <c r="B43" s="6" t="s">
        <v>148</v>
      </c>
      <c r="C43" s="6" t="s">
        <v>55</v>
      </c>
      <c r="D43" s="6" t="s">
        <v>57</v>
      </c>
      <c r="E43" s="6" t="s">
        <v>178</v>
      </c>
      <c r="F43" s="6" t="s">
        <v>159</v>
      </c>
      <c r="G43" s="81">
        <v>657.3</v>
      </c>
    </row>
    <row r="44" spans="1:7" ht="44.25" customHeight="1" x14ac:dyDescent="0.2">
      <c r="A44" s="22" t="s">
        <v>558</v>
      </c>
      <c r="B44" s="8">
        <v>968</v>
      </c>
      <c r="C44" s="8" t="s">
        <v>55</v>
      </c>
      <c r="D44" s="8" t="s">
        <v>58</v>
      </c>
      <c r="E44" s="8"/>
      <c r="F44" s="8"/>
      <c r="G44" s="51">
        <f>G45</f>
        <v>14229.699999999999</v>
      </c>
    </row>
    <row r="45" spans="1:7" x14ac:dyDescent="0.2">
      <c r="A45" s="34" t="s">
        <v>145</v>
      </c>
      <c r="B45" s="11" t="s">
        <v>148</v>
      </c>
      <c r="C45" s="11" t="s">
        <v>55</v>
      </c>
      <c r="D45" s="11" t="s">
        <v>58</v>
      </c>
      <c r="E45" s="11" t="s">
        <v>167</v>
      </c>
      <c r="F45" s="11"/>
      <c r="G45" s="52">
        <f>G46</f>
        <v>14229.699999999999</v>
      </c>
    </row>
    <row r="46" spans="1:7" s="41" customFormat="1" ht="38.25" x14ac:dyDescent="0.2">
      <c r="A46" s="16" t="s">
        <v>85</v>
      </c>
      <c r="B46" s="11">
        <v>968</v>
      </c>
      <c r="C46" s="11" t="s">
        <v>71</v>
      </c>
      <c r="D46" s="11" t="s">
        <v>58</v>
      </c>
      <c r="E46" s="11" t="s">
        <v>173</v>
      </c>
      <c r="F46" s="11"/>
      <c r="G46" s="52">
        <f>G47</f>
        <v>14229.699999999999</v>
      </c>
    </row>
    <row r="47" spans="1:7" ht="25.5" x14ac:dyDescent="0.2">
      <c r="A47" s="23" t="s">
        <v>130</v>
      </c>
      <c r="B47" s="4">
        <v>968</v>
      </c>
      <c r="C47" s="4" t="s">
        <v>55</v>
      </c>
      <c r="D47" s="4" t="s">
        <v>58</v>
      </c>
      <c r="E47" s="4" t="s">
        <v>174</v>
      </c>
      <c r="F47" s="4"/>
      <c r="G47" s="5">
        <f>SUM(G48:G52)</f>
        <v>14229.699999999999</v>
      </c>
    </row>
    <row r="48" spans="1:7" ht="25.5" x14ac:dyDescent="0.2">
      <c r="A48" s="13" t="s">
        <v>165</v>
      </c>
      <c r="B48" s="6">
        <v>968</v>
      </c>
      <c r="C48" s="6" t="s">
        <v>55</v>
      </c>
      <c r="D48" s="6" t="s">
        <v>58</v>
      </c>
      <c r="E48" s="6" t="s">
        <v>174</v>
      </c>
      <c r="F48" s="6" t="s">
        <v>104</v>
      </c>
      <c r="G48" s="81">
        <v>10757.3</v>
      </c>
    </row>
    <row r="49" spans="1:8" ht="38.25" x14ac:dyDescent="0.2">
      <c r="A49" s="13" t="s">
        <v>166</v>
      </c>
      <c r="B49" s="6">
        <v>968</v>
      </c>
      <c r="C49" s="6" t="s">
        <v>55</v>
      </c>
      <c r="D49" s="6" t="s">
        <v>58</v>
      </c>
      <c r="E49" s="6" t="s">
        <v>174</v>
      </c>
      <c r="F49" s="6" t="s">
        <v>159</v>
      </c>
      <c r="G49" s="81">
        <v>3248.6</v>
      </c>
    </row>
    <row r="50" spans="1:8" ht="25.5" x14ac:dyDescent="0.2">
      <c r="A50" s="13" t="s">
        <v>105</v>
      </c>
      <c r="B50" s="6" t="s">
        <v>148</v>
      </c>
      <c r="C50" s="6" t="s">
        <v>55</v>
      </c>
      <c r="D50" s="6" t="s">
        <v>58</v>
      </c>
      <c r="E50" s="6" t="s">
        <v>174</v>
      </c>
      <c r="F50" s="6" t="s">
        <v>106</v>
      </c>
      <c r="G50" s="81">
        <v>8.8000000000000007</v>
      </c>
    </row>
    <row r="51" spans="1:8" ht="25.5" x14ac:dyDescent="0.2">
      <c r="A51" s="13" t="s">
        <v>105</v>
      </c>
      <c r="B51" s="6" t="s">
        <v>148</v>
      </c>
      <c r="C51" s="6" t="s">
        <v>55</v>
      </c>
      <c r="D51" s="6" t="s">
        <v>58</v>
      </c>
      <c r="E51" s="6" t="s">
        <v>174</v>
      </c>
      <c r="F51" s="6" t="s">
        <v>400</v>
      </c>
      <c r="G51" s="81">
        <v>90</v>
      </c>
    </row>
    <row r="52" spans="1:8" x14ac:dyDescent="0.2">
      <c r="A52" s="69" t="s">
        <v>300</v>
      </c>
      <c r="B52" s="6">
        <v>968</v>
      </c>
      <c r="C52" s="6" t="s">
        <v>55</v>
      </c>
      <c r="D52" s="6" t="s">
        <v>58</v>
      </c>
      <c r="E52" s="6" t="s">
        <v>174</v>
      </c>
      <c r="F52" s="6" t="s">
        <v>299</v>
      </c>
      <c r="G52" s="81">
        <v>125</v>
      </c>
    </row>
    <row r="53" spans="1:8" x14ac:dyDescent="0.2">
      <c r="A53" s="22" t="s">
        <v>335</v>
      </c>
      <c r="B53" s="8">
        <v>968</v>
      </c>
      <c r="C53" s="8" t="s">
        <v>55</v>
      </c>
      <c r="D53" s="8" t="s">
        <v>60</v>
      </c>
      <c r="E53" s="8"/>
      <c r="F53" s="8"/>
      <c r="G53" s="51">
        <f>G54</f>
        <v>47.9</v>
      </c>
    </row>
    <row r="54" spans="1:8" x14ac:dyDescent="0.2">
      <c r="A54" s="16" t="s">
        <v>145</v>
      </c>
      <c r="B54" s="11" t="s">
        <v>148</v>
      </c>
      <c r="C54" s="11" t="s">
        <v>55</v>
      </c>
      <c r="D54" s="11" t="s">
        <v>60</v>
      </c>
      <c r="E54" s="11" t="s">
        <v>167</v>
      </c>
      <c r="F54" s="11"/>
      <c r="G54" s="52">
        <f>G55</f>
        <v>47.9</v>
      </c>
    </row>
    <row r="55" spans="1:8" ht="38.25" x14ac:dyDescent="0.2">
      <c r="A55" s="29" t="s">
        <v>336</v>
      </c>
      <c r="B55" s="4" t="s">
        <v>148</v>
      </c>
      <c r="C55" s="4" t="s">
        <v>55</v>
      </c>
      <c r="D55" s="4" t="s">
        <v>60</v>
      </c>
      <c r="E55" s="4" t="s">
        <v>337</v>
      </c>
      <c r="F55" s="4"/>
      <c r="G55" s="80">
        <f>G56</f>
        <v>47.9</v>
      </c>
    </row>
    <row r="56" spans="1:8" x14ac:dyDescent="0.2">
      <c r="A56" s="24" t="s">
        <v>493</v>
      </c>
      <c r="B56" s="6" t="s">
        <v>148</v>
      </c>
      <c r="C56" s="6" t="s">
        <v>55</v>
      </c>
      <c r="D56" s="6" t="s">
        <v>60</v>
      </c>
      <c r="E56" s="6" t="s">
        <v>337</v>
      </c>
      <c r="F56" s="6" t="s">
        <v>107</v>
      </c>
      <c r="G56" s="81">
        <v>47.9</v>
      </c>
      <c r="H56" s="1">
        <v>47.9</v>
      </c>
    </row>
    <row r="57" spans="1:8" x14ac:dyDescent="0.2">
      <c r="A57" s="22" t="s">
        <v>47</v>
      </c>
      <c r="B57" s="8">
        <v>968</v>
      </c>
      <c r="C57" s="8" t="s">
        <v>55</v>
      </c>
      <c r="D57" s="8" t="s">
        <v>74</v>
      </c>
      <c r="E57" s="8"/>
      <c r="F57" s="8"/>
      <c r="G57" s="51">
        <f>G59</f>
        <v>489</v>
      </c>
    </row>
    <row r="58" spans="1:8" x14ac:dyDescent="0.2">
      <c r="A58" s="16" t="s">
        <v>145</v>
      </c>
      <c r="B58" s="11" t="s">
        <v>148</v>
      </c>
      <c r="C58" s="11" t="s">
        <v>55</v>
      </c>
      <c r="D58" s="11" t="s">
        <v>74</v>
      </c>
      <c r="E58" s="11" t="s">
        <v>167</v>
      </c>
      <c r="F58" s="11"/>
      <c r="G58" s="52">
        <f>G59</f>
        <v>489</v>
      </c>
    </row>
    <row r="59" spans="1:8" s="40" customFormat="1" x14ac:dyDescent="0.2">
      <c r="A59" s="23" t="s">
        <v>80</v>
      </c>
      <c r="B59" s="4">
        <v>968</v>
      </c>
      <c r="C59" s="4" t="s">
        <v>55</v>
      </c>
      <c r="D59" s="4" t="s">
        <v>74</v>
      </c>
      <c r="E59" s="4" t="s">
        <v>179</v>
      </c>
      <c r="F59" s="4"/>
      <c r="G59" s="5">
        <f>G60</f>
        <v>489</v>
      </c>
    </row>
    <row r="60" spans="1:8" x14ac:dyDescent="0.2">
      <c r="A60" s="35" t="s">
        <v>108</v>
      </c>
      <c r="B60" s="6">
        <v>968</v>
      </c>
      <c r="C60" s="6" t="s">
        <v>55</v>
      </c>
      <c r="D60" s="6" t="s">
        <v>74</v>
      </c>
      <c r="E60" s="6" t="s">
        <v>179</v>
      </c>
      <c r="F60" s="6" t="s">
        <v>110</v>
      </c>
      <c r="G60" s="18">
        <v>489</v>
      </c>
    </row>
    <row r="61" spans="1:8" x14ac:dyDescent="0.2">
      <c r="A61" s="22" t="s">
        <v>102</v>
      </c>
      <c r="B61" s="8">
        <v>968</v>
      </c>
      <c r="C61" s="8" t="s">
        <v>55</v>
      </c>
      <c r="D61" s="8" t="s">
        <v>91</v>
      </c>
      <c r="E61" s="8"/>
      <c r="F61" s="8"/>
      <c r="G61" s="51">
        <f>G62+G82+G87+G91+G95+G78</f>
        <v>53607.384149999998</v>
      </c>
    </row>
    <row r="62" spans="1:8" ht="25.5" x14ac:dyDescent="0.2">
      <c r="A62" s="64" t="s">
        <v>451</v>
      </c>
      <c r="B62" s="11" t="s">
        <v>148</v>
      </c>
      <c r="C62" s="11" t="s">
        <v>55</v>
      </c>
      <c r="D62" s="11" t="s">
        <v>91</v>
      </c>
      <c r="E62" s="11" t="s">
        <v>281</v>
      </c>
      <c r="F62" s="11"/>
      <c r="G62" s="52">
        <f>G63+G66+G75+G69+G72</f>
        <v>1311</v>
      </c>
    </row>
    <row r="63" spans="1:8" s="41" customFormat="1" ht="38.25" x14ac:dyDescent="0.2">
      <c r="A63" s="21" t="s">
        <v>324</v>
      </c>
      <c r="B63" s="4" t="s">
        <v>148</v>
      </c>
      <c r="C63" s="4" t="s">
        <v>55</v>
      </c>
      <c r="D63" s="4" t="s">
        <v>91</v>
      </c>
      <c r="E63" s="4" t="s">
        <v>295</v>
      </c>
      <c r="F63" s="4"/>
      <c r="G63" s="5">
        <f>G64</f>
        <v>100</v>
      </c>
    </row>
    <row r="64" spans="1:8" s="40" customFormat="1" ht="25.5" x14ac:dyDescent="0.2">
      <c r="A64" s="14" t="s">
        <v>153</v>
      </c>
      <c r="B64" s="4">
        <v>968</v>
      </c>
      <c r="C64" s="4" t="s">
        <v>55</v>
      </c>
      <c r="D64" s="4" t="s">
        <v>91</v>
      </c>
      <c r="E64" s="4" t="s">
        <v>292</v>
      </c>
      <c r="F64" s="7"/>
      <c r="G64" s="5">
        <f>G65</f>
        <v>100</v>
      </c>
    </row>
    <row r="65" spans="1:7" x14ac:dyDescent="0.2">
      <c r="A65" s="24" t="s">
        <v>493</v>
      </c>
      <c r="B65" s="6" t="s">
        <v>148</v>
      </c>
      <c r="C65" s="6" t="s">
        <v>55</v>
      </c>
      <c r="D65" s="6" t="s">
        <v>91</v>
      </c>
      <c r="E65" s="6" t="s">
        <v>292</v>
      </c>
      <c r="F65" s="6" t="s">
        <v>107</v>
      </c>
      <c r="G65" s="81">
        <v>100</v>
      </c>
    </row>
    <row r="66" spans="1:7" ht="25.5" x14ac:dyDescent="0.2">
      <c r="A66" s="21" t="s">
        <v>325</v>
      </c>
      <c r="B66" s="4" t="s">
        <v>148</v>
      </c>
      <c r="C66" s="4" t="s">
        <v>55</v>
      </c>
      <c r="D66" s="4" t="s">
        <v>91</v>
      </c>
      <c r="E66" s="4" t="s">
        <v>326</v>
      </c>
      <c r="F66" s="4"/>
      <c r="G66" s="5">
        <f>G67</f>
        <v>211</v>
      </c>
    </row>
    <row r="67" spans="1:7" s="40" customFormat="1" ht="38.25" x14ac:dyDescent="0.2">
      <c r="A67" s="23" t="s">
        <v>282</v>
      </c>
      <c r="B67" s="4" t="s">
        <v>148</v>
      </c>
      <c r="C67" s="4" t="s">
        <v>55</v>
      </c>
      <c r="D67" s="4" t="s">
        <v>91</v>
      </c>
      <c r="E67" s="4" t="s">
        <v>21</v>
      </c>
      <c r="F67" s="4"/>
      <c r="G67" s="5">
        <f>G68</f>
        <v>211</v>
      </c>
    </row>
    <row r="68" spans="1:7" x14ac:dyDescent="0.2">
      <c r="A68" s="24" t="s">
        <v>493</v>
      </c>
      <c r="B68" s="6" t="s">
        <v>148</v>
      </c>
      <c r="C68" s="6" t="s">
        <v>55</v>
      </c>
      <c r="D68" s="6" t="s">
        <v>91</v>
      </c>
      <c r="E68" s="6" t="s">
        <v>21</v>
      </c>
      <c r="F68" s="82" t="s">
        <v>107</v>
      </c>
      <c r="G68" s="81">
        <v>211</v>
      </c>
    </row>
    <row r="69" spans="1:7" s="40" customFormat="1" ht="31.5" customHeight="1" x14ac:dyDescent="0.2">
      <c r="A69" s="119" t="s">
        <v>429</v>
      </c>
      <c r="B69" s="4" t="s">
        <v>148</v>
      </c>
      <c r="C69" s="4" t="s">
        <v>55</v>
      </c>
      <c r="D69" s="4" t="s">
        <v>91</v>
      </c>
      <c r="E69" s="4" t="s">
        <v>485</v>
      </c>
      <c r="F69" s="104"/>
      <c r="G69" s="80">
        <f>G70</f>
        <v>650</v>
      </c>
    </row>
    <row r="70" spans="1:7" s="40" customFormat="1" ht="25.5" x14ac:dyDescent="0.2">
      <c r="A70" s="21" t="s">
        <v>428</v>
      </c>
      <c r="B70" s="4" t="s">
        <v>148</v>
      </c>
      <c r="C70" s="4" t="s">
        <v>55</v>
      </c>
      <c r="D70" s="4" t="s">
        <v>91</v>
      </c>
      <c r="E70" s="4" t="s">
        <v>486</v>
      </c>
      <c r="F70" s="104"/>
      <c r="G70" s="80">
        <f>G71</f>
        <v>650</v>
      </c>
    </row>
    <row r="71" spans="1:7" x14ac:dyDescent="0.2">
      <c r="A71" s="24" t="s">
        <v>493</v>
      </c>
      <c r="B71" s="6" t="s">
        <v>148</v>
      </c>
      <c r="C71" s="6" t="s">
        <v>55</v>
      </c>
      <c r="D71" s="6" t="s">
        <v>91</v>
      </c>
      <c r="E71" s="6" t="s">
        <v>486</v>
      </c>
      <c r="F71" s="82" t="s">
        <v>107</v>
      </c>
      <c r="G71" s="81">
        <f>650</f>
        <v>650</v>
      </c>
    </row>
    <row r="72" spans="1:7" ht="39" customHeight="1" x14ac:dyDescent="0.2">
      <c r="A72" s="21" t="s">
        <v>475</v>
      </c>
      <c r="B72" s="4" t="s">
        <v>148</v>
      </c>
      <c r="C72" s="4" t="s">
        <v>55</v>
      </c>
      <c r="D72" s="4" t="s">
        <v>91</v>
      </c>
      <c r="E72" s="4" t="s">
        <v>487</v>
      </c>
      <c r="F72" s="82"/>
      <c r="G72" s="80">
        <f>G73</f>
        <v>300</v>
      </c>
    </row>
    <row r="73" spans="1:7" ht="25.5" x14ac:dyDescent="0.2">
      <c r="A73" s="21" t="s">
        <v>428</v>
      </c>
      <c r="B73" s="4" t="s">
        <v>148</v>
      </c>
      <c r="C73" s="4" t="s">
        <v>55</v>
      </c>
      <c r="D73" s="4" t="s">
        <v>91</v>
      </c>
      <c r="E73" s="4" t="s">
        <v>488</v>
      </c>
      <c r="F73" s="82"/>
      <c r="G73" s="80">
        <f>G74</f>
        <v>300</v>
      </c>
    </row>
    <row r="74" spans="1:7" x14ac:dyDescent="0.2">
      <c r="A74" s="24" t="s">
        <v>493</v>
      </c>
      <c r="B74" s="6" t="s">
        <v>148</v>
      </c>
      <c r="C74" s="6" t="s">
        <v>55</v>
      </c>
      <c r="D74" s="6" t="s">
        <v>91</v>
      </c>
      <c r="E74" s="6" t="s">
        <v>488</v>
      </c>
      <c r="F74" s="82" t="s">
        <v>107</v>
      </c>
      <c r="G74" s="81">
        <v>300</v>
      </c>
    </row>
    <row r="75" spans="1:7" s="41" customFormat="1" ht="38.25" x14ac:dyDescent="0.2">
      <c r="A75" s="68" t="s">
        <v>3</v>
      </c>
      <c r="B75" s="4" t="s">
        <v>148</v>
      </c>
      <c r="C75" s="4" t="s">
        <v>55</v>
      </c>
      <c r="D75" s="4" t="s">
        <v>91</v>
      </c>
      <c r="E75" s="4" t="s">
        <v>4</v>
      </c>
      <c r="F75" s="4"/>
      <c r="G75" s="5">
        <f>G76</f>
        <v>50</v>
      </c>
    </row>
    <row r="76" spans="1:7" s="41" customFormat="1" ht="25.5" x14ac:dyDescent="0.2">
      <c r="A76" s="14" t="s">
        <v>153</v>
      </c>
      <c r="B76" s="4" t="s">
        <v>148</v>
      </c>
      <c r="C76" s="4" t="s">
        <v>55</v>
      </c>
      <c r="D76" s="4" t="s">
        <v>91</v>
      </c>
      <c r="E76" s="4" t="s">
        <v>5</v>
      </c>
      <c r="F76" s="7"/>
      <c r="G76" s="5">
        <f>G77</f>
        <v>50</v>
      </c>
    </row>
    <row r="77" spans="1:7" s="41" customFormat="1" x14ac:dyDescent="0.2">
      <c r="A77" s="24" t="s">
        <v>493</v>
      </c>
      <c r="B77" s="6" t="s">
        <v>148</v>
      </c>
      <c r="C77" s="6" t="s">
        <v>55</v>
      </c>
      <c r="D77" s="6" t="s">
        <v>91</v>
      </c>
      <c r="E77" s="6" t="s">
        <v>5</v>
      </c>
      <c r="F77" s="6" t="s">
        <v>107</v>
      </c>
      <c r="G77" s="81">
        <v>50</v>
      </c>
    </row>
    <row r="78" spans="1:7" s="41" customFormat="1" ht="38.25" x14ac:dyDescent="0.2">
      <c r="A78" s="64" t="s">
        <v>577</v>
      </c>
      <c r="B78" s="11" t="s">
        <v>148</v>
      </c>
      <c r="C78" s="11" t="s">
        <v>55</v>
      </c>
      <c r="D78" s="11" t="s">
        <v>91</v>
      </c>
      <c r="E78" s="11" t="s">
        <v>394</v>
      </c>
      <c r="F78" s="11"/>
      <c r="G78" s="52">
        <f>G79</f>
        <v>400</v>
      </c>
    </row>
    <row r="79" spans="1:7" s="41" customFormat="1" ht="38.25" x14ac:dyDescent="0.2">
      <c r="A79" s="23" t="s">
        <v>393</v>
      </c>
      <c r="B79" s="4" t="s">
        <v>148</v>
      </c>
      <c r="C79" s="4" t="s">
        <v>55</v>
      </c>
      <c r="D79" s="4" t="s">
        <v>91</v>
      </c>
      <c r="E79" s="4" t="s">
        <v>395</v>
      </c>
      <c r="F79" s="4"/>
      <c r="G79" s="5">
        <f>G80</f>
        <v>400</v>
      </c>
    </row>
    <row r="80" spans="1:7" s="41" customFormat="1" ht="25.5" x14ac:dyDescent="0.2">
      <c r="A80" s="14" t="s">
        <v>153</v>
      </c>
      <c r="B80" s="4" t="s">
        <v>148</v>
      </c>
      <c r="C80" s="4" t="s">
        <v>55</v>
      </c>
      <c r="D80" s="4" t="s">
        <v>91</v>
      </c>
      <c r="E80" s="4" t="s">
        <v>396</v>
      </c>
      <c r="F80" s="4"/>
      <c r="G80" s="5">
        <f>G81</f>
        <v>400</v>
      </c>
    </row>
    <row r="81" spans="1:7" s="41" customFormat="1" x14ac:dyDescent="0.2">
      <c r="A81" s="24" t="s">
        <v>493</v>
      </c>
      <c r="B81" s="6" t="s">
        <v>148</v>
      </c>
      <c r="C81" s="6" t="s">
        <v>55</v>
      </c>
      <c r="D81" s="6" t="s">
        <v>91</v>
      </c>
      <c r="E81" s="6" t="s">
        <v>396</v>
      </c>
      <c r="F81" s="6" t="s">
        <v>107</v>
      </c>
      <c r="G81" s="18">
        <v>400</v>
      </c>
    </row>
    <row r="82" spans="1:7" ht="38.25" x14ac:dyDescent="0.2">
      <c r="A82" s="64" t="s">
        <v>578</v>
      </c>
      <c r="B82" s="11" t="s">
        <v>149</v>
      </c>
      <c r="C82" s="11" t="s">
        <v>55</v>
      </c>
      <c r="D82" s="11" t="s">
        <v>91</v>
      </c>
      <c r="E82" s="11" t="s">
        <v>189</v>
      </c>
      <c r="F82" s="11"/>
      <c r="G82" s="52">
        <f>G83</f>
        <v>135</v>
      </c>
    </row>
    <row r="83" spans="1:7" ht="38.25" x14ac:dyDescent="0.2">
      <c r="A83" s="23" t="s">
        <v>22</v>
      </c>
      <c r="B83" s="4">
        <v>968</v>
      </c>
      <c r="C83" s="4" t="s">
        <v>55</v>
      </c>
      <c r="D83" s="4" t="s">
        <v>91</v>
      </c>
      <c r="E83" s="4" t="s">
        <v>293</v>
      </c>
      <c r="F83" s="4"/>
      <c r="G83" s="5">
        <f>G84</f>
        <v>135</v>
      </c>
    </row>
    <row r="84" spans="1:7" s="40" customFormat="1" ht="25.5" x14ac:dyDescent="0.2">
      <c r="A84" s="14" t="s">
        <v>153</v>
      </c>
      <c r="B84" s="4">
        <v>968</v>
      </c>
      <c r="C84" s="4" t="s">
        <v>55</v>
      </c>
      <c r="D84" s="4" t="s">
        <v>91</v>
      </c>
      <c r="E84" s="4" t="s">
        <v>294</v>
      </c>
      <c r="F84" s="7"/>
      <c r="G84" s="5">
        <f>G85+G86</f>
        <v>135</v>
      </c>
    </row>
    <row r="85" spans="1:7" x14ac:dyDescent="0.2">
      <c r="A85" s="24" t="s">
        <v>493</v>
      </c>
      <c r="B85" s="6">
        <v>968</v>
      </c>
      <c r="C85" s="6" t="s">
        <v>55</v>
      </c>
      <c r="D85" s="6" t="s">
        <v>91</v>
      </c>
      <c r="E85" s="6" t="s">
        <v>294</v>
      </c>
      <c r="F85" s="6" t="s">
        <v>107</v>
      </c>
      <c r="G85" s="18">
        <v>125</v>
      </c>
    </row>
    <row r="86" spans="1:7" x14ac:dyDescent="0.2">
      <c r="A86" s="69" t="s">
        <v>300</v>
      </c>
      <c r="B86" s="6">
        <v>968</v>
      </c>
      <c r="C86" s="6" t="s">
        <v>55</v>
      </c>
      <c r="D86" s="6" t="s">
        <v>91</v>
      </c>
      <c r="E86" s="6" t="s">
        <v>294</v>
      </c>
      <c r="F86" s="6" t="s">
        <v>299</v>
      </c>
      <c r="G86" s="18">
        <v>10</v>
      </c>
    </row>
    <row r="87" spans="1:7" ht="37.5" customHeight="1" x14ac:dyDescent="0.2">
      <c r="A87" s="64" t="s">
        <v>579</v>
      </c>
      <c r="B87" s="11">
        <v>968</v>
      </c>
      <c r="C87" s="11" t="s">
        <v>55</v>
      </c>
      <c r="D87" s="11" t="s">
        <v>91</v>
      </c>
      <c r="E87" s="11" t="s">
        <v>16</v>
      </c>
      <c r="F87" s="11"/>
      <c r="G87" s="52">
        <f>G88</f>
        <v>265</v>
      </c>
    </row>
    <row r="88" spans="1:7" ht="25.5" x14ac:dyDescent="0.2">
      <c r="A88" s="23" t="s">
        <v>18</v>
      </c>
      <c r="B88" s="4">
        <v>968</v>
      </c>
      <c r="C88" s="4" t="s">
        <v>55</v>
      </c>
      <c r="D88" s="4" t="s">
        <v>91</v>
      </c>
      <c r="E88" s="4" t="s">
        <v>17</v>
      </c>
      <c r="F88" s="4"/>
      <c r="G88" s="5">
        <f>G89</f>
        <v>265</v>
      </c>
    </row>
    <row r="89" spans="1:7" s="40" customFormat="1" ht="25.5" x14ac:dyDescent="0.2">
      <c r="A89" s="14" t="s">
        <v>153</v>
      </c>
      <c r="B89" s="4">
        <v>968</v>
      </c>
      <c r="C89" s="4" t="s">
        <v>55</v>
      </c>
      <c r="D89" s="4" t="s">
        <v>91</v>
      </c>
      <c r="E89" s="4" t="s">
        <v>31</v>
      </c>
      <c r="F89" s="4"/>
      <c r="G89" s="5">
        <f>G90</f>
        <v>265</v>
      </c>
    </row>
    <row r="90" spans="1:7" x14ac:dyDescent="0.2">
      <c r="A90" s="25" t="s">
        <v>157</v>
      </c>
      <c r="B90" s="6" t="s">
        <v>148</v>
      </c>
      <c r="C90" s="6" t="s">
        <v>55</v>
      </c>
      <c r="D90" s="6" t="s">
        <v>91</v>
      </c>
      <c r="E90" s="6" t="s">
        <v>31</v>
      </c>
      <c r="F90" s="6" t="s">
        <v>111</v>
      </c>
      <c r="G90" s="18">
        <v>265</v>
      </c>
    </row>
    <row r="91" spans="1:7" ht="26.25" customHeight="1" x14ac:dyDescent="0.2">
      <c r="A91" s="64" t="s">
        <v>580</v>
      </c>
      <c r="B91" s="11">
        <v>968</v>
      </c>
      <c r="C91" s="11" t="s">
        <v>55</v>
      </c>
      <c r="D91" s="11" t="s">
        <v>91</v>
      </c>
      <c r="E91" s="11" t="s">
        <v>330</v>
      </c>
      <c r="F91" s="11"/>
      <c r="G91" s="52">
        <f>G92</f>
        <v>250</v>
      </c>
    </row>
    <row r="92" spans="1:7" ht="25.5" x14ac:dyDescent="0.2">
      <c r="A92" s="74" t="s">
        <v>339</v>
      </c>
      <c r="B92" s="4">
        <v>968</v>
      </c>
      <c r="C92" s="4" t="s">
        <v>55</v>
      </c>
      <c r="D92" s="4" t="s">
        <v>91</v>
      </c>
      <c r="E92" s="4" t="s">
        <v>331</v>
      </c>
      <c r="F92" s="4"/>
      <c r="G92" s="5">
        <f>G93</f>
        <v>250</v>
      </c>
    </row>
    <row r="93" spans="1:7" s="40" customFormat="1" ht="25.5" x14ac:dyDescent="0.2">
      <c r="A93" s="14" t="s">
        <v>153</v>
      </c>
      <c r="B93" s="4" t="s">
        <v>148</v>
      </c>
      <c r="C93" s="4" t="s">
        <v>55</v>
      </c>
      <c r="D93" s="4" t="s">
        <v>91</v>
      </c>
      <c r="E93" s="4" t="s">
        <v>332</v>
      </c>
      <c r="F93" s="4"/>
      <c r="G93" s="5">
        <f>G94</f>
        <v>250</v>
      </c>
    </row>
    <row r="94" spans="1:7" x14ac:dyDescent="0.2">
      <c r="A94" s="24" t="s">
        <v>493</v>
      </c>
      <c r="B94" s="6" t="s">
        <v>148</v>
      </c>
      <c r="C94" s="6" t="s">
        <v>55</v>
      </c>
      <c r="D94" s="6" t="s">
        <v>91</v>
      </c>
      <c r="E94" s="6" t="s">
        <v>332</v>
      </c>
      <c r="F94" s="6" t="s">
        <v>107</v>
      </c>
      <c r="G94" s="18">
        <v>250</v>
      </c>
    </row>
    <row r="95" spans="1:7" x14ac:dyDescent="0.2">
      <c r="A95" s="16" t="s">
        <v>145</v>
      </c>
      <c r="B95" s="11" t="s">
        <v>148</v>
      </c>
      <c r="C95" s="11" t="s">
        <v>55</v>
      </c>
      <c r="D95" s="11" t="s">
        <v>91</v>
      </c>
      <c r="E95" s="11" t="s">
        <v>167</v>
      </c>
      <c r="F95" s="11"/>
      <c r="G95" s="52">
        <f>G96+G99+G104+G110+G122+G124+G115+G117+G134</f>
        <v>51246.384149999998</v>
      </c>
    </row>
    <row r="96" spans="1:7" ht="38.25" x14ac:dyDescent="0.2">
      <c r="A96" s="30" t="s">
        <v>272</v>
      </c>
      <c r="B96" s="4" t="s">
        <v>148</v>
      </c>
      <c r="C96" s="4" t="s">
        <v>55</v>
      </c>
      <c r="D96" s="4" t="s">
        <v>91</v>
      </c>
      <c r="E96" s="4" t="s">
        <v>180</v>
      </c>
      <c r="F96" s="4"/>
      <c r="G96" s="80">
        <f>SUM(G97:G98)</f>
        <v>315</v>
      </c>
    </row>
    <row r="97" spans="1:8" x14ac:dyDescent="0.2">
      <c r="A97" s="37" t="s">
        <v>263</v>
      </c>
      <c r="B97" s="6" t="s">
        <v>148</v>
      </c>
      <c r="C97" s="6" t="s">
        <v>55</v>
      </c>
      <c r="D97" s="6" t="s">
        <v>91</v>
      </c>
      <c r="E97" s="6" t="s">
        <v>180</v>
      </c>
      <c r="F97" s="6" t="s">
        <v>133</v>
      </c>
      <c r="G97" s="81">
        <v>241.9</v>
      </c>
    </row>
    <row r="98" spans="1:8" ht="38.25" x14ac:dyDescent="0.2">
      <c r="A98" s="13" t="s">
        <v>264</v>
      </c>
      <c r="B98" s="6" t="s">
        <v>148</v>
      </c>
      <c r="C98" s="6" t="s">
        <v>55</v>
      </c>
      <c r="D98" s="6" t="s">
        <v>91</v>
      </c>
      <c r="E98" s="6" t="s">
        <v>180</v>
      </c>
      <c r="F98" s="6" t="s">
        <v>186</v>
      </c>
      <c r="G98" s="81">
        <v>73.099999999999994</v>
      </c>
    </row>
    <row r="99" spans="1:8" ht="25.5" x14ac:dyDescent="0.2">
      <c r="A99" s="23" t="s">
        <v>90</v>
      </c>
      <c r="B99" s="4">
        <v>968</v>
      </c>
      <c r="C99" s="4" t="s">
        <v>55</v>
      </c>
      <c r="D99" s="4" t="s">
        <v>91</v>
      </c>
      <c r="E99" s="4" t="s">
        <v>181</v>
      </c>
      <c r="F99" s="4"/>
      <c r="G99" s="80">
        <f>SUM(G100:G103)</f>
        <v>412.2</v>
      </c>
      <c r="H99" s="1">
        <v>412.2</v>
      </c>
    </row>
    <row r="100" spans="1:8" ht="25.5" x14ac:dyDescent="0.2">
      <c r="A100" s="35" t="s">
        <v>165</v>
      </c>
      <c r="B100" s="6">
        <v>968</v>
      </c>
      <c r="C100" s="6" t="s">
        <v>55</v>
      </c>
      <c r="D100" s="6" t="s">
        <v>91</v>
      </c>
      <c r="E100" s="6" t="s">
        <v>181</v>
      </c>
      <c r="F100" s="6" t="s">
        <v>104</v>
      </c>
      <c r="G100" s="81">
        <v>271.89999999999998</v>
      </c>
    </row>
    <row r="101" spans="1:8" ht="38.25" x14ac:dyDescent="0.2">
      <c r="A101" s="35" t="s">
        <v>166</v>
      </c>
      <c r="B101" s="6">
        <v>968</v>
      </c>
      <c r="C101" s="6" t="s">
        <v>55</v>
      </c>
      <c r="D101" s="6" t="s">
        <v>91</v>
      </c>
      <c r="E101" s="6" t="s">
        <v>181</v>
      </c>
      <c r="F101" s="6" t="s">
        <v>159</v>
      </c>
      <c r="G101" s="81">
        <v>82.1</v>
      </c>
    </row>
    <row r="102" spans="1:8" ht="25.5" x14ac:dyDescent="0.2">
      <c r="A102" s="35" t="s">
        <v>105</v>
      </c>
      <c r="B102" s="6">
        <v>968</v>
      </c>
      <c r="C102" s="6" t="s">
        <v>55</v>
      </c>
      <c r="D102" s="6" t="s">
        <v>91</v>
      </c>
      <c r="E102" s="6" t="s">
        <v>181</v>
      </c>
      <c r="F102" s="6" t="s">
        <v>106</v>
      </c>
      <c r="G102" s="81">
        <v>18</v>
      </c>
    </row>
    <row r="103" spans="1:8" x14ac:dyDescent="0.2">
      <c r="A103" s="24" t="s">
        <v>493</v>
      </c>
      <c r="B103" s="6">
        <v>968</v>
      </c>
      <c r="C103" s="6" t="s">
        <v>55</v>
      </c>
      <c r="D103" s="6" t="s">
        <v>91</v>
      </c>
      <c r="E103" s="6" t="s">
        <v>181</v>
      </c>
      <c r="F103" s="6" t="s">
        <v>107</v>
      </c>
      <c r="G103" s="81">
        <v>40.200000000000003</v>
      </c>
    </row>
    <row r="104" spans="1:8" ht="38.25" x14ac:dyDescent="0.2">
      <c r="A104" s="23" t="s">
        <v>77</v>
      </c>
      <c r="B104" s="4">
        <v>968</v>
      </c>
      <c r="C104" s="4" t="s">
        <v>71</v>
      </c>
      <c r="D104" s="4" t="s">
        <v>91</v>
      </c>
      <c r="E104" s="4" t="s">
        <v>182</v>
      </c>
      <c r="F104" s="4"/>
      <c r="G104" s="80">
        <f>SUM(G105:G109)</f>
        <v>923.5</v>
      </c>
      <c r="H104" s="1">
        <v>923.5</v>
      </c>
    </row>
    <row r="105" spans="1:8" ht="25.5" x14ac:dyDescent="0.2">
      <c r="A105" s="35" t="s">
        <v>165</v>
      </c>
      <c r="B105" s="6">
        <v>968</v>
      </c>
      <c r="C105" s="6" t="s">
        <v>55</v>
      </c>
      <c r="D105" s="6" t="s">
        <v>91</v>
      </c>
      <c r="E105" s="6" t="s">
        <v>182</v>
      </c>
      <c r="F105" s="6" t="s">
        <v>104</v>
      </c>
      <c r="G105" s="81">
        <v>603.70000000000005</v>
      </c>
    </row>
    <row r="106" spans="1:8" ht="25.5" x14ac:dyDescent="0.2">
      <c r="A106" s="35" t="s">
        <v>398</v>
      </c>
      <c r="B106" s="6">
        <v>968</v>
      </c>
      <c r="C106" s="6" t="s">
        <v>55</v>
      </c>
      <c r="D106" s="6" t="s">
        <v>91</v>
      </c>
      <c r="E106" s="6" t="s">
        <v>182</v>
      </c>
      <c r="F106" s="6" t="s">
        <v>399</v>
      </c>
      <c r="G106" s="81">
        <v>5</v>
      </c>
    </row>
    <row r="107" spans="1:8" s="40" customFormat="1" ht="38.25" x14ac:dyDescent="0.2">
      <c r="A107" s="35" t="s">
        <v>166</v>
      </c>
      <c r="B107" s="6">
        <v>968</v>
      </c>
      <c r="C107" s="6" t="s">
        <v>55</v>
      </c>
      <c r="D107" s="6" t="s">
        <v>91</v>
      </c>
      <c r="E107" s="6" t="s">
        <v>182</v>
      </c>
      <c r="F107" s="6" t="s">
        <v>159</v>
      </c>
      <c r="G107" s="81">
        <v>182.3</v>
      </c>
    </row>
    <row r="108" spans="1:8" ht="25.5" x14ac:dyDescent="0.2">
      <c r="A108" s="35" t="s">
        <v>105</v>
      </c>
      <c r="B108" s="6">
        <v>968</v>
      </c>
      <c r="C108" s="6" t="s">
        <v>55</v>
      </c>
      <c r="D108" s="6" t="s">
        <v>91</v>
      </c>
      <c r="E108" s="6" t="s">
        <v>182</v>
      </c>
      <c r="F108" s="6" t="s">
        <v>106</v>
      </c>
      <c r="G108" s="81">
        <v>36.5</v>
      </c>
    </row>
    <row r="109" spans="1:8" x14ac:dyDescent="0.2">
      <c r="A109" s="24" t="s">
        <v>493</v>
      </c>
      <c r="B109" s="6">
        <v>968</v>
      </c>
      <c r="C109" s="6" t="s">
        <v>55</v>
      </c>
      <c r="D109" s="6" t="s">
        <v>91</v>
      </c>
      <c r="E109" s="6" t="s">
        <v>182</v>
      </c>
      <c r="F109" s="6" t="s">
        <v>107</v>
      </c>
      <c r="G109" s="81">
        <f>50+46</f>
        <v>96</v>
      </c>
    </row>
    <row r="110" spans="1:8" ht="38.25" x14ac:dyDescent="0.2">
      <c r="A110" s="30" t="s">
        <v>84</v>
      </c>
      <c r="B110" s="4">
        <v>968</v>
      </c>
      <c r="C110" s="4" t="s">
        <v>55</v>
      </c>
      <c r="D110" s="4" t="s">
        <v>91</v>
      </c>
      <c r="E110" s="4" t="s">
        <v>183</v>
      </c>
      <c r="F110" s="4"/>
      <c r="G110" s="80">
        <f>SUM(G111:G114)</f>
        <v>600</v>
      </c>
    </row>
    <row r="111" spans="1:8" ht="25.5" x14ac:dyDescent="0.2">
      <c r="A111" s="35" t="s">
        <v>165</v>
      </c>
      <c r="B111" s="6">
        <v>968</v>
      </c>
      <c r="C111" s="6" t="s">
        <v>55</v>
      </c>
      <c r="D111" s="6" t="s">
        <v>91</v>
      </c>
      <c r="E111" s="6" t="s">
        <v>183</v>
      </c>
      <c r="F111" s="6" t="s">
        <v>104</v>
      </c>
      <c r="G111" s="81">
        <v>380.8</v>
      </c>
      <c r="H111" s="1">
        <v>600</v>
      </c>
    </row>
    <row r="112" spans="1:8" ht="38.25" x14ac:dyDescent="0.2">
      <c r="A112" s="35" t="s">
        <v>166</v>
      </c>
      <c r="B112" s="6">
        <v>968</v>
      </c>
      <c r="C112" s="6" t="s">
        <v>55</v>
      </c>
      <c r="D112" s="6" t="s">
        <v>91</v>
      </c>
      <c r="E112" s="6" t="s">
        <v>183</v>
      </c>
      <c r="F112" s="6" t="s">
        <v>159</v>
      </c>
      <c r="G112" s="81">
        <v>114.99</v>
      </c>
    </row>
    <row r="113" spans="1:8" ht="25.5" x14ac:dyDescent="0.2">
      <c r="A113" s="35" t="s">
        <v>105</v>
      </c>
      <c r="B113" s="6">
        <v>968</v>
      </c>
      <c r="C113" s="6" t="s">
        <v>55</v>
      </c>
      <c r="D113" s="6" t="s">
        <v>91</v>
      </c>
      <c r="E113" s="6" t="s">
        <v>183</v>
      </c>
      <c r="F113" s="6" t="s">
        <v>106</v>
      </c>
      <c r="G113" s="81">
        <v>2.21</v>
      </c>
    </row>
    <row r="114" spans="1:8" x14ac:dyDescent="0.2">
      <c r="A114" s="24" t="s">
        <v>493</v>
      </c>
      <c r="B114" s="6">
        <v>968</v>
      </c>
      <c r="C114" s="6" t="s">
        <v>55</v>
      </c>
      <c r="D114" s="6" t="s">
        <v>91</v>
      </c>
      <c r="E114" s="6" t="s">
        <v>183</v>
      </c>
      <c r="F114" s="6" t="s">
        <v>107</v>
      </c>
      <c r="G114" s="81">
        <f>17+85</f>
        <v>102</v>
      </c>
    </row>
    <row r="115" spans="1:8" s="40" customFormat="1" ht="38.25" x14ac:dyDescent="0.2">
      <c r="A115" s="29" t="s">
        <v>470</v>
      </c>
      <c r="B115" s="4" t="s">
        <v>148</v>
      </c>
      <c r="C115" s="4" t="s">
        <v>55</v>
      </c>
      <c r="D115" s="4" t="s">
        <v>91</v>
      </c>
      <c r="E115" s="4" t="s">
        <v>469</v>
      </c>
      <c r="F115" s="4"/>
      <c r="G115" s="80">
        <f>G116</f>
        <v>790</v>
      </c>
    </row>
    <row r="116" spans="1:8" s="40" customFormat="1" x14ac:dyDescent="0.2">
      <c r="A116" s="24" t="s">
        <v>493</v>
      </c>
      <c r="B116" s="6" t="s">
        <v>148</v>
      </c>
      <c r="C116" s="6" t="s">
        <v>55</v>
      </c>
      <c r="D116" s="6" t="s">
        <v>91</v>
      </c>
      <c r="E116" s="6" t="s">
        <v>469</v>
      </c>
      <c r="F116" s="6" t="s">
        <v>107</v>
      </c>
      <c r="G116" s="81">
        <v>790</v>
      </c>
      <c r="H116" s="40">
        <v>790</v>
      </c>
    </row>
    <row r="117" spans="1:8" s="40" customFormat="1" ht="25.5" x14ac:dyDescent="0.2">
      <c r="A117" s="14" t="s">
        <v>153</v>
      </c>
      <c r="B117" s="4">
        <v>968</v>
      </c>
      <c r="C117" s="4" t="s">
        <v>55</v>
      </c>
      <c r="D117" s="4" t="s">
        <v>91</v>
      </c>
      <c r="E117" s="4" t="s">
        <v>407</v>
      </c>
      <c r="F117" s="4"/>
      <c r="G117" s="80">
        <f>SUM(G118:G121)</f>
        <v>13259.567799999999</v>
      </c>
    </row>
    <row r="118" spans="1:8" ht="25.5" x14ac:dyDescent="0.2">
      <c r="A118" s="35" t="s">
        <v>105</v>
      </c>
      <c r="B118" s="6">
        <v>968</v>
      </c>
      <c r="C118" s="6" t="s">
        <v>55</v>
      </c>
      <c r="D118" s="6" t="s">
        <v>91</v>
      </c>
      <c r="E118" s="6" t="s">
        <v>407</v>
      </c>
      <c r="F118" s="6" t="s">
        <v>106</v>
      </c>
      <c r="G118" s="18">
        <v>25</v>
      </c>
    </row>
    <row r="119" spans="1:8" ht="51" x14ac:dyDescent="0.2">
      <c r="A119" s="24" t="s">
        <v>116</v>
      </c>
      <c r="B119" s="6">
        <v>968</v>
      </c>
      <c r="C119" s="6" t="s">
        <v>55</v>
      </c>
      <c r="D119" s="6" t="s">
        <v>91</v>
      </c>
      <c r="E119" s="6" t="s">
        <v>407</v>
      </c>
      <c r="F119" s="6" t="s">
        <v>107</v>
      </c>
      <c r="G119" s="18">
        <f>13171.88976-218.44+61.11804</f>
        <v>13014.567799999999</v>
      </c>
    </row>
    <row r="120" spans="1:8" ht="25.5" x14ac:dyDescent="0.2">
      <c r="A120" s="24" t="s">
        <v>568</v>
      </c>
      <c r="B120" s="6">
        <v>968</v>
      </c>
      <c r="C120" s="6" t="s">
        <v>55</v>
      </c>
      <c r="D120" s="6" t="s">
        <v>91</v>
      </c>
      <c r="E120" s="6" t="s">
        <v>407</v>
      </c>
      <c r="F120" s="6" t="s">
        <v>567</v>
      </c>
      <c r="G120" s="18">
        <v>40</v>
      </c>
    </row>
    <row r="121" spans="1:8" x14ac:dyDescent="0.2">
      <c r="A121" s="24" t="s">
        <v>300</v>
      </c>
      <c r="B121" s="6">
        <v>968</v>
      </c>
      <c r="C121" s="6" t="s">
        <v>55</v>
      </c>
      <c r="D121" s="6" t="s">
        <v>91</v>
      </c>
      <c r="E121" s="6" t="s">
        <v>407</v>
      </c>
      <c r="F121" s="6" t="s">
        <v>299</v>
      </c>
      <c r="G121" s="18">
        <v>180</v>
      </c>
    </row>
    <row r="122" spans="1:8" s="40" customFormat="1" ht="25.5" x14ac:dyDescent="0.2">
      <c r="A122" s="29" t="s">
        <v>296</v>
      </c>
      <c r="B122" s="4">
        <v>968</v>
      </c>
      <c r="C122" s="4" t="s">
        <v>55</v>
      </c>
      <c r="D122" s="4" t="s">
        <v>91</v>
      </c>
      <c r="E122" s="4" t="s">
        <v>26</v>
      </c>
      <c r="F122" s="4"/>
      <c r="G122" s="80">
        <f>G123</f>
        <v>2236.5</v>
      </c>
    </row>
    <row r="123" spans="1:8" ht="51" x14ac:dyDescent="0.2">
      <c r="A123" s="24" t="s">
        <v>116</v>
      </c>
      <c r="B123" s="6">
        <v>968</v>
      </c>
      <c r="C123" s="6" t="s">
        <v>55</v>
      </c>
      <c r="D123" s="6" t="s">
        <v>91</v>
      </c>
      <c r="E123" s="6" t="s">
        <v>26</v>
      </c>
      <c r="F123" s="6" t="s">
        <v>120</v>
      </c>
      <c r="G123" s="18">
        <v>2236.5</v>
      </c>
    </row>
    <row r="124" spans="1:8" ht="25.5" x14ac:dyDescent="0.2">
      <c r="A124" s="36" t="s">
        <v>140</v>
      </c>
      <c r="B124" s="11">
        <v>968</v>
      </c>
      <c r="C124" s="11" t="s">
        <v>55</v>
      </c>
      <c r="D124" s="11" t="s">
        <v>91</v>
      </c>
      <c r="E124" s="11" t="s">
        <v>184</v>
      </c>
      <c r="F124" s="11"/>
      <c r="G124" s="52">
        <f>G125</f>
        <v>32698.616350000004</v>
      </c>
    </row>
    <row r="125" spans="1:8" ht="25.5" x14ac:dyDescent="0.2">
      <c r="A125" s="29" t="s">
        <v>132</v>
      </c>
      <c r="B125" s="4">
        <v>968</v>
      </c>
      <c r="C125" s="4" t="s">
        <v>55</v>
      </c>
      <c r="D125" s="4" t="s">
        <v>91</v>
      </c>
      <c r="E125" s="4" t="s">
        <v>185</v>
      </c>
      <c r="F125" s="4"/>
      <c r="G125" s="5">
        <f>SUM(G126:G133)</f>
        <v>32698.616350000004</v>
      </c>
    </row>
    <row r="126" spans="1:8" x14ac:dyDescent="0.2">
      <c r="A126" s="37" t="s">
        <v>262</v>
      </c>
      <c r="B126" s="6">
        <v>968</v>
      </c>
      <c r="C126" s="6" t="s">
        <v>55</v>
      </c>
      <c r="D126" s="6" t="s">
        <v>91</v>
      </c>
      <c r="E126" s="6" t="s">
        <v>185</v>
      </c>
      <c r="F126" s="6" t="s">
        <v>133</v>
      </c>
      <c r="G126" s="18">
        <v>15924.2</v>
      </c>
    </row>
    <row r="127" spans="1:8" ht="25.5" x14ac:dyDescent="0.2">
      <c r="A127" s="13" t="s">
        <v>260</v>
      </c>
      <c r="B127" s="6" t="s">
        <v>148</v>
      </c>
      <c r="C127" s="6" t="s">
        <v>55</v>
      </c>
      <c r="D127" s="6" t="s">
        <v>91</v>
      </c>
      <c r="E127" s="6" t="s">
        <v>185</v>
      </c>
      <c r="F127" s="6" t="s">
        <v>402</v>
      </c>
      <c r="G127" s="18">
        <v>1000</v>
      </c>
    </row>
    <row r="128" spans="1:8" ht="38.25" x14ac:dyDescent="0.2">
      <c r="A128" s="13" t="s">
        <v>264</v>
      </c>
      <c r="B128" s="6">
        <v>968</v>
      </c>
      <c r="C128" s="6" t="s">
        <v>55</v>
      </c>
      <c r="D128" s="6" t="s">
        <v>91</v>
      </c>
      <c r="E128" s="6" t="s">
        <v>185</v>
      </c>
      <c r="F128" s="6" t="s">
        <v>186</v>
      </c>
      <c r="G128" s="18">
        <v>4809.1000000000004</v>
      </c>
    </row>
    <row r="129" spans="1:7" ht="25.5" x14ac:dyDescent="0.2">
      <c r="A129" s="35" t="s">
        <v>105</v>
      </c>
      <c r="B129" s="6" t="s">
        <v>148</v>
      </c>
      <c r="C129" s="6" t="s">
        <v>55</v>
      </c>
      <c r="D129" s="6" t="s">
        <v>91</v>
      </c>
      <c r="E129" s="6" t="s">
        <v>185</v>
      </c>
      <c r="F129" s="6" t="s">
        <v>106</v>
      </c>
      <c r="G129" s="18">
        <v>1107.5</v>
      </c>
    </row>
    <row r="130" spans="1:7" x14ac:dyDescent="0.2">
      <c r="A130" s="24" t="s">
        <v>493</v>
      </c>
      <c r="B130" s="6">
        <v>968</v>
      </c>
      <c r="C130" s="6" t="s">
        <v>55</v>
      </c>
      <c r="D130" s="6" t="s">
        <v>91</v>
      </c>
      <c r="E130" s="6" t="s">
        <v>185</v>
      </c>
      <c r="F130" s="6" t="s">
        <v>107</v>
      </c>
      <c r="G130" s="18">
        <v>7522.5680000000002</v>
      </c>
    </row>
    <row r="131" spans="1:7" x14ac:dyDescent="0.2">
      <c r="A131" s="13" t="s">
        <v>359</v>
      </c>
      <c r="B131" s="6">
        <v>968</v>
      </c>
      <c r="C131" s="6" t="s">
        <v>55</v>
      </c>
      <c r="D131" s="6" t="s">
        <v>91</v>
      </c>
      <c r="E131" s="6" t="s">
        <v>185</v>
      </c>
      <c r="F131" s="6" t="s">
        <v>358</v>
      </c>
      <c r="G131" s="18">
        <v>2285.2483499999998</v>
      </c>
    </row>
    <row r="132" spans="1:7" ht="25.5" x14ac:dyDescent="0.2">
      <c r="A132" s="13" t="s">
        <v>408</v>
      </c>
      <c r="B132" s="6" t="s">
        <v>148</v>
      </c>
      <c r="C132" s="6" t="s">
        <v>55</v>
      </c>
      <c r="D132" s="6" t="s">
        <v>91</v>
      </c>
      <c r="E132" s="6" t="s">
        <v>185</v>
      </c>
      <c r="F132" s="6" t="s">
        <v>400</v>
      </c>
      <c r="G132" s="18">
        <v>10</v>
      </c>
    </row>
    <row r="133" spans="1:7" x14ac:dyDescent="0.2">
      <c r="A133" s="13" t="s">
        <v>401</v>
      </c>
      <c r="B133" s="6" t="s">
        <v>148</v>
      </c>
      <c r="C133" s="6" t="s">
        <v>55</v>
      </c>
      <c r="D133" s="6" t="s">
        <v>91</v>
      </c>
      <c r="E133" s="6" t="s">
        <v>185</v>
      </c>
      <c r="F133" s="6" t="s">
        <v>403</v>
      </c>
      <c r="G133" s="18">
        <v>40</v>
      </c>
    </row>
    <row r="134" spans="1:7" s="40" customFormat="1" x14ac:dyDescent="0.2">
      <c r="A134" s="15" t="s">
        <v>80</v>
      </c>
      <c r="B134" s="4" t="s">
        <v>148</v>
      </c>
      <c r="C134" s="4" t="s">
        <v>55</v>
      </c>
      <c r="D134" s="4" t="s">
        <v>91</v>
      </c>
      <c r="E134" s="4" t="s">
        <v>179</v>
      </c>
      <c r="F134" s="4"/>
      <c r="G134" s="5">
        <f>G135</f>
        <v>11</v>
      </c>
    </row>
    <row r="135" spans="1:7" x14ac:dyDescent="0.2">
      <c r="A135" s="13" t="s">
        <v>367</v>
      </c>
      <c r="B135" s="6" t="s">
        <v>148</v>
      </c>
      <c r="C135" s="6" t="s">
        <v>55</v>
      </c>
      <c r="D135" s="6" t="s">
        <v>91</v>
      </c>
      <c r="E135" s="6" t="s">
        <v>179</v>
      </c>
      <c r="F135" s="6" t="s">
        <v>366</v>
      </c>
      <c r="G135" s="18">
        <v>11</v>
      </c>
    </row>
    <row r="136" spans="1:7" ht="25.5" x14ac:dyDescent="0.2">
      <c r="A136" s="20" t="s">
        <v>129</v>
      </c>
      <c r="B136" s="9" t="s">
        <v>148</v>
      </c>
      <c r="C136" s="9" t="s">
        <v>70</v>
      </c>
      <c r="D136" s="9"/>
      <c r="E136" s="53"/>
      <c r="F136" s="53"/>
      <c r="G136" s="50">
        <f>G137</f>
        <v>1404.1</v>
      </c>
    </row>
    <row r="137" spans="1:7" ht="32.25" customHeight="1" x14ac:dyDescent="0.2">
      <c r="A137" s="22" t="s">
        <v>559</v>
      </c>
      <c r="B137" s="8">
        <v>968</v>
      </c>
      <c r="C137" s="8" t="s">
        <v>70</v>
      </c>
      <c r="D137" s="8" t="s">
        <v>64</v>
      </c>
      <c r="E137" s="8"/>
      <c r="F137" s="8"/>
      <c r="G137" s="51">
        <f>G138</f>
        <v>1404.1</v>
      </c>
    </row>
    <row r="138" spans="1:7" ht="63.75" x14ac:dyDescent="0.2">
      <c r="A138" s="39" t="s">
        <v>581</v>
      </c>
      <c r="B138" s="11" t="s">
        <v>148</v>
      </c>
      <c r="C138" s="11" t="s">
        <v>70</v>
      </c>
      <c r="D138" s="11" t="s">
        <v>64</v>
      </c>
      <c r="E138" s="11" t="s">
        <v>340</v>
      </c>
      <c r="F138" s="11"/>
      <c r="G138" s="52">
        <f>G139</f>
        <v>1404.1</v>
      </c>
    </row>
    <row r="139" spans="1:7" ht="38.25" x14ac:dyDescent="0.2">
      <c r="A139" s="21" t="s">
        <v>341</v>
      </c>
      <c r="B139" s="4">
        <v>968</v>
      </c>
      <c r="C139" s="4" t="s">
        <v>70</v>
      </c>
      <c r="D139" s="4" t="s">
        <v>64</v>
      </c>
      <c r="E139" s="4" t="s">
        <v>342</v>
      </c>
      <c r="F139" s="4"/>
      <c r="G139" s="5">
        <f>G140</f>
        <v>1404.1</v>
      </c>
    </row>
    <row r="140" spans="1:7" ht="25.5" x14ac:dyDescent="0.2">
      <c r="A140" s="105" t="s">
        <v>343</v>
      </c>
      <c r="B140" s="4">
        <v>968</v>
      </c>
      <c r="C140" s="4" t="s">
        <v>70</v>
      </c>
      <c r="D140" s="4" t="s">
        <v>64</v>
      </c>
      <c r="E140" s="4" t="s">
        <v>344</v>
      </c>
      <c r="F140" s="4"/>
      <c r="G140" s="5">
        <f>G141</f>
        <v>1404.1</v>
      </c>
    </row>
    <row r="141" spans="1:7" x14ac:dyDescent="0.2">
      <c r="A141" s="24" t="s">
        <v>493</v>
      </c>
      <c r="B141" s="6">
        <v>968</v>
      </c>
      <c r="C141" s="6" t="s">
        <v>70</v>
      </c>
      <c r="D141" s="6" t="s">
        <v>64</v>
      </c>
      <c r="E141" s="6" t="s">
        <v>344</v>
      </c>
      <c r="F141" s="6" t="s">
        <v>107</v>
      </c>
      <c r="G141" s="18">
        <v>1404.1</v>
      </c>
    </row>
    <row r="142" spans="1:7" s="40" customFormat="1" x14ac:dyDescent="0.2">
      <c r="A142" s="20" t="s">
        <v>112</v>
      </c>
      <c r="B142" s="9">
        <v>968</v>
      </c>
      <c r="C142" s="9" t="s">
        <v>58</v>
      </c>
      <c r="D142" s="9"/>
      <c r="E142" s="9"/>
      <c r="F142" s="9"/>
      <c r="G142" s="50">
        <f>G149+G143</f>
        <v>33474.99</v>
      </c>
    </row>
    <row r="143" spans="1:7" s="103" customFormat="1" x14ac:dyDescent="0.2">
      <c r="A143" s="111" t="s">
        <v>417</v>
      </c>
      <c r="B143" s="112" t="s">
        <v>148</v>
      </c>
      <c r="C143" s="112" t="s">
        <v>58</v>
      </c>
      <c r="D143" s="112" t="s">
        <v>61</v>
      </c>
      <c r="E143" s="102"/>
      <c r="F143" s="102"/>
      <c r="G143" s="113">
        <f>G144</f>
        <v>33259.49</v>
      </c>
    </row>
    <row r="144" spans="1:7" s="41" customFormat="1" ht="51" x14ac:dyDescent="0.2">
      <c r="A144" s="38" t="s">
        <v>582</v>
      </c>
      <c r="B144" s="11" t="s">
        <v>148</v>
      </c>
      <c r="C144" s="114" t="s">
        <v>58</v>
      </c>
      <c r="D144" s="114" t="s">
        <v>61</v>
      </c>
      <c r="E144" s="11" t="s">
        <v>187</v>
      </c>
      <c r="F144" s="114"/>
      <c r="G144" s="115">
        <f>G145</f>
        <v>33259.49</v>
      </c>
    </row>
    <row r="145" spans="1:8" s="40" customFormat="1" ht="25.5" x14ac:dyDescent="0.2">
      <c r="A145" s="15" t="s">
        <v>583</v>
      </c>
      <c r="B145" s="4" t="s">
        <v>148</v>
      </c>
      <c r="C145" s="104" t="s">
        <v>58</v>
      </c>
      <c r="D145" s="104" t="s">
        <v>61</v>
      </c>
      <c r="E145" s="4" t="s">
        <v>416</v>
      </c>
      <c r="F145" s="104"/>
      <c r="G145" s="80">
        <f>G146</f>
        <v>33259.49</v>
      </c>
    </row>
    <row r="146" spans="1:8" s="40" customFormat="1" ht="25.5" x14ac:dyDescent="0.2">
      <c r="A146" s="15" t="s">
        <v>414</v>
      </c>
      <c r="B146" s="4" t="s">
        <v>148</v>
      </c>
      <c r="C146" s="104" t="s">
        <v>58</v>
      </c>
      <c r="D146" s="104" t="s">
        <v>61</v>
      </c>
      <c r="E146" s="4" t="s">
        <v>415</v>
      </c>
      <c r="F146" s="104"/>
      <c r="G146" s="80">
        <f>G147</f>
        <v>33259.49</v>
      </c>
    </row>
    <row r="147" spans="1:8" s="40" customFormat="1" ht="25.5" x14ac:dyDescent="0.2">
      <c r="A147" s="120" t="s">
        <v>375</v>
      </c>
      <c r="B147" s="4" t="s">
        <v>148</v>
      </c>
      <c r="C147" s="104" t="s">
        <v>58</v>
      </c>
      <c r="D147" s="104" t="s">
        <v>61</v>
      </c>
      <c r="E147" s="4" t="s">
        <v>471</v>
      </c>
      <c r="F147" s="104"/>
      <c r="G147" s="80">
        <f>G148</f>
        <v>33259.49</v>
      </c>
    </row>
    <row r="148" spans="1:8" s="40" customFormat="1" ht="38.25" x14ac:dyDescent="0.2">
      <c r="A148" s="13" t="s">
        <v>446</v>
      </c>
      <c r="B148" s="6" t="s">
        <v>148</v>
      </c>
      <c r="C148" s="82" t="s">
        <v>58</v>
      </c>
      <c r="D148" s="82" t="s">
        <v>61</v>
      </c>
      <c r="E148" s="6" t="s">
        <v>471</v>
      </c>
      <c r="F148" s="82" t="s">
        <v>445</v>
      </c>
      <c r="G148" s="81">
        <f>32261.7+997.79</f>
        <v>33259.49</v>
      </c>
      <c r="H148" s="40">
        <v>32261.7</v>
      </c>
    </row>
    <row r="149" spans="1:8" x14ac:dyDescent="0.2">
      <c r="A149" s="22" t="s">
        <v>97</v>
      </c>
      <c r="B149" s="8">
        <v>968</v>
      </c>
      <c r="C149" s="8" t="s">
        <v>58</v>
      </c>
      <c r="D149" s="8" t="s">
        <v>75</v>
      </c>
      <c r="E149" s="8"/>
      <c r="F149" s="8"/>
      <c r="G149" s="51">
        <f>G150+G154+G158</f>
        <v>215.5</v>
      </c>
    </row>
    <row r="150" spans="1:8" ht="38.25" x14ac:dyDescent="0.2">
      <c r="A150" s="39" t="s">
        <v>584</v>
      </c>
      <c r="B150" s="11">
        <v>968</v>
      </c>
      <c r="C150" s="11" t="s">
        <v>58</v>
      </c>
      <c r="D150" s="11" t="s">
        <v>75</v>
      </c>
      <c r="E150" s="11" t="s">
        <v>437</v>
      </c>
      <c r="F150" s="11"/>
      <c r="G150" s="52">
        <f>G151</f>
        <v>30</v>
      </c>
    </row>
    <row r="151" spans="1:8" s="40" customFormat="1" ht="38.25" x14ac:dyDescent="0.2">
      <c r="A151" s="14" t="s">
        <v>436</v>
      </c>
      <c r="B151" s="4">
        <v>968</v>
      </c>
      <c r="C151" s="4" t="s">
        <v>58</v>
      </c>
      <c r="D151" s="4" t="s">
        <v>75</v>
      </c>
      <c r="E151" s="4" t="s">
        <v>435</v>
      </c>
      <c r="F151" s="4"/>
      <c r="G151" s="5">
        <f>G152</f>
        <v>30</v>
      </c>
    </row>
    <row r="152" spans="1:8" ht="25.5" x14ac:dyDescent="0.2">
      <c r="A152" s="15" t="s">
        <v>153</v>
      </c>
      <c r="B152" s="4">
        <v>968</v>
      </c>
      <c r="C152" s="4" t="s">
        <v>58</v>
      </c>
      <c r="D152" s="4" t="s">
        <v>75</v>
      </c>
      <c r="E152" s="4" t="s">
        <v>434</v>
      </c>
      <c r="F152" s="4"/>
      <c r="G152" s="5">
        <f>G153</f>
        <v>30</v>
      </c>
    </row>
    <row r="153" spans="1:8" s="40" customFormat="1" x14ac:dyDescent="0.2">
      <c r="A153" s="69" t="s">
        <v>368</v>
      </c>
      <c r="B153" s="6">
        <v>968</v>
      </c>
      <c r="C153" s="6" t="s">
        <v>58</v>
      </c>
      <c r="D153" s="6" t="s">
        <v>75</v>
      </c>
      <c r="E153" s="6" t="s">
        <v>434</v>
      </c>
      <c r="F153" s="6" t="s">
        <v>128</v>
      </c>
      <c r="G153" s="18">
        <v>30</v>
      </c>
    </row>
    <row r="154" spans="1:8" ht="38.25" x14ac:dyDescent="0.2">
      <c r="A154" s="130" t="s">
        <v>585</v>
      </c>
      <c r="B154" s="11" t="s">
        <v>148</v>
      </c>
      <c r="C154" s="11" t="s">
        <v>58</v>
      </c>
      <c r="D154" s="11" t="s">
        <v>75</v>
      </c>
      <c r="E154" s="11" t="s">
        <v>433</v>
      </c>
      <c r="F154" s="11"/>
      <c r="G154" s="115">
        <f>G155</f>
        <v>181</v>
      </c>
    </row>
    <row r="155" spans="1:8" ht="51" x14ac:dyDescent="0.2">
      <c r="A155" s="28" t="s">
        <v>430</v>
      </c>
      <c r="B155" s="6" t="s">
        <v>148</v>
      </c>
      <c r="C155" s="4" t="s">
        <v>58</v>
      </c>
      <c r="D155" s="4" t="s">
        <v>75</v>
      </c>
      <c r="E155" s="4" t="s">
        <v>431</v>
      </c>
      <c r="F155" s="4"/>
      <c r="G155" s="80">
        <f>G156</f>
        <v>181</v>
      </c>
    </row>
    <row r="156" spans="1:8" ht="27.75" customHeight="1" x14ac:dyDescent="0.2">
      <c r="A156" s="29" t="s">
        <v>153</v>
      </c>
      <c r="B156" s="4" t="s">
        <v>148</v>
      </c>
      <c r="C156" s="4" t="s">
        <v>58</v>
      </c>
      <c r="D156" s="4" t="s">
        <v>75</v>
      </c>
      <c r="E156" s="4" t="s">
        <v>432</v>
      </c>
      <c r="F156" s="4"/>
      <c r="G156" s="80">
        <f>G157</f>
        <v>181</v>
      </c>
    </row>
    <row r="157" spans="1:8" x14ac:dyDescent="0.2">
      <c r="A157" s="24" t="s">
        <v>493</v>
      </c>
      <c r="B157" s="6" t="s">
        <v>148</v>
      </c>
      <c r="C157" s="6" t="s">
        <v>58</v>
      </c>
      <c r="D157" s="6" t="s">
        <v>75</v>
      </c>
      <c r="E157" s="6" t="s">
        <v>432</v>
      </c>
      <c r="F157" s="82" t="s">
        <v>107</v>
      </c>
      <c r="G157" s="81">
        <v>181</v>
      </c>
    </row>
    <row r="158" spans="1:8" s="40" customFormat="1" x14ac:dyDescent="0.2">
      <c r="A158" s="39" t="s">
        <v>145</v>
      </c>
      <c r="B158" s="11">
        <v>968</v>
      </c>
      <c r="C158" s="11" t="s">
        <v>58</v>
      </c>
      <c r="D158" s="11" t="s">
        <v>75</v>
      </c>
      <c r="E158" s="11" t="s">
        <v>167</v>
      </c>
      <c r="F158" s="11"/>
      <c r="G158" s="52">
        <f>G159</f>
        <v>4.5</v>
      </c>
    </row>
    <row r="159" spans="1:8" ht="63.75" x14ac:dyDescent="0.2">
      <c r="A159" s="23" t="s">
        <v>101</v>
      </c>
      <c r="B159" s="4">
        <v>968</v>
      </c>
      <c r="C159" s="4" t="s">
        <v>58</v>
      </c>
      <c r="D159" s="4" t="s">
        <v>75</v>
      </c>
      <c r="E159" s="4" t="s">
        <v>192</v>
      </c>
      <c r="F159" s="4"/>
      <c r="G159" s="80">
        <f>G160</f>
        <v>4.5</v>
      </c>
    </row>
    <row r="160" spans="1:8" x14ac:dyDescent="0.2">
      <c r="A160" s="24" t="s">
        <v>493</v>
      </c>
      <c r="B160" s="6">
        <v>968</v>
      </c>
      <c r="C160" s="6" t="s">
        <v>58</v>
      </c>
      <c r="D160" s="6" t="s">
        <v>75</v>
      </c>
      <c r="E160" s="6" t="s">
        <v>192</v>
      </c>
      <c r="F160" s="6" t="s">
        <v>107</v>
      </c>
      <c r="G160" s="81">
        <v>4.5</v>
      </c>
      <c r="H160" s="1">
        <v>4.5</v>
      </c>
    </row>
    <row r="161" spans="1:8" s="40" customFormat="1" x14ac:dyDescent="0.2">
      <c r="A161" s="33" t="s">
        <v>124</v>
      </c>
      <c r="B161" s="9" t="s">
        <v>148</v>
      </c>
      <c r="C161" s="9" t="s">
        <v>60</v>
      </c>
      <c r="D161" s="9"/>
      <c r="E161" s="9"/>
      <c r="F161" s="9"/>
      <c r="G161" s="50">
        <f>G162</f>
        <v>1986.3278399999999</v>
      </c>
    </row>
    <row r="162" spans="1:8" x14ac:dyDescent="0.2">
      <c r="A162" s="27" t="s">
        <v>81</v>
      </c>
      <c r="B162" s="8" t="s">
        <v>148</v>
      </c>
      <c r="C162" s="8" t="s">
        <v>60</v>
      </c>
      <c r="D162" s="8" t="s">
        <v>57</v>
      </c>
      <c r="E162" s="8"/>
      <c r="F162" s="8"/>
      <c r="G162" s="51">
        <f>G163</f>
        <v>1986.3278399999999</v>
      </c>
    </row>
    <row r="163" spans="1:8" s="40" customFormat="1" x14ac:dyDescent="0.2">
      <c r="A163" s="16" t="s">
        <v>145</v>
      </c>
      <c r="B163" s="11" t="s">
        <v>148</v>
      </c>
      <c r="C163" s="11" t="s">
        <v>60</v>
      </c>
      <c r="D163" s="11" t="s">
        <v>57</v>
      </c>
      <c r="E163" s="11" t="s">
        <v>167</v>
      </c>
      <c r="F163" s="11"/>
      <c r="G163" s="52">
        <f>G166+G164</f>
        <v>1986.3278399999999</v>
      </c>
    </row>
    <row r="164" spans="1:8" s="40" customFormat="1" ht="89.25" x14ac:dyDescent="0.2">
      <c r="A164" s="121" t="s">
        <v>455</v>
      </c>
      <c r="B164" s="4" t="s">
        <v>148</v>
      </c>
      <c r="C164" s="104" t="s">
        <v>60</v>
      </c>
      <c r="D164" s="104" t="s">
        <v>57</v>
      </c>
      <c r="E164" s="104" t="s">
        <v>456</v>
      </c>
      <c r="F164" s="104"/>
      <c r="G164" s="5">
        <f>G165</f>
        <v>963.3</v>
      </c>
    </row>
    <row r="165" spans="1:8" s="40" customFormat="1" x14ac:dyDescent="0.2">
      <c r="A165" s="35" t="s">
        <v>157</v>
      </c>
      <c r="B165" s="6" t="s">
        <v>148</v>
      </c>
      <c r="C165" s="82" t="s">
        <v>60</v>
      </c>
      <c r="D165" s="82" t="s">
        <v>57</v>
      </c>
      <c r="E165" s="82" t="s">
        <v>456</v>
      </c>
      <c r="F165" s="82" t="s">
        <v>111</v>
      </c>
      <c r="G165" s="18">
        <v>963.3</v>
      </c>
    </row>
    <row r="166" spans="1:8" s="40" customFormat="1" ht="24.75" customHeight="1" x14ac:dyDescent="0.2">
      <c r="A166" s="14" t="s">
        <v>450</v>
      </c>
      <c r="B166" s="88" t="s">
        <v>148</v>
      </c>
      <c r="C166" s="4" t="s">
        <v>60</v>
      </c>
      <c r="D166" s="4" t="s">
        <v>57</v>
      </c>
      <c r="E166" s="4" t="s">
        <v>447</v>
      </c>
      <c r="F166" s="4"/>
      <c r="G166" s="80">
        <f>SUM(G167:G167)</f>
        <v>1023.02784</v>
      </c>
    </row>
    <row r="167" spans="1:8" s="40" customFormat="1" x14ac:dyDescent="0.2">
      <c r="A167" s="35" t="s">
        <v>157</v>
      </c>
      <c r="B167" s="10" t="s">
        <v>148</v>
      </c>
      <c r="C167" s="6" t="s">
        <v>60</v>
      </c>
      <c r="D167" s="6" t="s">
        <v>57</v>
      </c>
      <c r="E167" s="6" t="s">
        <v>447</v>
      </c>
      <c r="F167" s="6" t="s">
        <v>111</v>
      </c>
      <c r="G167" s="18">
        <v>1023.02784</v>
      </c>
      <c r="H167" s="40">
        <v>511.5</v>
      </c>
    </row>
    <row r="168" spans="1:8" x14ac:dyDescent="0.2">
      <c r="A168" s="20" t="s">
        <v>114</v>
      </c>
      <c r="B168" s="9">
        <v>968</v>
      </c>
      <c r="C168" s="9" t="s">
        <v>64</v>
      </c>
      <c r="D168" s="9"/>
      <c r="E168" s="9"/>
      <c r="F168" s="9"/>
      <c r="G168" s="50">
        <f>G169+G182+G174</f>
        <v>24457.66085</v>
      </c>
    </row>
    <row r="169" spans="1:8" ht="13.5" x14ac:dyDescent="0.2">
      <c r="A169" s="27" t="s">
        <v>53</v>
      </c>
      <c r="B169" s="12">
        <v>968</v>
      </c>
      <c r="C169" s="8" t="s">
        <v>64</v>
      </c>
      <c r="D169" s="8" t="s">
        <v>55</v>
      </c>
      <c r="E169" s="8"/>
      <c r="F169" s="8"/>
      <c r="G169" s="51">
        <f>G170</f>
        <v>5941.11168</v>
      </c>
    </row>
    <row r="170" spans="1:8" x14ac:dyDescent="0.2">
      <c r="A170" s="34" t="s">
        <v>145</v>
      </c>
      <c r="B170" s="11">
        <v>968</v>
      </c>
      <c r="C170" s="11" t="s">
        <v>64</v>
      </c>
      <c r="D170" s="11" t="s">
        <v>55</v>
      </c>
      <c r="E170" s="11" t="s">
        <v>167</v>
      </c>
      <c r="F170" s="11"/>
      <c r="G170" s="52">
        <f>G171</f>
        <v>5941.11168</v>
      </c>
    </row>
    <row r="171" spans="1:8" ht="25.5" x14ac:dyDescent="0.2">
      <c r="A171" s="23" t="s">
        <v>78</v>
      </c>
      <c r="B171" s="6">
        <v>968</v>
      </c>
      <c r="C171" s="4" t="s">
        <v>64</v>
      </c>
      <c r="D171" s="4" t="s">
        <v>55</v>
      </c>
      <c r="E171" s="4" t="s">
        <v>193</v>
      </c>
      <c r="F171" s="4"/>
      <c r="G171" s="5">
        <f>G172</f>
        <v>5941.11168</v>
      </c>
    </row>
    <row r="172" spans="1:8" x14ac:dyDescent="0.2">
      <c r="A172" s="73" t="s">
        <v>134</v>
      </c>
      <c r="B172" s="4">
        <v>968</v>
      </c>
      <c r="C172" s="4" t="s">
        <v>64</v>
      </c>
      <c r="D172" s="4" t="s">
        <v>55</v>
      </c>
      <c r="E172" s="4" t="s">
        <v>194</v>
      </c>
      <c r="F172" s="4"/>
      <c r="G172" s="5">
        <f>G173</f>
        <v>5941.11168</v>
      </c>
    </row>
    <row r="173" spans="1:8" ht="25.5" x14ac:dyDescent="0.2">
      <c r="A173" s="17" t="s">
        <v>473</v>
      </c>
      <c r="B173" s="6">
        <v>968</v>
      </c>
      <c r="C173" s="6" t="s">
        <v>64</v>
      </c>
      <c r="D173" s="6" t="s">
        <v>55</v>
      </c>
      <c r="E173" s="6" t="s">
        <v>194</v>
      </c>
      <c r="F173" s="6" t="s">
        <v>474</v>
      </c>
      <c r="G173" s="18">
        <v>5941.11168</v>
      </c>
    </row>
    <row r="174" spans="1:8" x14ac:dyDescent="0.2">
      <c r="A174" s="27" t="s">
        <v>150</v>
      </c>
      <c r="B174" s="8">
        <v>968</v>
      </c>
      <c r="C174" s="8" t="s">
        <v>64</v>
      </c>
      <c r="D174" s="8" t="s">
        <v>70</v>
      </c>
      <c r="E174" s="8"/>
      <c r="F174" s="8"/>
      <c r="G174" s="51">
        <f>G175</f>
        <v>13623.649170000001</v>
      </c>
    </row>
    <row r="175" spans="1:8" s="106" customFormat="1" ht="38.25" x14ac:dyDescent="0.2">
      <c r="A175" s="117" t="s">
        <v>615</v>
      </c>
      <c r="B175" s="114" t="s">
        <v>148</v>
      </c>
      <c r="C175" s="114" t="s">
        <v>64</v>
      </c>
      <c r="D175" s="114" t="s">
        <v>70</v>
      </c>
      <c r="E175" s="114" t="s">
        <v>30</v>
      </c>
      <c r="F175" s="114"/>
      <c r="G175" s="115">
        <f>G179+G176</f>
        <v>13623.649170000001</v>
      </c>
    </row>
    <row r="176" spans="1:8" ht="38.25" x14ac:dyDescent="0.2">
      <c r="A176" s="107" t="s">
        <v>504</v>
      </c>
      <c r="B176" s="104" t="s">
        <v>148</v>
      </c>
      <c r="C176" s="104" t="s">
        <v>64</v>
      </c>
      <c r="D176" s="104" t="s">
        <v>70</v>
      </c>
      <c r="E176" s="104" t="s">
        <v>505</v>
      </c>
      <c r="F176" s="104"/>
      <c r="G176" s="80">
        <f t="shared" ref="G176:G177" si="0">G177</f>
        <v>12792.045</v>
      </c>
    </row>
    <row r="177" spans="1:8" ht="13.5" x14ac:dyDescent="0.2">
      <c r="A177" s="107" t="s">
        <v>397</v>
      </c>
      <c r="B177" s="104" t="s">
        <v>148</v>
      </c>
      <c r="C177" s="104" t="s">
        <v>64</v>
      </c>
      <c r="D177" s="104" t="s">
        <v>70</v>
      </c>
      <c r="E177" s="104" t="s">
        <v>506</v>
      </c>
      <c r="F177" s="116"/>
      <c r="G177" s="80">
        <f t="shared" si="0"/>
        <v>12792.045</v>
      </c>
    </row>
    <row r="178" spans="1:8" x14ac:dyDescent="0.2">
      <c r="A178" s="25" t="s">
        <v>368</v>
      </c>
      <c r="B178" s="82" t="s">
        <v>148</v>
      </c>
      <c r="C178" s="82" t="s">
        <v>64</v>
      </c>
      <c r="D178" s="82" t="s">
        <v>70</v>
      </c>
      <c r="E178" s="82" t="s">
        <v>506</v>
      </c>
      <c r="F178" s="82" t="s">
        <v>128</v>
      </c>
      <c r="G178" s="81">
        <v>12792.045</v>
      </c>
      <c r="H178" s="1">
        <v>9466.1</v>
      </c>
    </row>
    <row r="179" spans="1:8" s="106" customFormat="1" ht="25.5" x14ac:dyDescent="0.2">
      <c r="A179" s="107" t="s">
        <v>424</v>
      </c>
      <c r="B179" s="104" t="s">
        <v>148</v>
      </c>
      <c r="C179" s="104" t="s">
        <v>64</v>
      </c>
      <c r="D179" s="104" t="s">
        <v>70</v>
      </c>
      <c r="E179" s="104" t="s">
        <v>411</v>
      </c>
      <c r="F179" s="104"/>
      <c r="G179" s="80">
        <f>G180</f>
        <v>831.60416999999995</v>
      </c>
    </row>
    <row r="180" spans="1:8" s="106" customFormat="1" ht="13.5" x14ac:dyDescent="0.2">
      <c r="A180" s="107" t="s">
        <v>397</v>
      </c>
      <c r="B180" s="104" t="s">
        <v>148</v>
      </c>
      <c r="C180" s="104" t="s">
        <v>64</v>
      </c>
      <c r="D180" s="104" t="s">
        <v>70</v>
      </c>
      <c r="E180" s="104" t="s">
        <v>410</v>
      </c>
      <c r="F180" s="116"/>
      <c r="G180" s="80">
        <f>G181</f>
        <v>831.60416999999995</v>
      </c>
    </row>
    <row r="181" spans="1:8" s="106" customFormat="1" x14ac:dyDescent="0.2">
      <c r="A181" s="25" t="s">
        <v>530</v>
      </c>
      <c r="B181" s="82" t="s">
        <v>148</v>
      </c>
      <c r="C181" s="82" t="s">
        <v>64</v>
      </c>
      <c r="D181" s="82" t="s">
        <v>70</v>
      </c>
      <c r="E181" s="82" t="s">
        <v>410</v>
      </c>
      <c r="F181" s="82" t="s">
        <v>39</v>
      </c>
      <c r="G181" s="81">
        <v>831.60416999999995</v>
      </c>
      <c r="H181" s="106">
        <v>831.6</v>
      </c>
    </row>
    <row r="182" spans="1:8" x14ac:dyDescent="0.2">
      <c r="A182" s="27" t="s">
        <v>82</v>
      </c>
      <c r="B182" s="8">
        <v>968</v>
      </c>
      <c r="C182" s="8" t="s">
        <v>64</v>
      </c>
      <c r="D182" s="8" t="s">
        <v>63</v>
      </c>
      <c r="E182" s="8"/>
      <c r="F182" s="8"/>
      <c r="G182" s="51">
        <f>G183</f>
        <v>4892.9000000000005</v>
      </c>
    </row>
    <row r="183" spans="1:8" x14ac:dyDescent="0.2">
      <c r="A183" s="34" t="s">
        <v>145</v>
      </c>
      <c r="B183" s="11">
        <v>968</v>
      </c>
      <c r="C183" s="11" t="s">
        <v>64</v>
      </c>
      <c r="D183" s="11" t="s">
        <v>63</v>
      </c>
      <c r="E183" s="11" t="s">
        <v>167</v>
      </c>
      <c r="F183" s="11"/>
      <c r="G183" s="52">
        <f>G184+G189+G194</f>
        <v>4892.9000000000005</v>
      </c>
    </row>
    <row r="184" spans="1:8" ht="51" x14ac:dyDescent="0.2">
      <c r="A184" s="23" t="s">
        <v>99</v>
      </c>
      <c r="B184" s="4">
        <v>968</v>
      </c>
      <c r="C184" s="4" t="s">
        <v>64</v>
      </c>
      <c r="D184" s="4" t="s">
        <v>63</v>
      </c>
      <c r="E184" s="4" t="s">
        <v>195</v>
      </c>
      <c r="F184" s="4"/>
      <c r="G184" s="80">
        <f>SUM(G185:G188)</f>
        <v>1884.9</v>
      </c>
    </row>
    <row r="185" spans="1:8" ht="25.5" x14ac:dyDescent="0.2">
      <c r="A185" s="35" t="s">
        <v>165</v>
      </c>
      <c r="B185" s="6">
        <v>968</v>
      </c>
      <c r="C185" s="6" t="s">
        <v>64</v>
      </c>
      <c r="D185" s="6" t="s">
        <v>63</v>
      </c>
      <c r="E185" s="6" t="s">
        <v>195</v>
      </c>
      <c r="F185" s="6" t="s">
        <v>104</v>
      </c>
      <c r="G185" s="81">
        <v>1393.9</v>
      </c>
      <c r="H185" s="1">
        <v>1884.9</v>
      </c>
    </row>
    <row r="186" spans="1:8" ht="38.25" x14ac:dyDescent="0.2">
      <c r="A186" s="35" t="s">
        <v>166</v>
      </c>
      <c r="B186" s="6">
        <v>968</v>
      </c>
      <c r="C186" s="6" t="s">
        <v>64</v>
      </c>
      <c r="D186" s="6" t="s">
        <v>63</v>
      </c>
      <c r="E186" s="6" t="s">
        <v>195</v>
      </c>
      <c r="F186" s="6" t="s">
        <v>159</v>
      </c>
      <c r="G186" s="81">
        <v>420.9</v>
      </c>
    </row>
    <row r="187" spans="1:8" ht="25.5" x14ac:dyDescent="0.2">
      <c r="A187" s="35" t="s">
        <v>105</v>
      </c>
      <c r="B187" s="6">
        <v>968</v>
      </c>
      <c r="C187" s="6" t="s">
        <v>64</v>
      </c>
      <c r="D187" s="6" t="s">
        <v>63</v>
      </c>
      <c r="E187" s="6" t="s">
        <v>195</v>
      </c>
      <c r="F187" s="6" t="s">
        <v>106</v>
      </c>
      <c r="G187" s="81">
        <f>15+6</f>
        <v>21</v>
      </c>
    </row>
    <row r="188" spans="1:8" x14ac:dyDescent="0.2">
      <c r="A188" s="24" t="s">
        <v>493</v>
      </c>
      <c r="B188" s="6">
        <v>968</v>
      </c>
      <c r="C188" s="6" t="s">
        <v>64</v>
      </c>
      <c r="D188" s="6" t="s">
        <v>63</v>
      </c>
      <c r="E188" s="6" t="s">
        <v>195</v>
      </c>
      <c r="F188" s="6" t="s">
        <v>107</v>
      </c>
      <c r="G188" s="81">
        <f>44.1+5</f>
        <v>49.1</v>
      </c>
    </row>
    <row r="189" spans="1:8" ht="38.25" x14ac:dyDescent="0.2">
      <c r="A189" s="23" t="s">
        <v>98</v>
      </c>
      <c r="B189" s="4">
        <v>968</v>
      </c>
      <c r="C189" s="4" t="s">
        <v>64</v>
      </c>
      <c r="D189" s="4" t="s">
        <v>63</v>
      </c>
      <c r="E189" s="4" t="s">
        <v>197</v>
      </c>
      <c r="F189" s="4"/>
      <c r="G189" s="80">
        <f>SUM(G190:G193)</f>
        <v>2513.1999999999998</v>
      </c>
    </row>
    <row r="190" spans="1:8" ht="25.5" x14ac:dyDescent="0.2">
      <c r="A190" s="35" t="s">
        <v>165</v>
      </c>
      <c r="B190" s="6">
        <v>968</v>
      </c>
      <c r="C190" s="6" t="s">
        <v>64</v>
      </c>
      <c r="D190" s="6" t="s">
        <v>63</v>
      </c>
      <c r="E190" s="6" t="s">
        <v>197</v>
      </c>
      <c r="F190" s="6" t="s">
        <v>104</v>
      </c>
      <c r="G190" s="81">
        <v>1732</v>
      </c>
      <c r="H190" s="1">
        <v>2513.1999999999998</v>
      </c>
    </row>
    <row r="191" spans="1:8" s="40" customFormat="1" ht="38.25" x14ac:dyDescent="0.2">
      <c r="A191" s="35" t="s">
        <v>166</v>
      </c>
      <c r="B191" s="6">
        <v>968</v>
      </c>
      <c r="C191" s="6" t="s">
        <v>64</v>
      </c>
      <c r="D191" s="6" t="s">
        <v>63</v>
      </c>
      <c r="E191" s="6" t="s">
        <v>197</v>
      </c>
      <c r="F191" s="6" t="s">
        <v>159</v>
      </c>
      <c r="G191" s="81">
        <v>523.1</v>
      </c>
    </row>
    <row r="192" spans="1:8" ht="25.5" x14ac:dyDescent="0.2">
      <c r="A192" s="35" t="s">
        <v>105</v>
      </c>
      <c r="B192" s="6">
        <v>968</v>
      </c>
      <c r="C192" s="6" t="s">
        <v>64</v>
      </c>
      <c r="D192" s="6" t="s">
        <v>63</v>
      </c>
      <c r="E192" s="6" t="s">
        <v>197</v>
      </c>
      <c r="F192" s="6" t="s">
        <v>106</v>
      </c>
      <c r="G192" s="81">
        <v>183.2</v>
      </c>
    </row>
    <row r="193" spans="1:8" x14ac:dyDescent="0.2">
      <c r="A193" s="24" t="s">
        <v>493</v>
      </c>
      <c r="B193" s="6">
        <v>968</v>
      </c>
      <c r="C193" s="6" t="s">
        <v>64</v>
      </c>
      <c r="D193" s="6" t="s">
        <v>63</v>
      </c>
      <c r="E193" s="6" t="s">
        <v>197</v>
      </c>
      <c r="F193" s="6" t="s">
        <v>107</v>
      </c>
      <c r="G193" s="81">
        <v>74.900000000000006</v>
      </c>
    </row>
    <row r="194" spans="1:8" s="40" customFormat="1" ht="51" x14ac:dyDescent="0.2">
      <c r="A194" s="29" t="s">
        <v>354</v>
      </c>
      <c r="B194" s="4" t="s">
        <v>148</v>
      </c>
      <c r="C194" s="4" t="s">
        <v>64</v>
      </c>
      <c r="D194" s="4" t="s">
        <v>63</v>
      </c>
      <c r="E194" s="4" t="s">
        <v>355</v>
      </c>
      <c r="F194" s="4"/>
      <c r="G194" s="80">
        <f>SUM(G195:G199)</f>
        <v>494.7999999999999</v>
      </c>
    </row>
    <row r="195" spans="1:8" ht="25.5" x14ac:dyDescent="0.2">
      <c r="A195" s="35" t="s">
        <v>165</v>
      </c>
      <c r="B195" s="6" t="s">
        <v>148</v>
      </c>
      <c r="C195" s="6" t="s">
        <v>64</v>
      </c>
      <c r="D195" s="6" t="s">
        <v>63</v>
      </c>
      <c r="E195" s="6" t="s">
        <v>355</v>
      </c>
      <c r="F195" s="6" t="s">
        <v>104</v>
      </c>
      <c r="G195" s="81">
        <v>209.01599999999999</v>
      </c>
      <c r="H195" s="1">
        <v>494.8</v>
      </c>
    </row>
    <row r="196" spans="1:8" ht="38.25" x14ac:dyDescent="0.2">
      <c r="A196" s="35" t="s">
        <v>166</v>
      </c>
      <c r="B196" s="6" t="s">
        <v>148</v>
      </c>
      <c r="C196" s="6" t="s">
        <v>64</v>
      </c>
      <c r="D196" s="6" t="s">
        <v>63</v>
      </c>
      <c r="E196" s="6" t="s">
        <v>355</v>
      </c>
      <c r="F196" s="6" t="s">
        <v>159</v>
      </c>
      <c r="G196" s="81">
        <v>63.124000000000002</v>
      </c>
    </row>
    <row r="197" spans="1:8" x14ac:dyDescent="0.2">
      <c r="A197" s="24" t="s">
        <v>493</v>
      </c>
      <c r="B197" s="6" t="s">
        <v>148</v>
      </c>
      <c r="C197" s="6" t="s">
        <v>64</v>
      </c>
      <c r="D197" s="6" t="s">
        <v>63</v>
      </c>
      <c r="E197" s="6" t="s">
        <v>355</v>
      </c>
      <c r="F197" s="6" t="s">
        <v>107</v>
      </c>
      <c r="G197" s="81">
        <v>152.09119999999999</v>
      </c>
    </row>
    <row r="198" spans="1:8" x14ac:dyDescent="0.2">
      <c r="A198" s="13" t="s">
        <v>359</v>
      </c>
      <c r="B198" s="6" t="s">
        <v>148</v>
      </c>
      <c r="C198" s="6" t="s">
        <v>64</v>
      </c>
      <c r="D198" s="6" t="s">
        <v>63</v>
      </c>
      <c r="E198" s="6" t="s">
        <v>355</v>
      </c>
      <c r="F198" s="6" t="s">
        <v>358</v>
      </c>
      <c r="G198" s="81">
        <v>70.449129999999997</v>
      </c>
    </row>
    <row r="199" spans="1:8" ht="25.5" x14ac:dyDescent="0.2">
      <c r="A199" s="24" t="s">
        <v>568</v>
      </c>
      <c r="B199" s="6" t="s">
        <v>148</v>
      </c>
      <c r="C199" s="6" t="s">
        <v>64</v>
      </c>
      <c r="D199" s="6" t="s">
        <v>63</v>
      </c>
      <c r="E199" s="6" t="s">
        <v>355</v>
      </c>
      <c r="F199" s="6" t="s">
        <v>567</v>
      </c>
      <c r="G199" s="81">
        <v>0.11967</v>
      </c>
    </row>
    <row r="200" spans="1:8" ht="25.5" x14ac:dyDescent="0.2">
      <c r="A200" s="47" t="s">
        <v>158</v>
      </c>
      <c r="B200" s="48">
        <v>969</v>
      </c>
      <c r="C200" s="48"/>
      <c r="D200" s="48"/>
      <c r="E200" s="48"/>
      <c r="F200" s="48"/>
      <c r="G200" s="49">
        <f>G201+G317</f>
        <v>1121603.6076299998</v>
      </c>
    </row>
    <row r="201" spans="1:8" x14ac:dyDescent="0.2">
      <c r="A201" s="20" t="s">
        <v>113</v>
      </c>
      <c r="B201" s="9">
        <v>969</v>
      </c>
      <c r="C201" s="9" t="s">
        <v>59</v>
      </c>
      <c r="D201" s="9"/>
      <c r="E201" s="9"/>
      <c r="F201" s="9"/>
      <c r="G201" s="54">
        <f>G202+G219+G249+G268+G279+G262</f>
        <v>1120103.6076299998</v>
      </c>
    </row>
    <row r="202" spans="1:8" x14ac:dyDescent="0.2">
      <c r="A202" s="27" t="s">
        <v>49</v>
      </c>
      <c r="B202" s="8">
        <v>969</v>
      </c>
      <c r="C202" s="8" t="s">
        <v>59</v>
      </c>
      <c r="D202" s="8" t="s">
        <v>55</v>
      </c>
      <c r="E202" s="8"/>
      <c r="F202" s="8"/>
      <c r="G202" s="51">
        <f>G203</f>
        <v>322493.67976000003</v>
      </c>
    </row>
    <row r="203" spans="1:8" ht="25.5" x14ac:dyDescent="0.2">
      <c r="A203" s="34" t="s">
        <v>587</v>
      </c>
      <c r="B203" s="11" t="s">
        <v>144</v>
      </c>
      <c r="C203" s="11" t="s">
        <v>59</v>
      </c>
      <c r="D203" s="11" t="s">
        <v>55</v>
      </c>
      <c r="E203" s="11" t="s">
        <v>224</v>
      </c>
      <c r="F203" s="11"/>
      <c r="G203" s="52">
        <f>G204</f>
        <v>322493.67976000003</v>
      </c>
    </row>
    <row r="204" spans="1:8" s="40" customFormat="1" ht="27" x14ac:dyDescent="0.2">
      <c r="A204" s="31" t="s">
        <v>588</v>
      </c>
      <c r="B204" s="7" t="s">
        <v>144</v>
      </c>
      <c r="C204" s="7" t="s">
        <v>59</v>
      </c>
      <c r="D204" s="7" t="s">
        <v>55</v>
      </c>
      <c r="E204" s="7" t="s">
        <v>225</v>
      </c>
      <c r="F204" s="7"/>
      <c r="G204" s="42">
        <f>G205+G216</f>
        <v>322493.67976000003</v>
      </c>
    </row>
    <row r="205" spans="1:8" ht="38.25" x14ac:dyDescent="0.2">
      <c r="A205" s="30" t="s">
        <v>226</v>
      </c>
      <c r="B205" s="4">
        <v>969</v>
      </c>
      <c r="C205" s="4" t="s">
        <v>59</v>
      </c>
      <c r="D205" s="4" t="s">
        <v>55</v>
      </c>
      <c r="E205" s="4" t="s">
        <v>227</v>
      </c>
      <c r="F205" s="4"/>
      <c r="G205" s="5">
        <f>G206+G212+G208+G210+G214</f>
        <v>322354.67976000003</v>
      </c>
    </row>
    <row r="206" spans="1:8" ht="38.25" x14ac:dyDescent="0.2">
      <c r="A206" s="21" t="s">
        <v>384</v>
      </c>
      <c r="B206" s="4">
        <v>969</v>
      </c>
      <c r="C206" s="4" t="s">
        <v>59</v>
      </c>
      <c r="D206" s="4" t="s">
        <v>55</v>
      </c>
      <c r="E206" s="4" t="s">
        <v>230</v>
      </c>
      <c r="F206" s="4"/>
      <c r="G206" s="80">
        <f>G207</f>
        <v>157463.1</v>
      </c>
    </row>
    <row r="207" spans="1:8" ht="51" x14ac:dyDescent="0.2">
      <c r="A207" s="60" t="s">
        <v>115</v>
      </c>
      <c r="B207" s="6">
        <v>969</v>
      </c>
      <c r="C207" s="6" t="s">
        <v>59</v>
      </c>
      <c r="D207" s="6" t="s">
        <v>55</v>
      </c>
      <c r="E207" s="6" t="s">
        <v>230</v>
      </c>
      <c r="F207" s="6" t="s">
        <v>121</v>
      </c>
      <c r="G207" s="81">
        <v>157463.1</v>
      </c>
      <c r="H207" s="1">
        <v>157463.1</v>
      </c>
    </row>
    <row r="208" spans="1:8" ht="40.5" customHeight="1" x14ac:dyDescent="0.2">
      <c r="A208" s="30" t="s">
        <v>374</v>
      </c>
      <c r="B208" s="4" t="s">
        <v>144</v>
      </c>
      <c r="C208" s="4" t="s">
        <v>59</v>
      </c>
      <c r="D208" s="4" t="s">
        <v>55</v>
      </c>
      <c r="E208" s="4" t="s">
        <v>373</v>
      </c>
      <c r="F208" s="4"/>
      <c r="G208" s="80">
        <f>G209</f>
        <v>492</v>
      </c>
    </row>
    <row r="209" spans="1:8" ht="51" x14ac:dyDescent="0.2">
      <c r="A209" s="60" t="s">
        <v>115</v>
      </c>
      <c r="B209" s="6" t="s">
        <v>144</v>
      </c>
      <c r="C209" s="6" t="s">
        <v>59</v>
      </c>
      <c r="D209" s="6" t="s">
        <v>55</v>
      </c>
      <c r="E209" s="6" t="s">
        <v>373</v>
      </c>
      <c r="F209" s="6" t="s">
        <v>121</v>
      </c>
      <c r="G209" s="81">
        <v>492</v>
      </c>
      <c r="H209" s="1">
        <v>562.79999999999995</v>
      </c>
    </row>
    <row r="210" spans="1:8" ht="63.75" x14ac:dyDescent="0.2">
      <c r="A210" s="30" t="s">
        <v>459</v>
      </c>
      <c r="B210" s="4" t="s">
        <v>144</v>
      </c>
      <c r="C210" s="4" t="s">
        <v>59</v>
      </c>
      <c r="D210" s="4" t="s">
        <v>55</v>
      </c>
      <c r="E210" s="4" t="s">
        <v>460</v>
      </c>
      <c r="F210" s="4"/>
      <c r="G210" s="80">
        <f>G211</f>
        <v>648</v>
      </c>
    </row>
    <row r="211" spans="1:8" x14ac:dyDescent="0.2">
      <c r="A211" s="13" t="s">
        <v>117</v>
      </c>
      <c r="B211" s="6" t="s">
        <v>144</v>
      </c>
      <c r="C211" s="6" t="s">
        <v>59</v>
      </c>
      <c r="D211" s="6" t="s">
        <v>55</v>
      </c>
      <c r="E211" s="6" t="s">
        <v>460</v>
      </c>
      <c r="F211" s="6" t="s">
        <v>118</v>
      </c>
      <c r="G211" s="81">
        <f>324+324</f>
        <v>648</v>
      </c>
      <c r="H211" s="1">
        <v>324</v>
      </c>
    </row>
    <row r="212" spans="1:8" ht="25.5" x14ac:dyDescent="0.2">
      <c r="A212" s="30" t="s">
        <v>228</v>
      </c>
      <c r="B212" s="4">
        <v>969</v>
      </c>
      <c r="C212" s="4" t="s">
        <v>59</v>
      </c>
      <c r="D212" s="4" t="s">
        <v>55</v>
      </c>
      <c r="E212" s="4" t="s">
        <v>229</v>
      </c>
      <c r="F212" s="4"/>
      <c r="G212" s="5">
        <f>SUM(G213)</f>
        <v>39373.959000000003</v>
      </c>
    </row>
    <row r="213" spans="1:8" ht="51" x14ac:dyDescent="0.2">
      <c r="A213" s="60" t="s">
        <v>115</v>
      </c>
      <c r="B213" s="6">
        <v>969</v>
      </c>
      <c r="C213" s="6" t="s">
        <v>59</v>
      </c>
      <c r="D213" s="6" t="s">
        <v>55</v>
      </c>
      <c r="E213" s="6" t="s">
        <v>229</v>
      </c>
      <c r="F213" s="6" t="s">
        <v>121</v>
      </c>
      <c r="G213" s="81">
        <v>39373.959000000003</v>
      </c>
    </row>
    <row r="214" spans="1:8" ht="25.5" x14ac:dyDescent="0.2">
      <c r="A214" s="30" t="s">
        <v>425</v>
      </c>
      <c r="B214" s="4">
        <v>969</v>
      </c>
      <c r="C214" s="4" t="s">
        <v>59</v>
      </c>
      <c r="D214" s="4" t="s">
        <v>55</v>
      </c>
      <c r="E214" s="4" t="s">
        <v>482</v>
      </c>
      <c r="F214" s="4"/>
      <c r="G214" s="5">
        <f>SUM(G215)</f>
        <v>124377.62076000001</v>
      </c>
    </row>
    <row r="215" spans="1:8" ht="51" x14ac:dyDescent="0.2">
      <c r="A215" s="60" t="s">
        <v>115</v>
      </c>
      <c r="B215" s="6">
        <v>969</v>
      </c>
      <c r="C215" s="6" t="s">
        <v>59</v>
      </c>
      <c r="D215" s="6" t="s">
        <v>55</v>
      </c>
      <c r="E215" s="6" t="s">
        <v>482</v>
      </c>
      <c r="F215" s="6" t="s">
        <v>121</v>
      </c>
      <c r="G215" s="81">
        <v>124377.62076000001</v>
      </c>
      <c r="H215" s="1">
        <v>121184.6</v>
      </c>
    </row>
    <row r="216" spans="1:8" ht="25.5" x14ac:dyDescent="0.2">
      <c r="A216" s="29" t="s">
        <v>526</v>
      </c>
      <c r="B216" s="6" t="s">
        <v>144</v>
      </c>
      <c r="C216" s="4" t="s">
        <v>59</v>
      </c>
      <c r="D216" s="4" t="s">
        <v>55</v>
      </c>
      <c r="E216" s="4" t="s">
        <v>527</v>
      </c>
      <c r="F216" s="4"/>
      <c r="G216" s="5">
        <f>G217</f>
        <v>139</v>
      </c>
    </row>
    <row r="217" spans="1:8" ht="63.75" x14ac:dyDescent="0.2">
      <c r="A217" s="30" t="s">
        <v>156</v>
      </c>
      <c r="B217" s="4" t="s">
        <v>144</v>
      </c>
      <c r="C217" s="4" t="s">
        <v>59</v>
      </c>
      <c r="D217" s="4" t="s">
        <v>55</v>
      </c>
      <c r="E217" s="4" t="s">
        <v>528</v>
      </c>
      <c r="F217" s="4"/>
      <c r="G217" s="80">
        <f>G218</f>
        <v>139</v>
      </c>
    </row>
    <row r="218" spans="1:8" x14ac:dyDescent="0.2">
      <c r="A218" s="13" t="s">
        <v>117</v>
      </c>
      <c r="B218" s="6" t="s">
        <v>144</v>
      </c>
      <c r="C218" s="6" t="s">
        <v>59</v>
      </c>
      <c r="D218" s="6" t="s">
        <v>55</v>
      </c>
      <c r="E218" s="6" t="s">
        <v>528</v>
      </c>
      <c r="F218" s="6" t="s">
        <v>118</v>
      </c>
      <c r="G218" s="18">
        <v>139</v>
      </c>
    </row>
    <row r="219" spans="1:8" x14ac:dyDescent="0.2">
      <c r="A219" s="22" t="s">
        <v>50</v>
      </c>
      <c r="B219" s="8">
        <v>969</v>
      </c>
      <c r="C219" s="8" t="s">
        <v>59</v>
      </c>
      <c r="D219" s="8" t="s">
        <v>57</v>
      </c>
      <c r="E219" s="8"/>
      <c r="F219" s="8"/>
      <c r="G219" s="51">
        <f>G220</f>
        <v>674243.80588999984</v>
      </c>
    </row>
    <row r="220" spans="1:8" ht="25.5" x14ac:dyDescent="0.2">
      <c r="A220" s="34" t="s">
        <v>587</v>
      </c>
      <c r="B220" s="11">
        <v>969</v>
      </c>
      <c r="C220" s="11" t="s">
        <v>59</v>
      </c>
      <c r="D220" s="11" t="s">
        <v>57</v>
      </c>
      <c r="E220" s="11" t="s">
        <v>224</v>
      </c>
      <c r="F220" s="7"/>
      <c r="G220" s="52">
        <f>G221</f>
        <v>674243.80588999984</v>
      </c>
    </row>
    <row r="221" spans="1:8" ht="27" x14ac:dyDescent="0.2">
      <c r="A221" s="31" t="s">
        <v>589</v>
      </c>
      <c r="B221" s="7">
        <v>969</v>
      </c>
      <c r="C221" s="7" t="s">
        <v>59</v>
      </c>
      <c r="D221" s="7" t="s">
        <v>57</v>
      </c>
      <c r="E221" s="7" t="s">
        <v>231</v>
      </c>
      <c r="F221" s="7"/>
      <c r="G221" s="42">
        <f>G222+G246+G243</f>
        <v>674243.80588999984</v>
      </c>
    </row>
    <row r="222" spans="1:8" ht="25.5" x14ac:dyDescent="0.2">
      <c r="A222" s="30" t="s">
        <v>236</v>
      </c>
      <c r="B222" s="4" t="s">
        <v>144</v>
      </c>
      <c r="C222" s="4" t="s">
        <v>59</v>
      </c>
      <c r="D222" s="4" t="s">
        <v>57</v>
      </c>
      <c r="E222" s="4" t="s">
        <v>233</v>
      </c>
      <c r="F222" s="4"/>
      <c r="G222" s="5">
        <f>G223+G225+G227+G231+G233+G235+G237+G239+G241+G229</f>
        <v>671679.73588999989</v>
      </c>
    </row>
    <row r="223" spans="1:8" ht="65.25" customHeight="1" x14ac:dyDescent="0.2">
      <c r="A223" s="15" t="s">
        <v>152</v>
      </c>
      <c r="B223" s="4" t="s">
        <v>144</v>
      </c>
      <c r="C223" s="4" t="s">
        <v>59</v>
      </c>
      <c r="D223" s="4" t="s">
        <v>57</v>
      </c>
      <c r="E223" s="4" t="s">
        <v>237</v>
      </c>
      <c r="F223" s="4"/>
      <c r="G223" s="80">
        <f>G224</f>
        <v>304828.69999999995</v>
      </c>
    </row>
    <row r="224" spans="1:8" ht="51" x14ac:dyDescent="0.2">
      <c r="A224" s="60" t="s">
        <v>115</v>
      </c>
      <c r="B224" s="6" t="s">
        <v>144</v>
      </c>
      <c r="C224" s="6" t="s">
        <v>59</v>
      </c>
      <c r="D224" s="6" t="s">
        <v>57</v>
      </c>
      <c r="E224" s="6" t="s">
        <v>237</v>
      </c>
      <c r="F224" s="6" t="s">
        <v>121</v>
      </c>
      <c r="G224" s="81">
        <f>300594.1+4234.6</f>
        <v>304828.69999999995</v>
      </c>
      <c r="H224" s="1">
        <v>304828.7</v>
      </c>
    </row>
    <row r="225" spans="1:8" s="40" customFormat="1" ht="63.75" x14ac:dyDescent="0.2">
      <c r="A225" s="30" t="s">
        <v>382</v>
      </c>
      <c r="B225" s="4" t="s">
        <v>144</v>
      </c>
      <c r="C225" s="4" t="s">
        <v>59</v>
      </c>
      <c r="D225" s="4" t="s">
        <v>57</v>
      </c>
      <c r="E225" s="4" t="s">
        <v>238</v>
      </c>
      <c r="F225" s="4"/>
      <c r="G225" s="80">
        <f>G226</f>
        <v>5565.8</v>
      </c>
    </row>
    <row r="226" spans="1:8" x14ac:dyDescent="0.2">
      <c r="A226" s="13" t="s">
        <v>117</v>
      </c>
      <c r="B226" s="6" t="s">
        <v>144</v>
      </c>
      <c r="C226" s="6" t="s">
        <v>59</v>
      </c>
      <c r="D226" s="6" t="s">
        <v>57</v>
      </c>
      <c r="E226" s="6" t="s">
        <v>238</v>
      </c>
      <c r="F226" s="6" t="s">
        <v>118</v>
      </c>
      <c r="G226" s="81">
        <v>5565.8</v>
      </c>
      <c r="H226" s="1">
        <v>5565.8</v>
      </c>
    </row>
    <row r="227" spans="1:8" s="40" customFormat="1" ht="44.25" customHeight="1" x14ac:dyDescent="0.2">
      <c r="A227" s="23" t="s">
        <v>234</v>
      </c>
      <c r="B227" s="4" t="s">
        <v>144</v>
      </c>
      <c r="C227" s="4" t="s">
        <v>59</v>
      </c>
      <c r="D227" s="4" t="s">
        <v>57</v>
      </c>
      <c r="E227" s="4" t="s">
        <v>235</v>
      </c>
      <c r="F227" s="4"/>
      <c r="G227" s="80">
        <f>SUM(G228)</f>
        <v>84836.713889999999</v>
      </c>
    </row>
    <row r="228" spans="1:8" s="40" customFormat="1" ht="51" x14ac:dyDescent="0.2">
      <c r="A228" s="60" t="s">
        <v>115</v>
      </c>
      <c r="B228" s="6" t="s">
        <v>144</v>
      </c>
      <c r="C228" s="6" t="s">
        <v>59</v>
      </c>
      <c r="D228" s="6" t="s">
        <v>57</v>
      </c>
      <c r="E228" s="6" t="s">
        <v>235</v>
      </c>
      <c r="F228" s="6" t="s">
        <v>121</v>
      </c>
      <c r="G228" s="81">
        <v>84836.713889999999</v>
      </c>
    </row>
    <row r="229" spans="1:8" ht="114.75" x14ac:dyDescent="0.2">
      <c r="A229" s="30" t="s">
        <v>497</v>
      </c>
      <c r="B229" s="4" t="s">
        <v>144</v>
      </c>
      <c r="C229" s="4" t="s">
        <v>59</v>
      </c>
      <c r="D229" s="4" t="s">
        <v>57</v>
      </c>
      <c r="E229" s="4" t="s">
        <v>529</v>
      </c>
      <c r="F229" s="4"/>
      <c r="G229" s="80">
        <f>G230</f>
        <v>1750.5</v>
      </c>
    </row>
    <row r="230" spans="1:8" x14ac:dyDescent="0.2">
      <c r="A230" s="13" t="s">
        <v>117</v>
      </c>
      <c r="B230" s="6" t="s">
        <v>144</v>
      </c>
      <c r="C230" s="6" t="s">
        <v>59</v>
      </c>
      <c r="D230" s="6" t="s">
        <v>57</v>
      </c>
      <c r="E230" s="6" t="s">
        <v>529</v>
      </c>
      <c r="F230" s="6" t="s">
        <v>118</v>
      </c>
      <c r="G230" s="81">
        <v>1750.5</v>
      </c>
      <c r="H230" s="1">
        <v>1750.5</v>
      </c>
    </row>
    <row r="231" spans="1:8" ht="76.5" x14ac:dyDescent="0.2">
      <c r="A231" s="30" t="s">
        <v>457</v>
      </c>
      <c r="B231" s="4" t="s">
        <v>144</v>
      </c>
      <c r="C231" s="4" t="s">
        <v>59</v>
      </c>
      <c r="D231" s="4" t="s">
        <v>57</v>
      </c>
      <c r="E231" s="4" t="s">
        <v>524</v>
      </c>
      <c r="F231" s="4"/>
      <c r="G231" s="80">
        <f>G232</f>
        <v>62703.7</v>
      </c>
    </row>
    <row r="232" spans="1:8" x14ac:dyDescent="0.2">
      <c r="A232" s="13" t="s">
        <v>117</v>
      </c>
      <c r="B232" s="6" t="s">
        <v>144</v>
      </c>
      <c r="C232" s="6" t="s">
        <v>59</v>
      </c>
      <c r="D232" s="6" t="s">
        <v>57</v>
      </c>
      <c r="E232" s="6" t="s">
        <v>524</v>
      </c>
      <c r="F232" s="6" t="s">
        <v>118</v>
      </c>
      <c r="G232" s="18">
        <v>62703.7</v>
      </c>
      <c r="H232" s="1">
        <v>62703.7</v>
      </c>
    </row>
    <row r="233" spans="1:8" ht="51" x14ac:dyDescent="0.2">
      <c r="A233" s="120" t="s">
        <v>379</v>
      </c>
      <c r="B233" s="4">
        <v>969</v>
      </c>
      <c r="C233" s="4" t="s">
        <v>59</v>
      </c>
      <c r="D233" s="4" t="s">
        <v>57</v>
      </c>
      <c r="E233" s="4" t="s">
        <v>297</v>
      </c>
      <c r="F233" s="4"/>
      <c r="G233" s="80">
        <f>G234</f>
        <v>30479.7</v>
      </c>
    </row>
    <row r="234" spans="1:8" x14ac:dyDescent="0.2">
      <c r="A234" s="13" t="s">
        <v>117</v>
      </c>
      <c r="B234" s="6">
        <v>969</v>
      </c>
      <c r="C234" s="6" t="s">
        <v>59</v>
      </c>
      <c r="D234" s="6" t="s">
        <v>57</v>
      </c>
      <c r="E234" s="6" t="s">
        <v>297</v>
      </c>
      <c r="F234" s="6" t="s">
        <v>118</v>
      </c>
      <c r="G234" s="81">
        <f>28827.2+291.2+1347.7+13.6</f>
        <v>30479.7</v>
      </c>
      <c r="H234" s="1">
        <v>30174.9</v>
      </c>
    </row>
    <row r="235" spans="1:8" s="40" customFormat="1" ht="51" x14ac:dyDescent="0.2">
      <c r="A235" s="30" t="s">
        <v>378</v>
      </c>
      <c r="B235" s="4" t="s">
        <v>144</v>
      </c>
      <c r="C235" s="4" t="s">
        <v>59</v>
      </c>
      <c r="D235" s="4" t="s">
        <v>57</v>
      </c>
      <c r="E235" s="4" t="s">
        <v>334</v>
      </c>
      <c r="F235" s="4"/>
      <c r="G235" s="80">
        <f>G236</f>
        <v>155162.79999999999</v>
      </c>
    </row>
    <row r="236" spans="1:8" s="40" customFormat="1" ht="51" x14ac:dyDescent="0.2">
      <c r="A236" s="25" t="s">
        <v>115</v>
      </c>
      <c r="B236" s="6">
        <v>969</v>
      </c>
      <c r="C236" s="6" t="s">
        <v>59</v>
      </c>
      <c r="D236" s="6" t="s">
        <v>57</v>
      </c>
      <c r="E236" s="6" t="s">
        <v>334</v>
      </c>
      <c r="F236" s="6" t="s">
        <v>121</v>
      </c>
      <c r="G236" s="81">
        <v>155162.79999999999</v>
      </c>
      <c r="H236" s="40">
        <v>136340.4</v>
      </c>
    </row>
    <row r="237" spans="1:8" s="40" customFormat="1" ht="38.25" x14ac:dyDescent="0.2">
      <c r="A237" s="15" t="s">
        <v>376</v>
      </c>
      <c r="B237" s="4" t="s">
        <v>144</v>
      </c>
      <c r="C237" s="4" t="s">
        <v>59</v>
      </c>
      <c r="D237" s="4" t="s">
        <v>57</v>
      </c>
      <c r="E237" s="4" t="s">
        <v>409</v>
      </c>
      <c r="F237" s="4"/>
      <c r="G237" s="80">
        <f>G238</f>
        <v>20385.5</v>
      </c>
    </row>
    <row r="238" spans="1:8" s="40" customFormat="1" x14ac:dyDescent="0.2">
      <c r="A238" s="13" t="s">
        <v>117</v>
      </c>
      <c r="B238" s="6" t="s">
        <v>144</v>
      </c>
      <c r="C238" s="6" t="s">
        <v>59</v>
      </c>
      <c r="D238" s="6" t="s">
        <v>57</v>
      </c>
      <c r="E238" s="6" t="s">
        <v>409</v>
      </c>
      <c r="F238" s="82" t="s">
        <v>118</v>
      </c>
      <c r="G238" s="81">
        <v>20385.5</v>
      </c>
      <c r="H238" s="40">
        <v>10804.3</v>
      </c>
    </row>
    <row r="239" spans="1:8" s="40" customFormat="1" ht="102" x14ac:dyDescent="0.2">
      <c r="A239" s="120" t="s">
        <v>439</v>
      </c>
      <c r="B239" s="4" t="s">
        <v>144</v>
      </c>
      <c r="C239" s="4" t="s">
        <v>59</v>
      </c>
      <c r="D239" s="4" t="s">
        <v>57</v>
      </c>
      <c r="E239" s="4" t="s">
        <v>438</v>
      </c>
      <c r="F239" s="104"/>
      <c r="G239" s="80">
        <f>G240</f>
        <v>1570.722</v>
      </c>
    </row>
    <row r="240" spans="1:8" s="40" customFormat="1" x14ac:dyDescent="0.2">
      <c r="A240" s="13" t="s">
        <v>117</v>
      </c>
      <c r="B240" s="6" t="s">
        <v>144</v>
      </c>
      <c r="C240" s="6" t="s">
        <v>59</v>
      </c>
      <c r="D240" s="6" t="s">
        <v>57</v>
      </c>
      <c r="E240" s="6" t="s">
        <v>438</v>
      </c>
      <c r="F240" s="82" t="s">
        <v>118</v>
      </c>
      <c r="G240" s="81">
        <v>1570.722</v>
      </c>
      <c r="H240" s="40">
        <v>1523.6</v>
      </c>
    </row>
    <row r="241" spans="1:8" ht="51" x14ac:dyDescent="0.2">
      <c r="A241" s="120" t="s">
        <v>458</v>
      </c>
      <c r="B241" s="4" t="s">
        <v>144</v>
      </c>
      <c r="C241" s="4" t="s">
        <v>59</v>
      </c>
      <c r="D241" s="4" t="s">
        <v>57</v>
      </c>
      <c r="E241" s="4" t="s">
        <v>525</v>
      </c>
      <c r="F241" s="4"/>
      <c r="G241" s="80">
        <f>G242</f>
        <v>4395.6000000000004</v>
      </c>
    </row>
    <row r="242" spans="1:8" x14ac:dyDescent="0.2">
      <c r="A242" s="13" t="s">
        <v>117</v>
      </c>
      <c r="B242" s="6" t="s">
        <v>144</v>
      </c>
      <c r="C242" s="6" t="s">
        <v>59</v>
      </c>
      <c r="D242" s="6" t="s">
        <v>57</v>
      </c>
      <c r="E242" s="6" t="s">
        <v>525</v>
      </c>
      <c r="F242" s="6" t="s">
        <v>118</v>
      </c>
      <c r="G242" s="81">
        <v>4395.6000000000004</v>
      </c>
      <c r="H242" s="1">
        <v>4395.6000000000004</v>
      </c>
    </row>
    <row r="243" spans="1:8" s="40" customFormat="1" ht="38.25" x14ac:dyDescent="0.2">
      <c r="A243" s="15" t="s">
        <v>365</v>
      </c>
      <c r="B243" s="4" t="s">
        <v>144</v>
      </c>
      <c r="C243" s="4" t="s">
        <v>59</v>
      </c>
      <c r="D243" s="4" t="s">
        <v>57</v>
      </c>
      <c r="E243" s="4" t="s">
        <v>362</v>
      </c>
      <c r="F243" s="4"/>
      <c r="G243" s="80">
        <f>G244</f>
        <v>750</v>
      </c>
    </row>
    <row r="244" spans="1:8" s="40" customFormat="1" ht="25.5" x14ac:dyDescent="0.2">
      <c r="A244" s="15" t="s">
        <v>364</v>
      </c>
      <c r="B244" s="4" t="s">
        <v>144</v>
      </c>
      <c r="C244" s="4" t="s">
        <v>59</v>
      </c>
      <c r="D244" s="4" t="s">
        <v>57</v>
      </c>
      <c r="E244" s="4" t="s">
        <v>363</v>
      </c>
      <c r="F244" s="4"/>
      <c r="G244" s="80">
        <f>G245</f>
        <v>750</v>
      </c>
    </row>
    <row r="245" spans="1:8" s="40" customFormat="1" x14ac:dyDescent="0.2">
      <c r="A245" s="13" t="s">
        <v>117</v>
      </c>
      <c r="B245" s="6" t="s">
        <v>144</v>
      </c>
      <c r="C245" s="6" t="s">
        <v>59</v>
      </c>
      <c r="D245" s="6" t="s">
        <v>57</v>
      </c>
      <c r="E245" s="6" t="s">
        <v>363</v>
      </c>
      <c r="F245" s="6" t="s">
        <v>118</v>
      </c>
      <c r="G245" s="81">
        <v>750</v>
      </c>
    </row>
    <row r="246" spans="1:8" s="40" customFormat="1" ht="25.5" x14ac:dyDescent="0.2">
      <c r="A246" s="29" t="s">
        <v>6</v>
      </c>
      <c r="B246" s="6" t="s">
        <v>144</v>
      </c>
      <c r="C246" s="4" t="s">
        <v>59</v>
      </c>
      <c r="D246" s="4" t="s">
        <v>57</v>
      </c>
      <c r="E246" s="4" t="s">
        <v>7</v>
      </c>
      <c r="F246" s="6"/>
      <c r="G246" s="80">
        <f>G247</f>
        <v>1814.07</v>
      </c>
    </row>
    <row r="247" spans="1:8" s="40" customFormat="1" ht="63.75" x14ac:dyDescent="0.2">
      <c r="A247" s="30" t="s">
        <v>156</v>
      </c>
      <c r="B247" s="4" t="s">
        <v>144</v>
      </c>
      <c r="C247" s="4" t="s">
        <v>59</v>
      </c>
      <c r="D247" s="4" t="s">
        <v>57</v>
      </c>
      <c r="E247" s="4" t="s">
        <v>8</v>
      </c>
      <c r="F247" s="4"/>
      <c r="G247" s="80">
        <f>G248</f>
        <v>1814.07</v>
      </c>
    </row>
    <row r="248" spans="1:8" s="40" customFormat="1" x14ac:dyDescent="0.2">
      <c r="A248" s="13" t="s">
        <v>117</v>
      </c>
      <c r="B248" s="6" t="s">
        <v>144</v>
      </c>
      <c r="C248" s="6" t="s">
        <v>59</v>
      </c>
      <c r="D248" s="6" t="s">
        <v>57</v>
      </c>
      <c r="E248" s="6" t="s">
        <v>8</v>
      </c>
      <c r="F248" s="6" t="s">
        <v>118</v>
      </c>
      <c r="G248" s="81">
        <v>1814.07</v>
      </c>
      <c r="H248" s="40">
        <v>8320</v>
      </c>
    </row>
    <row r="249" spans="1:8" s="40" customFormat="1" x14ac:dyDescent="0.2">
      <c r="A249" s="22" t="s">
        <v>273</v>
      </c>
      <c r="B249" s="8">
        <v>969</v>
      </c>
      <c r="C249" s="8" t="s">
        <v>59</v>
      </c>
      <c r="D249" s="8" t="s">
        <v>70</v>
      </c>
      <c r="E249" s="8"/>
      <c r="F249" s="8"/>
      <c r="G249" s="51">
        <f>G250</f>
        <v>67249.594830000002</v>
      </c>
    </row>
    <row r="250" spans="1:8" s="40" customFormat="1" ht="25.5" x14ac:dyDescent="0.2">
      <c r="A250" s="34" t="s">
        <v>587</v>
      </c>
      <c r="B250" s="11" t="s">
        <v>144</v>
      </c>
      <c r="C250" s="11" t="s">
        <v>59</v>
      </c>
      <c r="D250" s="11" t="s">
        <v>70</v>
      </c>
      <c r="E250" s="11" t="s">
        <v>224</v>
      </c>
      <c r="F250" s="11"/>
      <c r="G250" s="52">
        <f>G251</f>
        <v>67249.594830000002</v>
      </c>
    </row>
    <row r="251" spans="1:8" s="40" customFormat="1" ht="27" x14ac:dyDescent="0.2">
      <c r="A251" s="31" t="s">
        <v>590</v>
      </c>
      <c r="B251" s="7">
        <v>969</v>
      </c>
      <c r="C251" s="7" t="s">
        <v>59</v>
      </c>
      <c r="D251" s="7" t="s">
        <v>70</v>
      </c>
      <c r="E251" s="7" t="s">
        <v>239</v>
      </c>
      <c r="F251" s="7"/>
      <c r="G251" s="42">
        <f>G252</f>
        <v>67249.594830000002</v>
      </c>
    </row>
    <row r="252" spans="1:8" s="40" customFormat="1" ht="38.25" x14ac:dyDescent="0.2">
      <c r="A252" s="30" t="s">
        <v>232</v>
      </c>
      <c r="B252" s="4" t="s">
        <v>144</v>
      </c>
      <c r="C252" s="4" t="s">
        <v>59</v>
      </c>
      <c r="D252" s="4" t="s">
        <v>70</v>
      </c>
      <c r="E252" s="4" t="s">
        <v>240</v>
      </c>
      <c r="F252" s="4"/>
      <c r="G252" s="5">
        <f>G253+G259+G256</f>
        <v>67249.594830000002</v>
      </c>
    </row>
    <row r="253" spans="1:8" s="40" customFormat="1" ht="38.25" x14ac:dyDescent="0.2">
      <c r="A253" s="30" t="s">
        <v>241</v>
      </c>
      <c r="B253" s="4" t="s">
        <v>144</v>
      </c>
      <c r="C253" s="4" t="s">
        <v>59</v>
      </c>
      <c r="D253" s="4" t="s">
        <v>70</v>
      </c>
      <c r="E253" s="4" t="s">
        <v>242</v>
      </c>
      <c r="F253" s="4"/>
      <c r="G253" s="5">
        <f>G254+G255</f>
        <v>3316.7930500000002</v>
      </c>
    </row>
    <row r="254" spans="1:8" s="40" customFormat="1" ht="51" x14ac:dyDescent="0.2">
      <c r="A254" s="25" t="s">
        <v>115</v>
      </c>
      <c r="B254" s="6">
        <v>969</v>
      </c>
      <c r="C254" s="6" t="s">
        <v>59</v>
      </c>
      <c r="D254" s="6" t="s">
        <v>70</v>
      </c>
      <c r="E254" s="6" t="s">
        <v>242</v>
      </c>
      <c r="F254" s="6" t="s">
        <v>121</v>
      </c>
      <c r="G254" s="78">
        <v>1342.4839999999999</v>
      </c>
    </row>
    <row r="255" spans="1:8" s="40" customFormat="1" ht="51" x14ac:dyDescent="0.2">
      <c r="A255" s="13" t="s">
        <v>116</v>
      </c>
      <c r="B255" s="6">
        <v>969</v>
      </c>
      <c r="C255" s="6" t="s">
        <v>59</v>
      </c>
      <c r="D255" s="6" t="s">
        <v>70</v>
      </c>
      <c r="E255" s="6" t="s">
        <v>242</v>
      </c>
      <c r="F255" s="6" t="s">
        <v>120</v>
      </c>
      <c r="G255" s="79">
        <f>1760.006+109.30305+105</f>
        <v>1974.3090500000001</v>
      </c>
    </row>
    <row r="256" spans="1:8" s="40" customFormat="1" x14ac:dyDescent="0.2">
      <c r="A256" s="15"/>
      <c r="B256" s="4">
        <v>969</v>
      </c>
      <c r="C256" s="4" t="s">
        <v>59</v>
      </c>
      <c r="D256" s="4" t="s">
        <v>70</v>
      </c>
      <c r="E256" s="4" t="s">
        <v>320</v>
      </c>
      <c r="F256" s="4"/>
      <c r="G256" s="80">
        <f>G257+G258</f>
        <v>30260.699999999997</v>
      </c>
    </row>
    <row r="257" spans="1:8" s="40" customFormat="1" ht="51" x14ac:dyDescent="0.2">
      <c r="A257" s="25" t="s">
        <v>115</v>
      </c>
      <c r="B257" s="6">
        <v>969</v>
      </c>
      <c r="C257" s="6" t="s">
        <v>59</v>
      </c>
      <c r="D257" s="6" t="s">
        <v>70</v>
      </c>
      <c r="E257" s="6" t="s">
        <v>320</v>
      </c>
      <c r="F257" s="6" t="s">
        <v>121</v>
      </c>
      <c r="G257" s="81">
        <v>7048.4</v>
      </c>
      <c r="H257" s="40">
        <v>30260.7</v>
      </c>
    </row>
    <row r="258" spans="1:8" s="40" customFormat="1" ht="51" x14ac:dyDescent="0.2">
      <c r="A258" s="13" t="s">
        <v>116</v>
      </c>
      <c r="B258" s="6">
        <v>969</v>
      </c>
      <c r="C258" s="6" t="s">
        <v>59</v>
      </c>
      <c r="D258" s="6" t="s">
        <v>70</v>
      </c>
      <c r="E258" s="6" t="s">
        <v>320</v>
      </c>
      <c r="F258" s="6" t="s">
        <v>120</v>
      </c>
      <c r="G258" s="81">
        <v>23212.3</v>
      </c>
    </row>
    <row r="259" spans="1:8" s="40" customFormat="1" ht="25.5" x14ac:dyDescent="0.2">
      <c r="A259" s="30" t="s">
        <v>425</v>
      </c>
      <c r="B259" s="4">
        <v>969</v>
      </c>
      <c r="C259" s="4" t="s">
        <v>59</v>
      </c>
      <c r="D259" s="4" t="s">
        <v>70</v>
      </c>
      <c r="E259" s="4" t="s">
        <v>483</v>
      </c>
      <c r="F259" s="4"/>
      <c r="G259" s="80">
        <f>G260+G261</f>
        <v>33672.101780000005</v>
      </c>
    </row>
    <row r="260" spans="1:8" s="40" customFormat="1" ht="51" x14ac:dyDescent="0.2">
      <c r="A260" s="25" t="s">
        <v>115</v>
      </c>
      <c r="B260" s="6">
        <v>969</v>
      </c>
      <c r="C260" s="6" t="s">
        <v>59</v>
      </c>
      <c r="D260" s="6" t="s">
        <v>70</v>
      </c>
      <c r="E260" s="6" t="s">
        <v>483</v>
      </c>
      <c r="F260" s="6" t="s">
        <v>121</v>
      </c>
      <c r="G260" s="81">
        <v>11420.556920000001</v>
      </c>
      <c r="H260" s="40">
        <v>31979.599999999999</v>
      </c>
    </row>
    <row r="261" spans="1:8" s="40" customFormat="1" ht="51" x14ac:dyDescent="0.2">
      <c r="A261" s="13" t="s">
        <v>116</v>
      </c>
      <c r="B261" s="6">
        <v>969</v>
      </c>
      <c r="C261" s="6" t="s">
        <v>59</v>
      </c>
      <c r="D261" s="6" t="s">
        <v>70</v>
      </c>
      <c r="E261" s="6" t="s">
        <v>483</v>
      </c>
      <c r="F261" s="6" t="s">
        <v>120</v>
      </c>
      <c r="G261" s="81">
        <v>22251.544860000002</v>
      </c>
    </row>
    <row r="262" spans="1:8" s="40" customFormat="1" ht="25.5" x14ac:dyDescent="0.2">
      <c r="A262" s="22" t="s">
        <v>45</v>
      </c>
      <c r="B262" s="76">
        <v>969</v>
      </c>
      <c r="C262" s="76" t="s">
        <v>59</v>
      </c>
      <c r="D262" s="76" t="s">
        <v>60</v>
      </c>
      <c r="E262" s="22"/>
      <c r="F262" s="22"/>
      <c r="G262" s="51">
        <f>G263</f>
        <v>407.2</v>
      </c>
    </row>
    <row r="263" spans="1:8" s="40" customFormat="1" ht="25.5" x14ac:dyDescent="0.2">
      <c r="A263" s="34" t="s">
        <v>587</v>
      </c>
      <c r="B263" s="11" t="s">
        <v>144</v>
      </c>
      <c r="C263" s="11" t="s">
        <v>59</v>
      </c>
      <c r="D263" s="11" t="s">
        <v>60</v>
      </c>
      <c r="E263" s="11" t="s">
        <v>224</v>
      </c>
      <c r="F263" s="11"/>
      <c r="G263" s="52">
        <f>G264</f>
        <v>407.2</v>
      </c>
    </row>
    <row r="264" spans="1:8" s="40" customFormat="1" ht="27" x14ac:dyDescent="0.2">
      <c r="A264" s="31" t="s">
        <v>589</v>
      </c>
      <c r="B264" s="7" t="s">
        <v>144</v>
      </c>
      <c r="C264" s="7" t="s">
        <v>59</v>
      </c>
      <c r="D264" s="7" t="s">
        <v>60</v>
      </c>
      <c r="E264" s="7" t="s">
        <v>231</v>
      </c>
      <c r="F264" s="7"/>
      <c r="G264" s="42">
        <f>G266</f>
        <v>407.2</v>
      </c>
    </row>
    <row r="265" spans="1:8" s="40" customFormat="1" ht="25.5" x14ac:dyDescent="0.2">
      <c r="A265" s="30" t="s">
        <v>236</v>
      </c>
      <c r="B265" s="4" t="s">
        <v>144</v>
      </c>
      <c r="C265" s="4" t="s">
        <v>59</v>
      </c>
      <c r="D265" s="4" t="s">
        <v>60</v>
      </c>
      <c r="E265" s="4" t="s">
        <v>233</v>
      </c>
      <c r="F265" s="4"/>
      <c r="G265" s="5">
        <f>G266</f>
        <v>407.2</v>
      </c>
    </row>
    <row r="266" spans="1:8" s="40" customFormat="1" ht="38.25" x14ac:dyDescent="0.2">
      <c r="A266" s="110" t="s">
        <v>377</v>
      </c>
      <c r="B266" s="4" t="s">
        <v>144</v>
      </c>
      <c r="C266" s="4" t="s">
        <v>59</v>
      </c>
      <c r="D266" s="4" t="s">
        <v>60</v>
      </c>
      <c r="E266" s="4" t="s">
        <v>46</v>
      </c>
      <c r="F266" s="4"/>
      <c r="G266" s="80">
        <f>G267</f>
        <v>407.2</v>
      </c>
    </row>
    <row r="267" spans="1:8" s="40" customFormat="1" x14ac:dyDescent="0.2">
      <c r="A267" s="25" t="s">
        <v>117</v>
      </c>
      <c r="B267" s="6" t="s">
        <v>144</v>
      </c>
      <c r="C267" s="6" t="s">
        <v>59</v>
      </c>
      <c r="D267" s="6" t="s">
        <v>60</v>
      </c>
      <c r="E267" s="6" t="s">
        <v>46</v>
      </c>
      <c r="F267" s="6" t="s">
        <v>118</v>
      </c>
      <c r="G267" s="81">
        <f>395+12.2</f>
        <v>407.2</v>
      </c>
      <c r="H267" s="40">
        <v>395</v>
      </c>
    </row>
    <row r="268" spans="1:8" s="40" customFormat="1" x14ac:dyDescent="0.2">
      <c r="A268" s="22" t="s">
        <v>560</v>
      </c>
      <c r="B268" s="8">
        <v>969</v>
      </c>
      <c r="C268" s="8" t="s">
        <v>59</v>
      </c>
      <c r="D268" s="8" t="s">
        <v>59</v>
      </c>
      <c r="E268" s="8"/>
      <c r="F268" s="8"/>
      <c r="G268" s="51">
        <f>G269</f>
        <v>13286.4</v>
      </c>
    </row>
    <row r="269" spans="1:8" s="40" customFormat="1" ht="25.5" x14ac:dyDescent="0.2">
      <c r="A269" s="34" t="s">
        <v>587</v>
      </c>
      <c r="B269" s="11" t="s">
        <v>144</v>
      </c>
      <c r="C269" s="11" t="s">
        <v>59</v>
      </c>
      <c r="D269" s="11" t="s">
        <v>59</v>
      </c>
      <c r="E269" s="11" t="s">
        <v>243</v>
      </c>
      <c r="F269" s="11"/>
      <c r="G269" s="52">
        <f>G270</f>
        <v>13286.4</v>
      </c>
    </row>
    <row r="270" spans="1:8" s="40" customFormat="1" ht="27" x14ac:dyDescent="0.2">
      <c r="A270" s="31" t="s">
        <v>591</v>
      </c>
      <c r="B270" s="7">
        <v>969</v>
      </c>
      <c r="C270" s="7" t="s">
        <v>59</v>
      </c>
      <c r="D270" s="7" t="s">
        <v>59</v>
      </c>
      <c r="E270" s="7" t="s">
        <v>244</v>
      </c>
      <c r="F270" s="7"/>
      <c r="G270" s="42">
        <f>G271</f>
        <v>13286.4</v>
      </c>
    </row>
    <row r="271" spans="1:8" s="40" customFormat="1" ht="25.5" x14ac:dyDescent="0.2">
      <c r="A271" s="30" t="s">
        <v>245</v>
      </c>
      <c r="B271" s="4" t="s">
        <v>144</v>
      </c>
      <c r="C271" s="4" t="s">
        <v>59</v>
      </c>
      <c r="D271" s="4" t="s">
        <v>59</v>
      </c>
      <c r="E271" s="4" t="s">
        <v>246</v>
      </c>
      <c r="F271" s="11"/>
      <c r="G271" s="5">
        <f>G272+G274+G276</f>
        <v>13286.4</v>
      </c>
    </row>
    <row r="272" spans="1:8" s="40" customFormat="1" ht="114.75" x14ac:dyDescent="0.2">
      <c r="A272" s="23" t="s">
        <v>381</v>
      </c>
      <c r="B272" s="4" t="s">
        <v>144</v>
      </c>
      <c r="C272" s="4" t="s">
        <v>59</v>
      </c>
      <c r="D272" s="4" t="s">
        <v>59</v>
      </c>
      <c r="E272" s="4" t="s">
        <v>247</v>
      </c>
      <c r="F272" s="4"/>
      <c r="G272" s="80">
        <f>G273</f>
        <v>6191</v>
      </c>
    </row>
    <row r="273" spans="1:8" s="40" customFormat="1" ht="25.5" x14ac:dyDescent="0.2">
      <c r="A273" s="13" t="s">
        <v>10</v>
      </c>
      <c r="B273" s="6">
        <v>969</v>
      </c>
      <c r="C273" s="6" t="s">
        <v>59</v>
      </c>
      <c r="D273" s="6" t="s">
        <v>59</v>
      </c>
      <c r="E273" s="6" t="s">
        <v>247</v>
      </c>
      <c r="F273" s="6" t="s">
        <v>11</v>
      </c>
      <c r="G273" s="81">
        <v>6191</v>
      </c>
      <c r="H273" s="40">
        <v>6191</v>
      </c>
    </row>
    <row r="274" spans="1:8" s="40" customFormat="1" ht="25.5" x14ac:dyDescent="0.2">
      <c r="A274" s="15" t="s">
        <v>274</v>
      </c>
      <c r="B274" s="4">
        <v>969</v>
      </c>
      <c r="C274" s="4" t="s">
        <v>59</v>
      </c>
      <c r="D274" s="4" t="s">
        <v>59</v>
      </c>
      <c r="E274" s="4" t="s">
        <v>248</v>
      </c>
      <c r="F274" s="4"/>
      <c r="G274" s="80">
        <f>G275</f>
        <v>7002.5</v>
      </c>
    </row>
    <row r="275" spans="1:8" s="40" customFormat="1" ht="25.5" x14ac:dyDescent="0.2">
      <c r="A275" s="13" t="s">
        <v>10</v>
      </c>
      <c r="B275" s="6">
        <v>969</v>
      </c>
      <c r="C275" s="6" t="s">
        <v>59</v>
      </c>
      <c r="D275" s="6" t="s">
        <v>59</v>
      </c>
      <c r="E275" s="6" t="s">
        <v>248</v>
      </c>
      <c r="F275" s="6" t="s">
        <v>11</v>
      </c>
      <c r="G275" s="81">
        <v>7002.5</v>
      </c>
      <c r="H275" s="40">
        <v>7002.5</v>
      </c>
    </row>
    <row r="276" spans="1:8" s="40" customFormat="1" ht="38.25" x14ac:dyDescent="0.2">
      <c r="A276" s="23" t="s">
        <v>385</v>
      </c>
      <c r="B276" s="4">
        <v>969</v>
      </c>
      <c r="C276" s="4" t="s">
        <v>59</v>
      </c>
      <c r="D276" s="4" t="s">
        <v>59</v>
      </c>
      <c r="E276" s="4" t="s">
        <v>278</v>
      </c>
      <c r="F276" s="4"/>
      <c r="G276" s="80">
        <f>G277+G278</f>
        <v>92.899999999999991</v>
      </c>
      <c r="H276" s="40">
        <v>92.9</v>
      </c>
    </row>
    <row r="277" spans="1:8" s="40" customFormat="1" x14ac:dyDescent="0.2">
      <c r="A277" s="37" t="s">
        <v>267</v>
      </c>
      <c r="B277" s="6">
        <v>969</v>
      </c>
      <c r="C277" s="6" t="s">
        <v>59</v>
      </c>
      <c r="D277" s="6" t="s">
        <v>59</v>
      </c>
      <c r="E277" s="6" t="s">
        <v>278</v>
      </c>
      <c r="F277" s="6" t="s">
        <v>133</v>
      </c>
      <c r="G277" s="81">
        <v>71.349999999999994</v>
      </c>
    </row>
    <row r="278" spans="1:8" s="40" customFormat="1" ht="38.25" x14ac:dyDescent="0.2">
      <c r="A278" s="13" t="s">
        <v>264</v>
      </c>
      <c r="B278" s="6" t="s">
        <v>144</v>
      </c>
      <c r="C278" s="6" t="s">
        <v>59</v>
      </c>
      <c r="D278" s="6" t="s">
        <v>59</v>
      </c>
      <c r="E278" s="6" t="s">
        <v>278</v>
      </c>
      <c r="F278" s="6" t="s">
        <v>186</v>
      </c>
      <c r="G278" s="81">
        <v>21.55</v>
      </c>
    </row>
    <row r="279" spans="1:8" s="40" customFormat="1" x14ac:dyDescent="0.2">
      <c r="A279" s="27" t="s">
        <v>51</v>
      </c>
      <c r="B279" s="8">
        <v>969</v>
      </c>
      <c r="C279" s="8" t="s">
        <v>59</v>
      </c>
      <c r="D279" s="8" t="s">
        <v>61</v>
      </c>
      <c r="E279" s="8"/>
      <c r="F279" s="8"/>
      <c r="G279" s="51">
        <f>G280+G313</f>
        <v>42422.927149999996</v>
      </c>
    </row>
    <row r="280" spans="1:8" s="40" customFormat="1" ht="25.5" x14ac:dyDescent="0.2">
      <c r="A280" s="34" t="s">
        <v>587</v>
      </c>
      <c r="B280" s="11" t="s">
        <v>144</v>
      </c>
      <c r="C280" s="11" t="s">
        <v>59</v>
      </c>
      <c r="D280" s="11" t="s">
        <v>61</v>
      </c>
      <c r="E280" s="11" t="s">
        <v>224</v>
      </c>
      <c r="F280" s="11"/>
      <c r="G280" s="52">
        <f>G286+G281+G306</f>
        <v>42292.927149999996</v>
      </c>
    </row>
    <row r="281" spans="1:8" s="40" customFormat="1" ht="27" x14ac:dyDescent="0.2">
      <c r="A281" s="31" t="s">
        <v>591</v>
      </c>
      <c r="B281" s="7">
        <v>969</v>
      </c>
      <c r="C281" s="7" t="s">
        <v>59</v>
      </c>
      <c r="D281" s="7" t="s">
        <v>61</v>
      </c>
      <c r="E281" s="7" t="s">
        <v>244</v>
      </c>
      <c r="F281" s="7"/>
      <c r="G281" s="42">
        <f>G282</f>
        <v>105</v>
      </c>
    </row>
    <row r="282" spans="1:8" s="40" customFormat="1" ht="25.5" x14ac:dyDescent="0.2">
      <c r="A282" s="30" t="s">
        <v>245</v>
      </c>
      <c r="B282" s="4" t="s">
        <v>144</v>
      </c>
      <c r="C282" s="4" t="s">
        <v>59</v>
      </c>
      <c r="D282" s="4" t="s">
        <v>61</v>
      </c>
      <c r="E282" s="4" t="s">
        <v>246</v>
      </c>
      <c r="F282" s="11"/>
      <c r="G282" s="5">
        <f>G283</f>
        <v>105</v>
      </c>
    </row>
    <row r="283" spans="1:8" s="40" customFormat="1" ht="38.25" x14ac:dyDescent="0.2">
      <c r="A283" s="15" t="s">
        <v>269</v>
      </c>
      <c r="B283" s="4">
        <v>969</v>
      </c>
      <c r="C283" s="4" t="s">
        <v>59</v>
      </c>
      <c r="D283" s="4" t="s">
        <v>61</v>
      </c>
      <c r="E283" s="4" t="s">
        <v>268</v>
      </c>
      <c r="F283" s="4"/>
      <c r="G283" s="80">
        <f>G284+G285</f>
        <v>105</v>
      </c>
      <c r="H283" s="40">
        <v>105</v>
      </c>
    </row>
    <row r="284" spans="1:8" s="40" customFormat="1" x14ac:dyDescent="0.2">
      <c r="A284" s="37" t="s">
        <v>267</v>
      </c>
      <c r="B284" s="6">
        <v>969</v>
      </c>
      <c r="C284" s="6" t="s">
        <v>59</v>
      </c>
      <c r="D284" s="6" t="s">
        <v>61</v>
      </c>
      <c r="E284" s="6" t="s">
        <v>268</v>
      </c>
      <c r="F284" s="6" t="s">
        <v>133</v>
      </c>
      <c r="G284" s="81">
        <v>80.644999999999996</v>
      </c>
    </row>
    <row r="285" spans="1:8" s="40" customFormat="1" ht="38.25" x14ac:dyDescent="0.2">
      <c r="A285" s="13" t="s">
        <v>264</v>
      </c>
      <c r="B285" s="6">
        <v>969</v>
      </c>
      <c r="C285" s="6" t="s">
        <v>59</v>
      </c>
      <c r="D285" s="6" t="s">
        <v>61</v>
      </c>
      <c r="E285" s="6" t="s">
        <v>268</v>
      </c>
      <c r="F285" s="6" t="s">
        <v>186</v>
      </c>
      <c r="G285" s="81">
        <v>24.355</v>
      </c>
    </row>
    <row r="286" spans="1:8" s="40" customFormat="1" ht="27" x14ac:dyDescent="0.2">
      <c r="A286" s="31" t="s">
        <v>592</v>
      </c>
      <c r="B286" s="7" t="s">
        <v>144</v>
      </c>
      <c r="C286" s="7" t="s">
        <v>59</v>
      </c>
      <c r="D286" s="7" t="s">
        <v>61</v>
      </c>
      <c r="E286" s="7" t="s">
        <v>249</v>
      </c>
      <c r="F286" s="7"/>
      <c r="G286" s="86">
        <f>G287</f>
        <v>41787.927149999996</v>
      </c>
    </row>
    <row r="287" spans="1:8" s="40" customFormat="1" ht="25.5" x14ac:dyDescent="0.2">
      <c r="A287" s="30" t="s">
        <v>250</v>
      </c>
      <c r="B287" s="4" t="s">
        <v>144</v>
      </c>
      <c r="C287" s="4" t="s">
        <v>59</v>
      </c>
      <c r="D287" s="4" t="s">
        <v>61</v>
      </c>
      <c r="E287" s="4" t="s">
        <v>251</v>
      </c>
      <c r="F287" s="4"/>
      <c r="G287" s="80">
        <f>G290+G293+G288+G303</f>
        <v>41787.927149999996</v>
      </c>
    </row>
    <row r="288" spans="1:8" s="40" customFormat="1" ht="89.25" x14ac:dyDescent="0.2">
      <c r="A288" s="23" t="s">
        <v>380</v>
      </c>
      <c r="B288" s="4">
        <v>969</v>
      </c>
      <c r="C288" s="4" t="s">
        <v>59</v>
      </c>
      <c r="D288" s="4" t="s">
        <v>61</v>
      </c>
      <c r="E288" s="4" t="s">
        <v>254</v>
      </c>
      <c r="F288" s="4"/>
      <c r="G288" s="80">
        <f>G289</f>
        <v>83.5</v>
      </c>
    </row>
    <row r="289" spans="1:8" s="40" customFormat="1" x14ac:dyDescent="0.2">
      <c r="A289" s="24" t="s">
        <v>493</v>
      </c>
      <c r="B289" s="6">
        <v>969</v>
      </c>
      <c r="C289" s="6" t="s">
        <v>59</v>
      </c>
      <c r="D289" s="6" t="s">
        <v>61</v>
      </c>
      <c r="E289" s="6" t="s">
        <v>254</v>
      </c>
      <c r="F289" s="6" t="s">
        <v>107</v>
      </c>
      <c r="G289" s="81">
        <v>83.5</v>
      </c>
      <c r="H289" s="40">
        <v>83.5</v>
      </c>
    </row>
    <row r="290" spans="1:8" s="40" customFormat="1" ht="25.5" x14ac:dyDescent="0.2">
      <c r="A290" s="30" t="s">
        <v>130</v>
      </c>
      <c r="B290" s="4" t="s">
        <v>144</v>
      </c>
      <c r="C290" s="4" t="s">
        <v>59</v>
      </c>
      <c r="D290" s="4" t="s">
        <v>61</v>
      </c>
      <c r="E290" s="4" t="s">
        <v>266</v>
      </c>
      <c r="F290" s="4"/>
      <c r="G290" s="5">
        <f>SUM(G291:G292)</f>
        <v>1075.7</v>
      </c>
    </row>
    <row r="291" spans="1:8" s="40" customFormat="1" ht="25.5" x14ac:dyDescent="0.2">
      <c r="A291" s="37" t="s">
        <v>165</v>
      </c>
      <c r="B291" s="6" t="s">
        <v>144</v>
      </c>
      <c r="C291" s="6" t="s">
        <v>59</v>
      </c>
      <c r="D291" s="6" t="s">
        <v>61</v>
      </c>
      <c r="E291" s="6" t="s">
        <v>266</v>
      </c>
      <c r="F291" s="6" t="s">
        <v>104</v>
      </c>
      <c r="G291" s="18">
        <v>826.2</v>
      </c>
    </row>
    <row r="292" spans="1:8" ht="38.25" x14ac:dyDescent="0.2">
      <c r="A292" s="13" t="s">
        <v>166</v>
      </c>
      <c r="B292" s="6" t="s">
        <v>144</v>
      </c>
      <c r="C292" s="6" t="s">
        <v>59</v>
      </c>
      <c r="D292" s="6" t="s">
        <v>61</v>
      </c>
      <c r="E292" s="6" t="s">
        <v>266</v>
      </c>
      <c r="F292" s="6" t="s">
        <v>159</v>
      </c>
      <c r="G292" s="18">
        <v>249.5</v>
      </c>
    </row>
    <row r="293" spans="1:8" ht="51" x14ac:dyDescent="0.2">
      <c r="A293" s="23" t="s">
        <v>252</v>
      </c>
      <c r="B293" s="4">
        <v>969</v>
      </c>
      <c r="C293" s="4" t="s">
        <v>59</v>
      </c>
      <c r="D293" s="4" t="s">
        <v>61</v>
      </c>
      <c r="E293" s="4" t="s">
        <v>253</v>
      </c>
      <c r="F293" s="4"/>
      <c r="G293" s="5">
        <f>SUM(G294:G302)</f>
        <v>7784.4496900000004</v>
      </c>
    </row>
    <row r="294" spans="1:8" x14ac:dyDescent="0.2">
      <c r="A294" s="37" t="s">
        <v>263</v>
      </c>
      <c r="B294" s="6">
        <v>969</v>
      </c>
      <c r="C294" s="6" t="s">
        <v>59</v>
      </c>
      <c r="D294" s="6" t="s">
        <v>61</v>
      </c>
      <c r="E294" s="6" t="s">
        <v>253</v>
      </c>
      <c r="F294" s="6" t="s">
        <v>133</v>
      </c>
      <c r="G294" s="18">
        <v>0</v>
      </c>
    </row>
    <row r="295" spans="1:8" ht="25.5" x14ac:dyDescent="0.2">
      <c r="A295" s="37" t="s">
        <v>404</v>
      </c>
      <c r="B295" s="6">
        <v>969</v>
      </c>
      <c r="C295" s="6" t="s">
        <v>59</v>
      </c>
      <c r="D295" s="6" t="s">
        <v>61</v>
      </c>
      <c r="E295" s="6" t="s">
        <v>253</v>
      </c>
      <c r="F295" s="6" t="s">
        <v>402</v>
      </c>
      <c r="G295" s="18">
        <v>13</v>
      </c>
    </row>
    <row r="296" spans="1:8" ht="38.25" x14ac:dyDescent="0.2">
      <c r="A296" s="13" t="s">
        <v>264</v>
      </c>
      <c r="B296" s="6">
        <v>969</v>
      </c>
      <c r="C296" s="6" t="s">
        <v>59</v>
      </c>
      <c r="D296" s="6" t="s">
        <v>61</v>
      </c>
      <c r="E296" s="6" t="s">
        <v>253</v>
      </c>
      <c r="F296" s="6" t="s">
        <v>186</v>
      </c>
      <c r="G296" s="18">
        <v>0</v>
      </c>
    </row>
    <row r="297" spans="1:8" ht="25.5" x14ac:dyDescent="0.2">
      <c r="A297" s="13" t="s">
        <v>105</v>
      </c>
      <c r="B297" s="6">
        <v>969</v>
      </c>
      <c r="C297" s="6" t="s">
        <v>59</v>
      </c>
      <c r="D297" s="6" t="s">
        <v>61</v>
      </c>
      <c r="E297" s="6" t="s">
        <v>253</v>
      </c>
      <c r="F297" s="6" t="s">
        <v>106</v>
      </c>
      <c r="G297" s="18">
        <v>1249.9000000000001</v>
      </c>
    </row>
    <row r="298" spans="1:8" s="40" customFormat="1" x14ac:dyDescent="0.2">
      <c r="A298" s="24" t="s">
        <v>493</v>
      </c>
      <c r="B298" s="6">
        <v>969</v>
      </c>
      <c r="C298" s="6" t="s">
        <v>59</v>
      </c>
      <c r="D298" s="6" t="s">
        <v>61</v>
      </c>
      <c r="E298" s="6" t="s">
        <v>253</v>
      </c>
      <c r="F298" s="6" t="s">
        <v>107</v>
      </c>
      <c r="G298" s="18">
        <v>5300.3980000000001</v>
      </c>
    </row>
    <row r="299" spans="1:8" x14ac:dyDescent="0.2">
      <c r="A299" s="13" t="s">
        <v>359</v>
      </c>
      <c r="B299" s="6">
        <v>969</v>
      </c>
      <c r="C299" s="6" t="s">
        <v>59</v>
      </c>
      <c r="D299" s="6" t="s">
        <v>61</v>
      </c>
      <c r="E299" s="6" t="s">
        <v>253</v>
      </c>
      <c r="F299" s="6" t="s">
        <v>358</v>
      </c>
      <c r="G299" s="18">
        <v>954.55169000000001</v>
      </c>
    </row>
    <row r="300" spans="1:8" x14ac:dyDescent="0.2">
      <c r="A300" s="13" t="s">
        <v>449</v>
      </c>
      <c r="B300" s="6">
        <v>969</v>
      </c>
      <c r="C300" s="6" t="s">
        <v>59</v>
      </c>
      <c r="D300" s="6" t="s">
        <v>61</v>
      </c>
      <c r="E300" s="6" t="s">
        <v>253</v>
      </c>
      <c r="F300" s="6" t="s">
        <v>448</v>
      </c>
      <c r="G300" s="18">
        <v>200</v>
      </c>
    </row>
    <row r="301" spans="1:8" s="40" customFormat="1" ht="25.5" x14ac:dyDescent="0.2">
      <c r="A301" s="13" t="s">
        <v>408</v>
      </c>
      <c r="B301" s="6" t="s">
        <v>144</v>
      </c>
      <c r="C301" s="6" t="s">
        <v>59</v>
      </c>
      <c r="D301" s="6" t="s">
        <v>61</v>
      </c>
      <c r="E301" s="6" t="s">
        <v>253</v>
      </c>
      <c r="F301" s="6" t="s">
        <v>400</v>
      </c>
      <c r="G301" s="18">
        <v>19.7</v>
      </c>
    </row>
    <row r="302" spans="1:8" s="40" customFormat="1" x14ac:dyDescent="0.2">
      <c r="A302" s="13" t="s">
        <v>405</v>
      </c>
      <c r="B302" s="6" t="s">
        <v>144</v>
      </c>
      <c r="C302" s="6" t="s">
        <v>59</v>
      </c>
      <c r="D302" s="6" t="s">
        <v>61</v>
      </c>
      <c r="E302" s="6" t="s">
        <v>253</v>
      </c>
      <c r="F302" s="6" t="s">
        <v>403</v>
      </c>
      <c r="G302" s="18">
        <v>46.9</v>
      </c>
    </row>
    <row r="303" spans="1:8" ht="25.5" x14ac:dyDescent="0.2">
      <c r="A303" s="30" t="s">
        <v>425</v>
      </c>
      <c r="B303" s="4">
        <v>969</v>
      </c>
      <c r="C303" s="4" t="s">
        <v>59</v>
      </c>
      <c r="D303" s="4" t="s">
        <v>61</v>
      </c>
      <c r="E303" s="4" t="s">
        <v>484</v>
      </c>
      <c r="F303" s="4"/>
      <c r="G303" s="5">
        <f>SUM(G304:G305)</f>
        <v>32844.277459999998</v>
      </c>
      <c r="H303" s="1">
        <v>32003</v>
      </c>
    </row>
    <row r="304" spans="1:8" x14ac:dyDescent="0.2">
      <c r="A304" s="37" t="s">
        <v>263</v>
      </c>
      <c r="B304" s="6">
        <v>969</v>
      </c>
      <c r="C304" s="6" t="s">
        <v>59</v>
      </c>
      <c r="D304" s="6" t="s">
        <v>61</v>
      </c>
      <c r="E304" s="6" t="s">
        <v>484</v>
      </c>
      <c r="F304" s="6" t="s">
        <v>133</v>
      </c>
      <c r="G304" s="18">
        <v>25428.87746</v>
      </c>
    </row>
    <row r="305" spans="1:12" ht="38.25" x14ac:dyDescent="0.2">
      <c r="A305" s="13" t="s">
        <v>264</v>
      </c>
      <c r="B305" s="6">
        <v>969</v>
      </c>
      <c r="C305" s="6" t="s">
        <v>59</v>
      </c>
      <c r="D305" s="6" t="s">
        <v>61</v>
      </c>
      <c r="E305" s="6" t="s">
        <v>484</v>
      </c>
      <c r="F305" s="6" t="s">
        <v>186</v>
      </c>
      <c r="G305" s="18">
        <v>7415.4</v>
      </c>
    </row>
    <row r="306" spans="1:12" ht="13.5" x14ac:dyDescent="0.2">
      <c r="A306" s="62" t="s">
        <v>593</v>
      </c>
      <c r="B306" s="11" t="s">
        <v>144</v>
      </c>
      <c r="C306" s="11" t="s">
        <v>59</v>
      </c>
      <c r="D306" s="11" t="s">
        <v>61</v>
      </c>
      <c r="E306" s="11" t="s">
        <v>283</v>
      </c>
      <c r="F306" s="11"/>
      <c r="G306" s="52">
        <f>G307+G310</f>
        <v>400</v>
      </c>
    </row>
    <row r="307" spans="1:12" ht="25.5" x14ac:dyDescent="0.2">
      <c r="A307" s="63" t="s">
        <v>284</v>
      </c>
      <c r="B307" s="4" t="s">
        <v>144</v>
      </c>
      <c r="C307" s="4" t="s">
        <v>59</v>
      </c>
      <c r="D307" s="4" t="s">
        <v>61</v>
      </c>
      <c r="E307" s="4" t="s">
        <v>285</v>
      </c>
      <c r="F307" s="4"/>
      <c r="G307" s="5">
        <f>G308</f>
        <v>200</v>
      </c>
    </row>
    <row r="308" spans="1:12" ht="25.5" x14ac:dyDescent="0.2">
      <c r="A308" s="63" t="s">
        <v>286</v>
      </c>
      <c r="B308" s="4" t="s">
        <v>144</v>
      </c>
      <c r="C308" s="4" t="s">
        <v>59</v>
      </c>
      <c r="D308" s="4" t="s">
        <v>61</v>
      </c>
      <c r="E308" s="4" t="s">
        <v>287</v>
      </c>
      <c r="F308" s="4"/>
      <c r="G308" s="5">
        <f>G309</f>
        <v>200</v>
      </c>
    </row>
    <row r="309" spans="1:12" x14ac:dyDescent="0.2">
      <c r="A309" s="24" t="s">
        <v>493</v>
      </c>
      <c r="B309" s="6" t="s">
        <v>144</v>
      </c>
      <c r="C309" s="6" t="s">
        <v>59</v>
      </c>
      <c r="D309" s="6" t="s">
        <v>61</v>
      </c>
      <c r="E309" s="6" t="s">
        <v>287</v>
      </c>
      <c r="F309" s="6" t="s">
        <v>107</v>
      </c>
      <c r="G309" s="18">
        <v>200</v>
      </c>
    </row>
    <row r="310" spans="1:12" ht="38.25" x14ac:dyDescent="0.2">
      <c r="A310" s="23" t="s">
        <v>12</v>
      </c>
      <c r="B310" s="4">
        <v>969</v>
      </c>
      <c r="C310" s="4" t="s">
        <v>59</v>
      </c>
      <c r="D310" s="4" t="s">
        <v>61</v>
      </c>
      <c r="E310" s="4" t="s">
        <v>13</v>
      </c>
      <c r="F310" s="72"/>
      <c r="G310" s="5">
        <f>G311</f>
        <v>200</v>
      </c>
    </row>
    <row r="311" spans="1:12" ht="38.25" x14ac:dyDescent="0.2">
      <c r="A311" s="23" t="s">
        <v>14</v>
      </c>
      <c r="B311" s="4">
        <v>969</v>
      </c>
      <c r="C311" s="4" t="s">
        <v>59</v>
      </c>
      <c r="D311" s="4" t="s">
        <v>61</v>
      </c>
      <c r="E311" s="4" t="s">
        <v>15</v>
      </c>
      <c r="F311" s="72"/>
      <c r="G311" s="5">
        <f>G312</f>
        <v>200</v>
      </c>
    </row>
    <row r="312" spans="1:12" x14ac:dyDescent="0.2">
      <c r="A312" s="24" t="s">
        <v>493</v>
      </c>
      <c r="B312" s="6">
        <v>969</v>
      </c>
      <c r="C312" s="6" t="s">
        <v>59</v>
      </c>
      <c r="D312" s="6" t="s">
        <v>61</v>
      </c>
      <c r="E312" s="6" t="s">
        <v>15</v>
      </c>
      <c r="F312" s="72" t="s">
        <v>107</v>
      </c>
      <c r="G312" s="18">
        <v>200</v>
      </c>
    </row>
    <row r="313" spans="1:12" s="41" customFormat="1" ht="38.25" x14ac:dyDescent="0.2">
      <c r="A313" s="16" t="s">
        <v>594</v>
      </c>
      <c r="B313" s="11" t="s">
        <v>144</v>
      </c>
      <c r="C313" s="11" t="s">
        <v>59</v>
      </c>
      <c r="D313" s="11" t="s">
        <v>61</v>
      </c>
      <c r="E313" s="11" t="s">
        <v>390</v>
      </c>
      <c r="F313" s="11"/>
      <c r="G313" s="115">
        <f>G314</f>
        <v>130</v>
      </c>
    </row>
    <row r="314" spans="1:12" s="40" customFormat="1" ht="25.5" x14ac:dyDescent="0.2">
      <c r="A314" s="23" t="s">
        <v>389</v>
      </c>
      <c r="B314" s="4" t="s">
        <v>144</v>
      </c>
      <c r="C314" s="4" t="s">
        <v>59</v>
      </c>
      <c r="D314" s="4" t="s">
        <v>61</v>
      </c>
      <c r="E314" s="4" t="s">
        <v>391</v>
      </c>
      <c r="F314" s="4"/>
      <c r="G314" s="80">
        <f>G315</f>
        <v>130</v>
      </c>
    </row>
    <row r="315" spans="1:12" ht="38.25" x14ac:dyDescent="0.2">
      <c r="A315" s="15" t="s">
        <v>388</v>
      </c>
      <c r="B315" s="4">
        <v>969</v>
      </c>
      <c r="C315" s="4" t="s">
        <v>59</v>
      </c>
      <c r="D315" s="4" t="s">
        <v>61</v>
      </c>
      <c r="E315" s="4" t="s">
        <v>392</v>
      </c>
      <c r="F315" s="141"/>
      <c r="G315" s="5">
        <f>G316</f>
        <v>130</v>
      </c>
      <c r="L315" s="142"/>
    </row>
    <row r="316" spans="1:12" ht="25.5" x14ac:dyDescent="0.2">
      <c r="A316" s="13" t="s">
        <v>569</v>
      </c>
      <c r="B316" s="6">
        <v>969</v>
      </c>
      <c r="C316" s="6" t="s">
        <v>59</v>
      </c>
      <c r="D316" s="6" t="s">
        <v>61</v>
      </c>
      <c r="E316" s="6" t="s">
        <v>392</v>
      </c>
      <c r="F316" s="72" t="s">
        <v>107</v>
      </c>
      <c r="G316" s="18">
        <v>130</v>
      </c>
    </row>
    <row r="317" spans="1:12" x14ac:dyDescent="0.2">
      <c r="A317" s="20" t="s">
        <v>114</v>
      </c>
      <c r="B317" s="9">
        <v>969</v>
      </c>
      <c r="C317" s="9" t="s">
        <v>64</v>
      </c>
      <c r="D317" s="9"/>
      <c r="E317" s="9"/>
      <c r="F317" s="9"/>
      <c r="G317" s="54">
        <f>G318</f>
        <v>1500</v>
      </c>
    </row>
    <row r="318" spans="1:12" s="40" customFormat="1" x14ac:dyDescent="0.2">
      <c r="A318" s="27" t="s">
        <v>150</v>
      </c>
      <c r="B318" s="8">
        <v>969</v>
      </c>
      <c r="C318" s="8" t="s">
        <v>64</v>
      </c>
      <c r="D318" s="8" t="s">
        <v>70</v>
      </c>
      <c r="E318" s="8"/>
      <c r="F318" s="8"/>
      <c r="G318" s="55">
        <f>G319</f>
        <v>1500</v>
      </c>
    </row>
    <row r="319" spans="1:12" x14ac:dyDescent="0.2">
      <c r="A319" s="16" t="s">
        <v>145</v>
      </c>
      <c r="B319" s="11" t="s">
        <v>144</v>
      </c>
      <c r="C319" s="11" t="s">
        <v>64</v>
      </c>
      <c r="D319" s="11" t="s">
        <v>70</v>
      </c>
      <c r="E319" s="11" t="s">
        <v>167</v>
      </c>
      <c r="F319" s="11"/>
      <c r="G319" s="56">
        <f>G320</f>
        <v>1500</v>
      </c>
    </row>
    <row r="320" spans="1:12" s="40" customFormat="1" ht="204" x14ac:dyDescent="0.2">
      <c r="A320" s="23" t="s">
        <v>383</v>
      </c>
      <c r="B320" s="4" t="s">
        <v>144</v>
      </c>
      <c r="C320" s="4" t="s">
        <v>64</v>
      </c>
      <c r="D320" s="4" t="s">
        <v>70</v>
      </c>
      <c r="E320" s="4" t="s">
        <v>222</v>
      </c>
      <c r="F320" s="4"/>
      <c r="G320" s="129">
        <f>G321</f>
        <v>1500</v>
      </c>
    </row>
    <row r="321" spans="1:8" s="41" customFormat="1" x14ac:dyDescent="0.2">
      <c r="A321" s="13" t="s">
        <v>117</v>
      </c>
      <c r="B321" s="6" t="s">
        <v>144</v>
      </c>
      <c r="C321" s="6" t="s">
        <v>64</v>
      </c>
      <c r="D321" s="6" t="s">
        <v>70</v>
      </c>
      <c r="E321" s="6" t="s">
        <v>222</v>
      </c>
      <c r="F321" s="6" t="s">
        <v>118</v>
      </c>
      <c r="G321" s="83">
        <v>1500</v>
      </c>
      <c r="H321" s="41">
        <v>1500</v>
      </c>
    </row>
    <row r="322" spans="1:8" s="19" customFormat="1" ht="25.5" x14ac:dyDescent="0.2">
      <c r="A322" s="47" t="s">
        <v>87</v>
      </c>
      <c r="B322" s="48">
        <v>970</v>
      </c>
      <c r="C322" s="48"/>
      <c r="D322" s="48"/>
      <c r="E322" s="48"/>
      <c r="F322" s="48"/>
      <c r="G322" s="49">
        <f>G323+G346+G339</f>
        <v>39779.4</v>
      </c>
    </row>
    <row r="323" spans="1:8" x14ac:dyDescent="0.2">
      <c r="A323" s="33" t="s">
        <v>109</v>
      </c>
      <c r="B323" s="9">
        <v>970</v>
      </c>
      <c r="C323" s="9" t="s">
        <v>55</v>
      </c>
      <c r="D323" s="9"/>
      <c r="E323" s="9"/>
      <c r="F323" s="9"/>
      <c r="G323" s="50">
        <f>G324</f>
        <v>12989.64099</v>
      </c>
    </row>
    <row r="324" spans="1:8" ht="38.25" x14ac:dyDescent="0.2">
      <c r="A324" s="27" t="s">
        <v>93</v>
      </c>
      <c r="B324" s="8">
        <v>970</v>
      </c>
      <c r="C324" s="8" t="s">
        <v>55</v>
      </c>
      <c r="D324" s="8" t="s">
        <v>63</v>
      </c>
      <c r="E324" s="8"/>
      <c r="F324" s="8"/>
      <c r="G324" s="51">
        <f>G325+G334</f>
        <v>12989.64099</v>
      </c>
    </row>
    <row r="325" spans="1:8" ht="25.5" x14ac:dyDescent="0.2">
      <c r="A325" s="39" t="s">
        <v>595</v>
      </c>
      <c r="B325" s="11">
        <v>970</v>
      </c>
      <c r="C325" s="11" t="s">
        <v>55</v>
      </c>
      <c r="D325" s="11" t="s">
        <v>63</v>
      </c>
      <c r="E325" s="11" t="s">
        <v>161</v>
      </c>
      <c r="F325" s="11"/>
      <c r="G325" s="52">
        <f>G326</f>
        <v>9825.1079900000004</v>
      </c>
    </row>
    <row r="326" spans="1:8" ht="27" x14ac:dyDescent="0.25">
      <c r="A326" s="67" t="s">
        <v>0</v>
      </c>
      <c r="B326" s="7">
        <v>970</v>
      </c>
      <c r="C326" s="7" t="s">
        <v>55</v>
      </c>
      <c r="D326" s="7" t="s">
        <v>63</v>
      </c>
      <c r="E326" s="7" t="s">
        <v>162</v>
      </c>
      <c r="F326" s="7"/>
      <c r="G326" s="42">
        <f>G327</f>
        <v>9825.1079900000004</v>
      </c>
    </row>
    <row r="327" spans="1:8" s="40" customFormat="1" ht="25.5" x14ac:dyDescent="0.2">
      <c r="A327" s="30" t="s">
        <v>164</v>
      </c>
      <c r="B327" s="4">
        <v>970</v>
      </c>
      <c r="C327" s="4" t="s">
        <v>55</v>
      </c>
      <c r="D327" s="4" t="s">
        <v>63</v>
      </c>
      <c r="E327" s="4" t="s">
        <v>163</v>
      </c>
      <c r="F327" s="4"/>
      <c r="G327" s="5">
        <f>G328</f>
        <v>9825.1079900000004</v>
      </c>
    </row>
    <row r="328" spans="1:8" s="41" customFormat="1" ht="25.5" x14ac:dyDescent="0.2">
      <c r="A328" s="28" t="s">
        <v>130</v>
      </c>
      <c r="B328" s="4">
        <v>970</v>
      </c>
      <c r="C328" s="4" t="s">
        <v>55</v>
      </c>
      <c r="D328" s="4" t="s">
        <v>63</v>
      </c>
      <c r="E328" s="4" t="s">
        <v>160</v>
      </c>
      <c r="F328" s="7"/>
      <c r="G328" s="5">
        <f>SUM(G329:G333)</f>
        <v>9825.1079900000004</v>
      </c>
    </row>
    <row r="329" spans="1:8" s="40" customFormat="1" ht="25.5" x14ac:dyDescent="0.2">
      <c r="A329" s="13" t="s">
        <v>165</v>
      </c>
      <c r="B329" s="6">
        <v>970</v>
      </c>
      <c r="C329" s="6" t="s">
        <v>55</v>
      </c>
      <c r="D329" s="6" t="s">
        <v>63</v>
      </c>
      <c r="E329" s="6" t="s">
        <v>160</v>
      </c>
      <c r="F329" s="6" t="s">
        <v>104</v>
      </c>
      <c r="G329" s="18">
        <v>6087.3</v>
      </c>
    </row>
    <row r="330" spans="1:8" s="40" customFormat="1" ht="25.5" x14ac:dyDescent="0.2">
      <c r="A330" s="13" t="s">
        <v>398</v>
      </c>
      <c r="B330" s="6" t="s">
        <v>406</v>
      </c>
      <c r="C330" s="6" t="s">
        <v>55</v>
      </c>
      <c r="D330" s="6" t="s">
        <v>63</v>
      </c>
      <c r="E330" s="6" t="s">
        <v>160</v>
      </c>
      <c r="F330" s="6" t="s">
        <v>399</v>
      </c>
      <c r="G330" s="18">
        <v>100</v>
      </c>
    </row>
    <row r="331" spans="1:8" s="40" customFormat="1" ht="38.25" x14ac:dyDescent="0.2">
      <c r="A331" s="13" t="s">
        <v>166</v>
      </c>
      <c r="B331" s="6">
        <v>970</v>
      </c>
      <c r="C331" s="6" t="s">
        <v>55</v>
      </c>
      <c r="D331" s="6" t="s">
        <v>63</v>
      </c>
      <c r="E331" s="6" t="s">
        <v>160</v>
      </c>
      <c r="F331" s="6" t="s">
        <v>159</v>
      </c>
      <c r="G331" s="18">
        <v>1838.3</v>
      </c>
    </row>
    <row r="332" spans="1:8" s="40" customFormat="1" ht="25.5" x14ac:dyDescent="0.2">
      <c r="A332" s="13" t="s">
        <v>105</v>
      </c>
      <c r="B332" s="6">
        <v>970</v>
      </c>
      <c r="C332" s="6" t="s">
        <v>55</v>
      </c>
      <c r="D332" s="6" t="s">
        <v>63</v>
      </c>
      <c r="E332" s="6" t="s">
        <v>160</v>
      </c>
      <c r="F332" s="6" t="s">
        <v>106</v>
      </c>
      <c r="G332" s="18">
        <v>1299.4670000000001</v>
      </c>
    </row>
    <row r="333" spans="1:8" s="40" customFormat="1" x14ac:dyDescent="0.2">
      <c r="A333" s="24" t="s">
        <v>493</v>
      </c>
      <c r="B333" s="6">
        <v>970</v>
      </c>
      <c r="C333" s="6" t="s">
        <v>55</v>
      </c>
      <c r="D333" s="6" t="s">
        <v>63</v>
      </c>
      <c r="E333" s="6" t="s">
        <v>160</v>
      </c>
      <c r="F333" s="6" t="s">
        <v>107</v>
      </c>
      <c r="G333" s="18">
        <f>500+0.04099</f>
        <v>500.04099000000002</v>
      </c>
    </row>
    <row r="334" spans="1:8" s="40" customFormat="1" x14ac:dyDescent="0.2">
      <c r="A334" s="38" t="s">
        <v>145</v>
      </c>
      <c r="B334" s="11">
        <v>970</v>
      </c>
      <c r="C334" s="11" t="s">
        <v>55</v>
      </c>
      <c r="D334" s="11" t="s">
        <v>63</v>
      </c>
      <c r="E334" s="11" t="s">
        <v>167</v>
      </c>
      <c r="F334" s="11"/>
      <c r="G334" s="52">
        <f>G335</f>
        <v>3164.5329999999999</v>
      </c>
    </row>
    <row r="335" spans="1:8" ht="45.75" customHeight="1" x14ac:dyDescent="0.2">
      <c r="A335" s="15" t="s">
        <v>141</v>
      </c>
      <c r="B335" s="4">
        <v>970</v>
      </c>
      <c r="C335" s="4" t="s">
        <v>55</v>
      </c>
      <c r="D335" s="4" t="s">
        <v>63</v>
      </c>
      <c r="E335" s="4" t="s">
        <v>168</v>
      </c>
      <c r="F335" s="4"/>
      <c r="G335" s="80">
        <f>SUM(G336:G338)</f>
        <v>3164.5329999999999</v>
      </c>
    </row>
    <row r="336" spans="1:8" s="40" customFormat="1" x14ac:dyDescent="0.2">
      <c r="A336" s="24" t="s">
        <v>259</v>
      </c>
      <c r="B336" s="6">
        <v>970</v>
      </c>
      <c r="C336" s="6" t="s">
        <v>55</v>
      </c>
      <c r="D336" s="6" t="s">
        <v>63</v>
      </c>
      <c r="E336" s="6" t="s">
        <v>168</v>
      </c>
      <c r="F336" s="6" t="s">
        <v>133</v>
      </c>
      <c r="G336" s="81">
        <v>2199.6999999999998</v>
      </c>
    </row>
    <row r="337" spans="1:7" s="40" customFormat="1" ht="38.25" x14ac:dyDescent="0.2">
      <c r="A337" s="24" t="s">
        <v>261</v>
      </c>
      <c r="B337" s="6">
        <v>970</v>
      </c>
      <c r="C337" s="6" t="s">
        <v>55</v>
      </c>
      <c r="D337" s="6" t="s">
        <v>63</v>
      </c>
      <c r="E337" s="6" t="s">
        <v>168</v>
      </c>
      <c r="F337" s="6" t="s">
        <v>186</v>
      </c>
      <c r="G337" s="81">
        <v>664.3</v>
      </c>
    </row>
    <row r="338" spans="1:7" s="40" customFormat="1" ht="25.5" x14ac:dyDescent="0.2">
      <c r="A338" s="13" t="s">
        <v>105</v>
      </c>
      <c r="B338" s="6">
        <v>970</v>
      </c>
      <c r="C338" s="6" t="s">
        <v>55</v>
      </c>
      <c r="D338" s="6" t="s">
        <v>63</v>
      </c>
      <c r="E338" s="6" t="s">
        <v>168</v>
      </c>
      <c r="F338" s="6" t="s">
        <v>106</v>
      </c>
      <c r="G338" s="81">
        <v>300.53300000000002</v>
      </c>
    </row>
    <row r="339" spans="1:7" s="61" customFormat="1" ht="25.5" x14ac:dyDescent="0.2">
      <c r="A339" s="134" t="s">
        <v>510</v>
      </c>
      <c r="B339" s="9">
        <v>970</v>
      </c>
      <c r="C339" s="9" t="s">
        <v>91</v>
      </c>
      <c r="D339" s="9"/>
      <c r="E339" s="9"/>
      <c r="F339" s="9"/>
      <c r="G339" s="50">
        <f>G340</f>
        <v>3.6590099999999999</v>
      </c>
    </row>
    <row r="340" spans="1:7" s="61" customFormat="1" ht="25.5" x14ac:dyDescent="0.2">
      <c r="A340" s="135" t="s">
        <v>511</v>
      </c>
      <c r="B340" s="8">
        <v>970</v>
      </c>
      <c r="C340" s="8" t="s">
        <v>91</v>
      </c>
      <c r="D340" s="8" t="s">
        <v>55</v>
      </c>
      <c r="E340" s="8"/>
      <c r="F340" s="8"/>
      <c r="G340" s="51">
        <f>G341</f>
        <v>3.6590099999999999</v>
      </c>
    </row>
    <row r="341" spans="1:7" ht="25.5" x14ac:dyDescent="0.2">
      <c r="A341" s="39" t="s">
        <v>595</v>
      </c>
      <c r="B341" s="11">
        <v>970</v>
      </c>
      <c r="C341" s="11" t="s">
        <v>91</v>
      </c>
      <c r="D341" s="11" t="s">
        <v>55</v>
      </c>
      <c r="E341" s="11" t="s">
        <v>161</v>
      </c>
      <c r="F341" s="11"/>
      <c r="G341" s="52">
        <f>G342</f>
        <v>3.6590099999999999</v>
      </c>
    </row>
    <row r="342" spans="1:7" ht="13.5" x14ac:dyDescent="0.25">
      <c r="A342" s="65" t="s">
        <v>512</v>
      </c>
      <c r="B342" s="7">
        <v>970</v>
      </c>
      <c r="C342" s="7" t="s">
        <v>91</v>
      </c>
      <c r="D342" s="7" t="s">
        <v>55</v>
      </c>
      <c r="E342" s="7" t="s">
        <v>513</v>
      </c>
      <c r="F342" s="7"/>
      <c r="G342" s="42">
        <f>G343</f>
        <v>3.6590099999999999</v>
      </c>
    </row>
    <row r="343" spans="1:7" s="61" customFormat="1" ht="25.5" x14ac:dyDescent="0.2">
      <c r="A343" s="15" t="s">
        <v>514</v>
      </c>
      <c r="B343" s="4">
        <v>970</v>
      </c>
      <c r="C343" s="4" t="s">
        <v>91</v>
      </c>
      <c r="D343" s="4" t="s">
        <v>55</v>
      </c>
      <c r="E343" s="4" t="s">
        <v>515</v>
      </c>
      <c r="F343" s="4"/>
      <c r="G343" s="5">
        <f>G344</f>
        <v>3.6590099999999999</v>
      </c>
    </row>
    <row r="344" spans="1:7" s="61" customFormat="1" x14ac:dyDescent="0.2">
      <c r="A344" s="15" t="s">
        <v>516</v>
      </c>
      <c r="B344" s="4">
        <v>970</v>
      </c>
      <c r="C344" s="4" t="s">
        <v>91</v>
      </c>
      <c r="D344" s="4" t="s">
        <v>55</v>
      </c>
      <c r="E344" s="4" t="s">
        <v>517</v>
      </c>
      <c r="F344" s="4"/>
      <c r="G344" s="5">
        <f>SUM(G345)</f>
        <v>3.6590099999999999</v>
      </c>
    </row>
    <row r="345" spans="1:7" s="61" customFormat="1" x14ac:dyDescent="0.2">
      <c r="A345" s="132" t="s">
        <v>518</v>
      </c>
      <c r="B345" s="6">
        <v>970</v>
      </c>
      <c r="C345" s="6" t="s">
        <v>91</v>
      </c>
      <c r="D345" s="6" t="s">
        <v>55</v>
      </c>
      <c r="E345" s="6" t="s">
        <v>517</v>
      </c>
      <c r="F345" s="6" t="s">
        <v>519</v>
      </c>
      <c r="G345" s="18">
        <v>3.6590099999999999</v>
      </c>
    </row>
    <row r="346" spans="1:7" s="61" customFormat="1" ht="25.5" customHeight="1" x14ac:dyDescent="0.2">
      <c r="A346" s="20" t="s">
        <v>549</v>
      </c>
      <c r="B346" s="9">
        <v>970</v>
      </c>
      <c r="C346" s="9" t="s">
        <v>76</v>
      </c>
      <c r="D346" s="9"/>
      <c r="E346" s="9"/>
      <c r="F346" s="9"/>
      <c r="G346" s="50">
        <f>G347+G355</f>
        <v>26786.1</v>
      </c>
    </row>
    <row r="347" spans="1:7" s="61" customFormat="1" ht="38.25" x14ac:dyDescent="0.2">
      <c r="A347" s="22" t="s">
        <v>95</v>
      </c>
      <c r="B347" s="8">
        <v>970</v>
      </c>
      <c r="C347" s="8" t="s">
        <v>76</v>
      </c>
      <c r="D347" s="8" t="s">
        <v>55</v>
      </c>
      <c r="E347" s="8"/>
      <c r="F347" s="8"/>
      <c r="G347" s="51">
        <f>G348</f>
        <v>23686.1</v>
      </c>
    </row>
    <row r="348" spans="1:7" ht="25.5" x14ac:dyDescent="0.2">
      <c r="A348" s="39" t="s">
        <v>595</v>
      </c>
      <c r="B348" s="11">
        <v>970</v>
      </c>
      <c r="C348" s="11" t="s">
        <v>76</v>
      </c>
      <c r="D348" s="11" t="s">
        <v>55</v>
      </c>
      <c r="E348" s="11" t="s">
        <v>161</v>
      </c>
      <c r="F348" s="11"/>
      <c r="G348" s="52">
        <f>G349</f>
        <v>23686.1</v>
      </c>
    </row>
    <row r="349" spans="1:7" ht="27" x14ac:dyDescent="0.2">
      <c r="A349" s="31" t="s">
        <v>338</v>
      </c>
      <c r="B349" s="7">
        <v>970</v>
      </c>
      <c r="C349" s="7" t="s">
        <v>76</v>
      </c>
      <c r="D349" s="7" t="s">
        <v>55</v>
      </c>
      <c r="E349" s="7" t="s">
        <v>169</v>
      </c>
      <c r="F349" s="7"/>
      <c r="G349" s="42">
        <f>G350</f>
        <v>23686.1</v>
      </c>
    </row>
    <row r="350" spans="1:7" s="61" customFormat="1" ht="25.5" x14ac:dyDescent="0.2">
      <c r="A350" s="14" t="s">
        <v>170</v>
      </c>
      <c r="B350" s="4">
        <v>970</v>
      </c>
      <c r="C350" s="4" t="s">
        <v>76</v>
      </c>
      <c r="D350" s="4" t="s">
        <v>55</v>
      </c>
      <c r="E350" s="4" t="s">
        <v>171</v>
      </c>
      <c r="F350" s="4"/>
      <c r="G350" s="5">
        <f>G351+G353</f>
        <v>23686.1</v>
      </c>
    </row>
    <row r="351" spans="1:7" s="61" customFormat="1" ht="25.5" x14ac:dyDescent="0.2">
      <c r="A351" s="14" t="s">
        <v>79</v>
      </c>
      <c r="B351" s="4">
        <v>970</v>
      </c>
      <c r="C351" s="4" t="s">
        <v>76</v>
      </c>
      <c r="D351" s="4" t="s">
        <v>55</v>
      </c>
      <c r="E351" s="4" t="s">
        <v>177</v>
      </c>
      <c r="F351" s="4"/>
      <c r="G351" s="5">
        <f>SUM(G352)</f>
        <v>23556.6</v>
      </c>
    </row>
    <row r="352" spans="1:7" s="61" customFormat="1" x14ac:dyDescent="0.2">
      <c r="A352" s="17" t="s">
        <v>136</v>
      </c>
      <c r="B352" s="6">
        <v>970</v>
      </c>
      <c r="C352" s="6" t="s">
        <v>76</v>
      </c>
      <c r="D352" s="6" t="s">
        <v>55</v>
      </c>
      <c r="E352" s="6" t="s">
        <v>177</v>
      </c>
      <c r="F352" s="6" t="s">
        <v>123</v>
      </c>
      <c r="G352" s="18">
        <v>23556.6</v>
      </c>
    </row>
    <row r="353" spans="1:8" s="61" customFormat="1" ht="25.5" x14ac:dyDescent="0.2">
      <c r="A353" s="28" t="s">
        <v>135</v>
      </c>
      <c r="B353" s="4">
        <v>970</v>
      </c>
      <c r="C353" s="4" t="s">
        <v>76</v>
      </c>
      <c r="D353" s="4" t="s">
        <v>55</v>
      </c>
      <c r="E353" s="4" t="s">
        <v>172</v>
      </c>
      <c r="F353" s="4"/>
      <c r="G353" s="80">
        <f>SUM(G354)</f>
        <v>129.5</v>
      </c>
    </row>
    <row r="354" spans="1:8" s="61" customFormat="1" x14ac:dyDescent="0.2">
      <c r="A354" s="17" t="s">
        <v>136</v>
      </c>
      <c r="B354" s="6">
        <v>970</v>
      </c>
      <c r="C354" s="6" t="s">
        <v>76</v>
      </c>
      <c r="D354" s="6" t="s">
        <v>55</v>
      </c>
      <c r="E354" s="6" t="s">
        <v>172</v>
      </c>
      <c r="F354" s="6" t="s">
        <v>123</v>
      </c>
      <c r="G354" s="81">
        <v>129.5</v>
      </c>
      <c r="H354" s="61">
        <v>129.5</v>
      </c>
    </row>
    <row r="355" spans="1:8" s="61" customFormat="1" x14ac:dyDescent="0.2">
      <c r="A355" s="22" t="s">
        <v>550</v>
      </c>
      <c r="B355" s="8">
        <v>970</v>
      </c>
      <c r="C355" s="8" t="s">
        <v>76</v>
      </c>
      <c r="D355" s="8" t="s">
        <v>70</v>
      </c>
      <c r="E355" s="8"/>
      <c r="F355" s="8"/>
      <c r="G355" s="51">
        <f>G356</f>
        <v>3100</v>
      </c>
    </row>
    <row r="356" spans="1:8" s="61" customFormat="1" ht="25.5" x14ac:dyDescent="0.2">
      <c r="A356" s="39" t="s">
        <v>595</v>
      </c>
      <c r="B356" s="11">
        <v>970</v>
      </c>
      <c r="C356" s="11" t="s">
        <v>76</v>
      </c>
      <c r="D356" s="11" t="s">
        <v>70</v>
      </c>
      <c r="E356" s="11" t="s">
        <v>161</v>
      </c>
      <c r="F356" s="6"/>
      <c r="G356" s="81">
        <f>G357</f>
        <v>3100</v>
      </c>
    </row>
    <row r="357" spans="1:8" s="61" customFormat="1" ht="27" x14ac:dyDescent="0.2">
      <c r="A357" s="31" t="s">
        <v>338</v>
      </c>
      <c r="B357" s="7">
        <v>970</v>
      </c>
      <c r="C357" s="7" t="s">
        <v>76</v>
      </c>
      <c r="D357" s="7" t="s">
        <v>70</v>
      </c>
      <c r="E357" s="7" t="s">
        <v>169</v>
      </c>
      <c r="F357" s="7"/>
      <c r="G357" s="81">
        <f>G358</f>
        <v>3100</v>
      </c>
    </row>
    <row r="358" spans="1:8" s="61" customFormat="1" ht="25.5" x14ac:dyDescent="0.2">
      <c r="A358" s="14" t="s">
        <v>170</v>
      </c>
      <c r="B358" s="4" t="s">
        <v>406</v>
      </c>
      <c r="C358" s="4" t="s">
        <v>76</v>
      </c>
      <c r="D358" s="4" t="s">
        <v>70</v>
      </c>
      <c r="E358" s="4" t="s">
        <v>574</v>
      </c>
      <c r="F358" s="6"/>
      <c r="G358" s="81">
        <f>G359</f>
        <v>3100</v>
      </c>
    </row>
    <row r="359" spans="1:8" s="61" customFormat="1" ht="25.5" x14ac:dyDescent="0.2">
      <c r="A359" s="14" t="s">
        <v>79</v>
      </c>
      <c r="B359" s="4" t="s">
        <v>406</v>
      </c>
      <c r="C359" s="4" t="s">
        <v>76</v>
      </c>
      <c r="D359" s="4" t="s">
        <v>70</v>
      </c>
      <c r="E359" s="4" t="s">
        <v>575</v>
      </c>
      <c r="F359" s="4"/>
      <c r="G359" s="80">
        <f>G360</f>
        <v>3100</v>
      </c>
    </row>
    <row r="360" spans="1:8" s="61" customFormat="1" x14ac:dyDescent="0.2">
      <c r="A360" s="138" t="s">
        <v>157</v>
      </c>
      <c r="B360" s="6" t="s">
        <v>406</v>
      </c>
      <c r="C360" s="6" t="s">
        <v>76</v>
      </c>
      <c r="D360" s="6" t="s">
        <v>70</v>
      </c>
      <c r="E360" s="6" t="s">
        <v>575</v>
      </c>
      <c r="F360" s="6" t="s">
        <v>111</v>
      </c>
      <c r="G360" s="81">
        <v>3100</v>
      </c>
    </row>
    <row r="361" spans="1:8" ht="25.5" x14ac:dyDescent="0.2">
      <c r="A361" s="47" t="s">
        <v>103</v>
      </c>
      <c r="B361" s="48">
        <v>971</v>
      </c>
      <c r="C361" s="48"/>
      <c r="D361" s="48"/>
      <c r="E361" s="48"/>
      <c r="F361" s="48"/>
      <c r="G361" s="49">
        <f>G362+G383+G401+G407</f>
        <v>47003.61531999999</v>
      </c>
    </row>
    <row r="362" spans="1:8" x14ac:dyDescent="0.2">
      <c r="A362" s="33" t="s">
        <v>109</v>
      </c>
      <c r="B362" s="9">
        <v>971</v>
      </c>
      <c r="C362" s="9" t="s">
        <v>55</v>
      </c>
      <c r="D362" s="9"/>
      <c r="E362" s="9"/>
      <c r="F362" s="9"/>
      <c r="G362" s="50">
        <f>G363</f>
        <v>17692.34</v>
      </c>
    </row>
    <row r="363" spans="1:8" x14ac:dyDescent="0.2">
      <c r="A363" s="22" t="s">
        <v>102</v>
      </c>
      <c r="B363" s="8">
        <v>971</v>
      </c>
      <c r="C363" s="8" t="s">
        <v>55</v>
      </c>
      <c r="D363" s="8" t="s">
        <v>91</v>
      </c>
      <c r="E363" s="8"/>
      <c r="F363" s="8"/>
      <c r="G363" s="51">
        <f>G364+G377</f>
        <v>17692.34</v>
      </c>
    </row>
    <row r="364" spans="1:8" s="40" customFormat="1" ht="51" x14ac:dyDescent="0.2">
      <c r="A364" s="39" t="s">
        <v>582</v>
      </c>
      <c r="B364" s="11" t="s">
        <v>154</v>
      </c>
      <c r="C364" s="11" t="s">
        <v>55</v>
      </c>
      <c r="D364" s="11" t="s">
        <v>91</v>
      </c>
      <c r="E364" s="11" t="s">
        <v>187</v>
      </c>
      <c r="F364" s="11"/>
      <c r="G364" s="52">
        <f>G365</f>
        <v>7560.6949599999998</v>
      </c>
    </row>
    <row r="365" spans="1:8" s="40" customFormat="1" ht="40.5" x14ac:dyDescent="0.25">
      <c r="A365" s="67" t="s">
        <v>596</v>
      </c>
      <c r="B365" s="7" t="s">
        <v>154</v>
      </c>
      <c r="C365" s="7" t="s">
        <v>55</v>
      </c>
      <c r="D365" s="7" t="s">
        <v>91</v>
      </c>
      <c r="E365" s="7" t="s">
        <v>188</v>
      </c>
      <c r="F365" s="7"/>
      <c r="G365" s="42">
        <f>G366+G374</f>
        <v>7560.6949599999998</v>
      </c>
    </row>
    <row r="366" spans="1:8" s="40" customFormat="1" ht="38.25" x14ac:dyDescent="0.2">
      <c r="A366" s="30" t="s">
        <v>305</v>
      </c>
      <c r="B366" s="4" t="s">
        <v>154</v>
      </c>
      <c r="C366" s="4" t="s">
        <v>55</v>
      </c>
      <c r="D366" s="4" t="s">
        <v>91</v>
      </c>
      <c r="E366" s="4" t="s">
        <v>29</v>
      </c>
      <c r="F366" s="4"/>
      <c r="G366" s="5">
        <f>G367+G371</f>
        <v>7250.7</v>
      </c>
    </row>
    <row r="367" spans="1:8" ht="25.5" x14ac:dyDescent="0.2">
      <c r="A367" s="28" t="s">
        <v>130</v>
      </c>
      <c r="B367" s="4" t="s">
        <v>154</v>
      </c>
      <c r="C367" s="4" t="s">
        <v>55</v>
      </c>
      <c r="D367" s="4" t="s">
        <v>91</v>
      </c>
      <c r="E367" s="4" t="s">
        <v>255</v>
      </c>
      <c r="F367" s="7"/>
      <c r="G367" s="5">
        <f>SUM(G368:G370)</f>
        <v>6981.7</v>
      </c>
    </row>
    <row r="368" spans="1:8" ht="25.5" x14ac:dyDescent="0.2">
      <c r="A368" s="13" t="s">
        <v>165</v>
      </c>
      <c r="B368" s="6" t="s">
        <v>154</v>
      </c>
      <c r="C368" s="6" t="s">
        <v>55</v>
      </c>
      <c r="D368" s="6" t="s">
        <v>91</v>
      </c>
      <c r="E368" s="6" t="s">
        <v>255</v>
      </c>
      <c r="F368" s="6" t="s">
        <v>104</v>
      </c>
      <c r="G368" s="18">
        <v>5337.7</v>
      </c>
    </row>
    <row r="369" spans="1:8" ht="25.5" x14ac:dyDescent="0.2">
      <c r="A369" s="13" t="s">
        <v>398</v>
      </c>
      <c r="B369" s="6" t="s">
        <v>154</v>
      </c>
      <c r="C369" s="6" t="s">
        <v>55</v>
      </c>
      <c r="D369" s="6" t="s">
        <v>91</v>
      </c>
      <c r="E369" s="6" t="s">
        <v>255</v>
      </c>
      <c r="F369" s="6" t="s">
        <v>399</v>
      </c>
      <c r="G369" s="18">
        <v>32</v>
      </c>
    </row>
    <row r="370" spans="1:8" s="40" customFormat="1" ht="38.25" x14ac:dyDescent="0.2">
      <c r="A370" s="13" t="s">
        <v>166</v>
      </c>
      <c r="B370" s="6" t="s">
        <v>154</v>
      </c>
      <c r="C370" s="6" t="s">
        <v>55</v>
      </c>
      <c r="D370" s="6" t="s">
        <v>91</v>
      </c>
      <c r="E370" s="6" t="s">
        <v>255</v>
      </c>
      <c r="F370" s="6" t="s">
        <v>159</v>
      </c>
      <c r="G370" s="18">
        <v>1612</v>
      </c>
    </row>
    <row r="371" spans="1:8" x14ac:dyDescent="0.2">
      <c r="A371" s="39" t="s">
        <v>298</v>
      </c>
      <c r="B371" s="11" t="s">
        <v>154</v>
      </c>
      <c r="C371" s="11" t="s">
        <v>55</v>
      </c>
      <c r="D371" s="11" t="s">
        <v>91</v>
      </c>
      <c r="E371" s="11" t="s">
        <v>27</v>
      </c>
      <c r="F371" s="11"/>
      <c r="G371" s="52">
        <f>SUM(G372:G373)</f>
        <v>269</v>
      </c>
    </row>
    <row r="372" spans="1:8" ht="25.5" x14ac:dyDescent="0.2">
      <c r="A372" s="13" t="s">
        <v>105</v>
      </c>
      <c r="B372" s="6" t="s">
        <v>154</v>
      </c>
      <c r="C372" s="6" t="s">
        <v>55</v>
      </c>
      <c r="D372" s="6" t="s">
        <v>91</v>
      </c>
      <c r="E372" s="6" t="s">
        <v>370</v>
      </c>
      <c r="F372" s="6" t="s">
        <v>106</v>
      </c>
      <c r="G372" s="18">
        <v>207</v>
      </c>
    </row>
    <row r="373" spans="1:8" x14ac:dyDescent="0.2">
      <c r="A373" s="24" t="s">
        <v>493</v>
      </c>
      <c r="B373" s="6" t="s">
        <v>154</v>
      </c>
      <c r="C373" s="6" t="s">
        <v>55</v>
      </c>
      <c r="D373" s="6" t="s">
        <v>91</v>
      </c>
      <c r="E373" s="6" t="s">
        <v>370</v>
      </c>
      <c r="F373" s="6" t="s">
        <v>107</v>
      </c>
      <c r="G373" s="18">
        <v>62</v>
      </c>
    </row>
    <row r="374" spans="1:8" ht="38.25" x14ac:dyDescent="0.2">
      <c r="A374" s="30" t="s">
        <v>306</v>
      </c>
      <c r="B374" s="4">
        <v>971</v>
      </c>
      <c r="C374" s="4" t="s">
        <v>55</v>
      </c>
      <c r="D374" s="4" t="s">
        <v>91</v>
      </c>
      <c r="E374" s="4" t="s">
        <v>23</v>
      </c>
      <c r="F374" s="4"/>
      <c r="G374" s="5">
        <f>G375</f>
        <v>309.99495999999999</v>
      </c>
    </row>
    <row r="375" spans="1:8" ht="38.25" x14ac:dyDescent="0.2">
      <c r="A375" s="14" t="s">
        <v>196</v>
      </c>
      <c r="B375" s="4">
        <v>971</v>
      </c>
      <c r="C375" s="4" t="s">
        <v>55</v>
      </c>
      <c r="D375" s="4" t="s">
        <v>91</v>
      </c>
      <c r="E375" s="4" t="s">
        <v>256</v>
      </c>
      <c r="F375" s="4"/>
      <c r="G375" s="5">
        <f>SUM(G376:G376)</f>
        <v>309.99495999999999</v>
      </c>
    </row>
    <row r="376" spans="1:8" x14ac:dyDescent="0.2">
      <c r="A376" s="24" t="s">
        <v>493</v>
      </c>
      <c r="B376" s="6">
        <v>971</v>
      </c>
      <c r="C376" s="6" t="s">
        <v>55</v>
      </c>
      <c r="D376" s="6" t="s">
        <v>91</v>
      </c>
      <c r="E376" s="6" t="s">
        <v>256</v>
      </c>
      <c r="F376" s="6" t="s">
        <v>107</v>
      </c>
      <c r="G376" s="18">
        <v>309.99495999999999</v>
      </c>
    </row>
    <row r="377" spans="1:8" x14ac:dyDescent="0.2">
      <c r="A377" s="38" t="s">
        <v>145</v>
      </c>
      <c r="B377" s="11" t="s">
        <v>154</v>
      </c>
      <c r="C377" s="11" t="s">
        <v>55</v>
      </c>
      <c r="D377" s="11" t="s">
        <v>91</v>
      </c>
      <c r="E377" s="11" t="s">
        <v>167</v>
      </c>
      <c r="F377" s="11"/>
      <c r="G377" s="52">
        <f>G380+G378</f>
        <v>10131.645039999999</v>
      </c>
    </row>
    <row r="378" spans="1:8" s="41" customFormat="1" ht="25.5" x14ac:dyDescent="0.2">
      <c r="A378" s="23" t="s">
        <v>137</v>
      </c>
      <c r="B378" s="4" t="s">
        <v>154</v>
      </c>
      <c r="C378" s="4" t="s">
        <v>55</v>
      </c>
      <c r="D378" s="4" t="s">
        <v>91</v>
      </c>
      <c r="E378" s="4" t="s">
        <v>407</v>
      </c>
      <c r="F378" s="4"/>
      <c r="G378" s="5">
        <f>G379</f>
        <v>198.9</v>
      </c>
    </row>
    <row r="379" spans="1:8" x14ac:dyDescent="0.2">
      <c r="A379" s="24" t="s">
        <v>493</v>
      </c>
      <c r="B379" s="6" t="s">
        <v>154</v>
      </c>
      <c r="C379" s="6" t="s">
        <v>55</v>
      </c>
      <c r="D379" s="6" t="s">
        <v>91</v>
      </c>
      <c r="E379" s="6" t="s">
        <v>407</v>
      </c>
      <c r="F379" s="6" t="s">
        <v>107</v>
      </c>
      <c r="G379" s="81">
        <v>198.9</v>
      </c>
    </row>
    <row r="380" spans="1:8" ht="38.25" x14ac:dyDescent="0.2">
      <c r="A380" s="29" t="s">
        <v>290</v>
      </c>
      <c r="B380" s="88" t="s">
        <v>154</v>
      </c>
      <c r="C380" s="4" t="s">
        <v>55</v>
      </c>
      <c r="D380" s="4" t="s">
        <v>91</v>
      </c>
      <c r="E380" s="4" t="s">
        <v>557</v>
      </c>
      <c r="F380" s="4"/>
      <c r="G380" s="80">
        <f>SUM(G381:G382)</f>
        <v>9932.7450399999998</v>
      </c>
    </row>
    <row r="381" spans="1:8" ht="25.5" x14ac:dyDescent="0.2">
      <c r="A381" s="35" t="s">
        <v>20</v>
      </c>
      <c r="B381" s="10" t="s">
        <v>154</v>
      </c>
      <c r="C381" s="6" t="s">
        <v>55</v>
      </c>
      <c r="D381" s="6" t="s">
        <v>91</v>
      </c>
      <c r="E381" s="6" t="s">
        <v>557</v>
      </c>
      <c r="F381" s="6" t="s">
        <v>19</v>
      </c>
      <c r="G381" s="81">
        <f>7928.30504+218.44</f>
        <v>8146.7450399999998</v>
      </c>
      <c r="H381" s="1">
        <v>9321</v>
      </c>
    </row>
    <row r="382" spans="1:8" x14ac:dyDescent="0.2">
      <c r="A382" s="24" t="s">
        <v>493</v>
      </c>
      <c r="B382" s="10" t="s">
        <v>154</v>
      </c>
      <c r="C382" s="6" t="s">
        <v>55</v>
      </c>
      <c r="D382" s="6" t="s">
        <v>91</v>
      </c>
      <c r="E382" s="6" t="s">
        <v>557</v>
      </c>
      <c r="F382" s="6" t="s">
        <v>107</v>
      </c>
      <c r="G382" s="81">
        <v>1786</v>
      </c>
      <c r="H382" s="1">
        <v>9321</v>
      </c>
    </row>
    <row r="383" spans="1:8" x14ac:dyDescent="0.2">
      <c r="A383" s="20" t="s">
        <v>112</v>
      </c>
      <c r="B383" s="9">
        <v>971</v>
      </c>
      <c r="C383" s="9" t="s">
        <v>58</v>
      </c>
      <c r="D383" s="9"/>
      <c r="E383" s="9"/>
      <c r="F383" s="9"/>
      <c r="G383" s="50">
        <f>G392+G384</f>
        <v>21749.184399999998</v>
      </c>
    </row>
    <row r="384" spans="1:8" x14ac:dyDescent="0.2">
      <c r="A384" s="22" t="s">
        <v>92</v>
      </c>
      <c r="B384" s="8" t="s">
        <v>154</v>
      </c>
      <c r="C384" s="8" t="s">
        <v>83</v>
      </c>
      <c r="D384" s="8" t="s">
        <v>61</v>
      </c>
      <c r="E384" s="8"/>
      <c r="F384" s="8"/>
      <c r="G384" s="51">
        <f>G385</f>
        <v>21059.184399999998</v>
      </c>
    </row>
    <row r="385" spans="1:8" s="109" customFormat="1" ht="51" x14ac:dyDescent="0.2">
      <c r="A385" s="39" t="s">
        <v>582</v>
      </c>
      <c r="B385" s="114" t="s">
        <v>154</v>
      </c>
      <c r="C385" s="114" t="s">
        <v>58</v>
      </c>
      <c r="D385" s="114" t="s">
        <v>61</v>
      </c>
      <c r="E385" s="114" t="s">
        <v>187</v>
      </c>
      <c r="F385" s="114"/>
      <c r="G385" s="115">
        <f>G386</f>
        <v>21059.184399999998</v>
      </c>
    </row>
    <row r="386" spans="1:8" s="106" customFormat="1" ht="25.5" x14ac:dyDescent="0.2">
      <c r="A386" s="38" t="s">
        <v>583</v>
      </c>
      <c r="B386" s="116" t="s">
        <v>154</v>
      </c>
      <c r="C386" s="116" t="s">
        <v>58</v>
      </c>
      <c r="D386" s="116" t="s">
        <v>61</v>
      </c>
      <c r="E386" s="116" t="s">
        <v>416</v>
      </c>
      <c r="F386" s="114"/>
      <c r="G386" s="86">
        <f>G387</f>
        <v>21059.184399999998</v>
      </c>
    </row>
    <row r="387" spans="1:8" s="106" customFormat="1" ht="25.5" x14ac:dyDescent="0.2">
      <c r="A387" s="110" t="s">
        <v>414</v>
      </c>
      <c r="B387" s="104" t="s">
        <v>154</v>
      </c>
      <c r="C387" s="104" t="s">
        <v>58</v>
      </c>
      <c r="D387" s="104" t="s">
        <v>61</v>
      </c>
      <c r="E387" s="104" t="s">
        <v>415</v>
      </c>
      <c r="F387" s="114"/>
      <c r="G387" s="80">
        <f>G388+G390</f>
        <v>21059.184399999998</v>
      </c>
    </row>
    <row r="388" spans="1:8" s="108" customFormat="1" ht="25.5" x14ac:dyDescent="0.2">
      <c r="A388" s="110" t="s">
        <v>419</v>
      </c>
      <c r="B388" s="104" t="s">
        <v>154</v>
      </c>
      <c r="C388" s="104" t="s">
        <v>58</v>
      </c>
      <c r="D388" s="104" t="s">
        <v>61</v>
      </c>
      <c r="E388" s="104" t="s">
        <v>418</v>
      </c>
      <c r="F388" s="104"/>
      <c r="G388" s="80">
        <f>G389</f>
        <v>20323.204399999999</v>
      </c>
    </row>
    <row r="389" spans="1:8" s="106" customFormat="1" x14ac:dyDescent="0.2">
      <c r="A389" s="13" t="s">
        <v>157</v>
      </c>
      <c r="B389" s="82" t="s">
        <v>154</v>
      </c>
      <c r="C389" s="82" t="s">
        <v>58</v>
      </c>
      <c r="D389" s="82" t="s">
        <v>61</v>
      </c>
      <c r="E389" s="82" t="s">
        <v>418</v>
      </c>
      <c r="F389" s="82" t="s">
        <v>111</v>
      </c>
      <c r="G389" s="81">
        <v>20323.204399999999</v>
      </c>
    </row>
    <row r="390" spans="1:8" s="108" customFormat="1" ht="25.5" x14ac:dyDescent="0.2">
      <c r="A390" s="110" t="s">
        <v>375</v>
      </c>
      <c r="B390" s="104" t="s">
        <v>154</v>
      </c>
      <c r="C390" s="104" t="s">
        <v>58</v>
      </c>
      <c r="D390" s="104" t="s">
        <v>61</v>
      </c>
      <c r="E390" s="104" t="s">
        <v>471</v>
      </c>
      <c r="F390" s="104"/>
      <c r="G390" s="80">
        <f>G391</f>
        <v>735.98</v>
      </c>
    </row>
    <row r="391" spans="1:8" s="106" customFormat="1" x14ac:dyDescent="0.2">
      <c r="A391" s="13" t="s">
        <v>157</v>
      </c>
      <c r="B391" s="82" t="s">
        <v>154</v>
      </c>
      <c r="C391" s="82" t="s">
        <v>58</v>
      </c>
      <c r="D391" s="82" t="s">
        <v>61</v>
      </c>
      <c r="E391" s="82" t="s">
        <v>471</v>
      </c>
      <c r="F391" s="82" t="s">
        <v>111</v>
      </c>
      <c r="G391" s="81">
        <f>713.9+22.08</f>
        <v>735.98</v>
      </c>
      <c r="H391" s="106">
        <v>713.9</v>
      </c>
    </row>
    <row r="392" spans="1:8" x14ac:dyDescent="0.2">
      <c r="A392" s="22" t="s">
        <v>97</v>
      </c>
      <c r="B392" s="8">
        <v>971</v>
      </c>
      <c r="C392" s="8" t="s">
        <v>58</v>
      </c>
      <c r="D392" s="8" t="s">
        <v>75</v>
      </c>
      <c r="E392" s="8"/>
      <c r="F392" s="8"/>
      <c r="G392" s="51">
        <f>G393+G398</f>
        <v>690</v>
      </c>
    </row>
    <row r="393" spans="1:8" ht="51" x14ac:dyDescent="0.2">
      <c r="A393" s="39" t="s">
        <v>582</v>
      </c>
      <c r="B393" s="11" t="s">
        <v>154</v>
      </c>
      <c r="C393" s="11" t="s">
        <v>58</v>
      </c>
      <c r="D393" s="11" t="s">
        <v>75</v>
      </c>
      <c r="E393" s="11" t="s">
        <v>187</v>
      </c>
      <c r="F393" s="11"/>
      <c r="G393" s="52">
        <f>G394</f>
        <v>320</v>
      </c>
    </row>
    <row r="394" spans="1:8" ht="40.5" x14ac:dyDescent="0.25">
      <c r="A394" s="65" t="s">
        <v>597</v>
      </c>
      <c r="B394" s="7" t="s">
        <v>154</v>
      </c>
      <c r="C394" s="7" t="s">
        <v>58</v>
      </c>
      <c r="D394" s="7" t="s">
        <v>75</v>
      </c>
      <c r="E394" s="7" t="s">
        <v>270</v>
      </c>
      <c r="F394" s="7"/>
      <c r="G394" s="42">
        <f t="shared" ref="G394" si="1">G395</f>
        <v>320</v>
      </c>
    </row>
    <row r="395" spans="1:8" ht="76.5" x14ac:dyDescent="0.2">
      <c r="A395" s="23" t="s">
        <v>307</v>
      </c>
      <c r="B395" s="4" t="s">
        <v>154</v>
      </c>
      <c r="C395" s="4" t="s">
        <v>58</v>
      </c>
      <c r="D395" s="4" t="s">
        <v>75</v>
      </c>
      <c r="E395" s="4" t="s">
        <v>271</v>
      </c>
      <c r="F395" s="4"/>
      <c r="G395" s="5">
        <f>G396</f>
        <v>320</v>
      </c>
    </row>
    <row r="396" spans="1:8" ht="25.5" x14ac:dyDescent="0.2">
      <c r="A396" s="23" t="s">
        <v>2</v>
      </c>
      <c r="B396" s="4" t="s">
        <v>154</v>
      </c>
      <c r="C396" s="4" t="s">
        <v>58</v>
      </c>
      <c r="D396" s="4" t="s">
        <v>75</v>
      </c>
      <c r="E396" s="4" t="s">
        <v>369</v>
      </c>
      <c r="F396" s="4"/>
      <c r="G396" s="5">
        <f>G397</f>
        <v>320</v>
      </c>
    </row>
    <row r="397" spans="1:8" x14ac:dyDescent="0.2">
      <c r="A397" s="24" t="s">
        <v>493</v>
      </c>
      <c r="B397" s="6" t="s">
        <v>154</v>
      </c>
      <c r="C397" s="6" t="s">
        <v>58</v>
      </c>
      <c r="D397" s="6" t="s">
        <v>75</v>
      </c>
      <c r="E397" s="6" t="s">
        <v>369</v>
      </c>
      <c r="F397" s="6" t="s">
        <v>107</v>
      </c>
      <c r="G397" s="18">
        <v>320</v>
      </c>
    </row>
    <row r="398" spans="1:8" x14ac:dyDescent="0.2">
      <c r="A398" s="39" t="s">
        <v>145</v>
      </c>
      <c r="B398" s="11" t="s">
        <v>154</v>
      </c>
      <c r="C398" s="11" t="s">
        <v>58</v>
      </c>
      <c r="D398" s="11" t="s">
        <v>75</v>
      </c>
      <c r="E398" s="11" t="s">
        <v>167</v>
      </c>
      <c r="F398" s="11"/>
      <c r="G398" s="52">
        <f>G399</f>
        <v>370</v>
      </c>
    </row>
    <row r="399" spans="1:8" ht="25.5" x14ac:dyDescent="0.2">
      <c r="A399" s="23" t="s">
        <v>2</v>
      </c>
      <c r="B399" s="4" t="s">
        <v>154</v>
      </c>
      <c r="C399" s="4" t="s">
        <v>58</v>
      </c>
      <c r="D399" s="4" t="s">
        <v>75</v>
      </c>
      <c r="E399" s="4" t="s">
        <v>531</v>
      </c>
      <c r="F399" s="4"/>
      <c r="G399" s="80">
        <f>G400</f>
        <v>370</v>
      </c>
    </row>
    <row r="400" spans="1:8" x14ac:dyDescent="0.2">
      <c r="A400" s="25" t="s">
        <v>157</v>
      </c>
      <c r="B400" s="6" t="s">
        <v>154</v>
      </c>
      <c r="C400" s="6" t="s">
        <v>58</v>
      </c>
      <c r="D400" s="6" t="s">
        <v>75</v>
      </c>
      <c r="E400" s="6" t="s">
        <v>531</v>
      </c>
      <c r="F400" s="6" t="s">
        <v>111</v>
      </c>
      <c r="G400" s="81">
        <v>370</v>
      </c>
    </row>
    <row r="401" spans="1:7" x14ac:dyDescent="0.2">
      <c r="A401" s="33" t="s">
        <v>124</v>
      </c>
      <c r="B401" s="9" t="s">
        <v>154</v>
      </c>
      <c r="C401" s="9" t="s">
        <v>60</v>
      </c>
      <c r="D401" s="9"/>
      <c r="E401" s="9"/>
      <c r="F401" s="9"/>
      <c r="G401" s="50">
        <f>G402</f>
        <v>5669.3590899999999</v>
      </c>
    </row>
    <row r="402" spans="1:7" x14ac:dyDescent="0.2">
      <c r="A402" s="27" t="s">
        <v>81</v>
      </c>
      <c r="B402" s="8" t="s">
        <v>154</v>
      </c>
      <c r="C402" s="8" t="s">
        <v>60</v>
      </c>
      <c r="D402" s="8" t="s">
        <v>57</v>
      </c>
      <c r="E402" s="8"/>
      <c r="F402" s="8"/>
      <c r="G402" s="51">
        <f>G403</f>
        <v>5669.3590899999999</v>
      </c>
    </row>
    <row r="403" spans="1:7" s="109" customFormat="1" ht="25.5" x14ac:dyDescent="0.2">
      <c r="A403" s="117" t="s">
        <v>453</v>
      </c>
      <c r="B403" s="114" t="s">
        <v>154</v>
      </c>
      <c r="C403" s="114" t="s">
        <v>60</v>
      </c>
      <c r="D403" s="114" t="s">
        <v>57</v>
      </c>
      <c r="E403" s="114" t="s">
        <v>452</v>
      </c>
      <c r="F403" s="114"/>
      <c r="G403" s="115">
        <f>G404</f>
        <v>5669.3590899999999</v>
      </c>
    </row>
    <row r="404" spans="1:7" s="106" customFormat="1" ht="25.5" x14ac:dyDescent="0.2">
      <c r="A404" s="107" t="s">
        <v>454</v>
      </c>
      <c r="B404" s="104" t="s">
        <v>154</v>
      </c>
      <c r="C404" s="104" t="s">
        <v>60</v>
      </c>
      <c r="D404" s="104" t="s">
        <v>57</v>
      </c>
      <c r="E404" s="104" t="s">
        <v>466</v>
      </c>
      <c r="F404" s="104"/>
      <c r="G404" s="80">
        <f>G405</f>
        <v>5669.3590899999999</v>
      </c>
    </row>
    <row r="405" spans="1:7" s="108" customFormat="1" x14ac:dyDescent="0.2">
      <c r="A405" s="107" t="s">
        <v>532</v>
      </c>
      <c r="B405" s="104" t="s">
        <v>154</v>
      </c>
      <c r="C405" s="104" t="s">
        <v>60</v>
      </c>
      <c r="D405" s="104" t="s">
        <v>57</v>
      </c>
      <c r="E405" s="104" t="s">
        <v>533</v>
      </c>
      <c r="F405" s="104"/>
      <c r="G405" s="80">
        <f>G406</f>
        <v>5669.3590899999999</v>
      </c>
    </row>
    <row r="406" spans="1:7" s="106" customFormat="1" ht="38.25" x14ac:dyDescent="0.2">
      <c r="A406" s="136" t="s">
        <v>534</v>
      </c>
      <c r="B406" s="82" t="s">
        <v>154</v>
      </c>
      <c r="C406" s="82" t="s">
        <v>60</v>
      </c>
      <c r="D406" s="82" t="s">
        <v>57</v>
      </c>
      <c r="E406" s="82" t="s">
        <v>533</v>
      </c>
      <c r="F406" s="82" t="s">
        <v>535</v>
      </c>
      <c r="G406" s="81">
        <f>283.4682+5385.89089</f>
        <v>5669.3590899999999</v>
      </c>
    </row>
    <row r="407" spans="1:7" x14ac:dyDescent="0.2">
      <c r="A407" s="20" t="s">
        <v>119</v>
      </c>
      <c r="B407" s="9" t="s">
        <v>154</v>
      </c>
      <c r="C407" s="9" t="s">
        <v>72</v>
      </c>
      <c r="D407" s="9"/>
      <c r="E407" s="9"/>
      <c r="F407" s="9"/>
      <c r="G407" s="50">
        <f>G408</f>
        <v>1892.7318299999999</v>
      </c>
    </row>
    <row r="408" spans="1:7" x14ac:dyDescent="0.2">
      <c r="A408" s="22" t="s">
        <v>52</v>
      </c>
      <c r="B408" s="8" t="s">
        <v>154</v>
      </c>
      <c r="C408" s="8" t="s">
        <v>72</v>
      </c>
      <c r="D408" s="8" t="s">
        <v>55</v>
      </c>
      <c r="E408" s="8"/>
      <c r="F408" s="8"/>
      <c r="G408" s="51">
        <f>G409</f>
        <v>1892.7318299999999</v>
      </c>
    </row>
    <row r="409" spans="1:7" x14ac:dyDescent="0.2">
      <c r="A409" s="39" t="s">
        <v>145</v>
      </c>
      <c r="B409" s="11" t="s">
        <v>154</v>
      </c>
      <c r="C409" s="11" t="s">
        <v>62</v>
      </c>
      <c r="D409" s="11" t="s">
        <v>55</v>
      </c>
      <c r="E409" s="11" t="s">
        <v>167</v>
      </c>
      <c r="F409" s="11"/>
      <c r="G409" s="115">
        <f>G410</f>
        <v>1892.7318299999999</v>
      </c>
    </row>
    <row r="410" spans="1:7" ht="63.75" x14ac:dyDescent="0.2">
      <c r="A410" s="23" t="s">
        <v>536</v>
      </c>
      <c r="B410" s="4" t="s">
        <v>154</v>
      </c>
      <c r="C410" s="4" t="s">
        <v>62</v>
      </c>
      <c r="D410" s="4" t="s">
        <v>55</v>
      </c>
      <c r="E410" s="4" t="s">
        <v>537</v>
      </c>
      <c r="F410" s="4"/>
      <c r="G410" s="80">
        <f>G411</f>
        <v>1892.7318299999999</v>
      </c>
    </row>
    <row r="411" spans="1:7" ht="38.25" x14ac:dyDescent="0.2">
      <c r="A411" s="25" t="s">
        <v>534</v>
      </c>
      <c r="B411" s="6" t="s">
        <v>154</v>
      </c>
      <c r="C411" s="6" t="s">
        <v>62</v>
      </c>
      <c r="D411" s="6" t="s">
        <v>55</v>
      </c>
      <c r="E411" s="6" t="s">
        <v>537</v>
      </c>
      <c r="F411" s="6" t="s">
        <v>535</v>
      </c>
      <c r="G411" s="81">
        <v>1892.7318299999999</v>
      </c>
    </row>
    <row r="412" spans="1:7" ht="38.25" x14ac:dyDescent="0.2">
      <c r="A412" s="47" t="s">
        <v>40</v>
      </c>
      <c r="B412" s="48">
        <v>973</v>
      </c>
      <c r="C412" s="48"/>
      <c r="D412" s="48"/>
      <c r="E412" s="48"/>
      <c r="F412" s="48"/>
      <c r="G412" s="49">
        <f>G413+G428+G481</f>
        <v>103615.10026000001</v>
      </c>
    </row>
    <row r="413" spans="1:7" x14ac:dyDescent="0.2">
      <c r="A413" s="20" t="s">
        <v>113</v>
      </c>
      <c r="B413" s="9">
        <v>973</v>
      </c>
      <c r="C413" s="9" t="s">
        <v>59</v>
      </c>
      <c r="D413" s="9" t="s">
        <v>56</v>
      </c>
      <c r="E413" s="9"/>
      <c r="F413" s="9"/>
      <c r="G413" s="54">
        <f>G414</f>
        <v>29154.451579999997</v>
      </c>
    </row>
    <row r="414" spans="1:7" x14ac:dyDescent="0.2">
      <c r="A414" s="22" t="s">
        <v>273</v>
      </c>
      <c r="B414" s="8">
        <v>973</v>
      </c>
      <c r="C414" s="8" t="s">
        <v>59</v>
      </c>
      <c r="D414" s="8" t="s">
        <v>70</v>
      </c>
      <c r="E414" s="8"/>
      <c r="F414" s="8"/>
      <c r="G414" s="51">
        <f>G415+G424</f>
        <v>29154.451579999997</v>
      </c>
    </row>
    <row r="415" spans="1:7" ht="25.5" x14ac:dyDescent="0.2">
      <c r="A415" s="16" t="s">
        <v>598</v>
      </c>
      <c r="B415" s="11">
        <v>973</v>
      </c>
      <c r="C415" s="11" t="s">
        <v>59</v>
      </c>
      <c r="D415" s="11" t="s">
        <v>70</v>
      </c>
      <c r="E415" s="11" t="s">
        <v>198</v>
      </c>
      <c r="F415" s="11"/>
      <c r="G415" s="52">
        <f>G416</f>
        <v>28968.951579999997</v>
      </c>
    </row>
    <row r="416" spans="1:7" ht="40.5" x14ac:dyDescent="0.2">
      <c r="A416" s="89" t="s">
        <v>599</v>
      </c>
      <c r="B416" s="7">
        <v>973</v>
      </c>
      <c r="C416" s="7" t="s">
        <v>59</v>
      </c>
      <c r="D416" s="7" t="s">
        <v>70</v>
      </c>
      <c r="E416" s="7" t="s">
        <v>199</v>
      </c>
      <c r="F416" s="7"/>
      <c r="G416" s="42">
        <f>G417</f>
        <v>28968.951579999997</v>
      </c>
    </row>
    <row r="417" spans="1:8" ht="25.5" x14ac:dyDescent="0.2">
      <c r="A417" s="23" t="s">
        <v>200</v>
      </c>
      <c r="B417" s="4" t="s">
        <v>146</v>
      </c>
      <c r="C417" s="4" t="s">
        <v>59</v>
      </c>
      <c r="D417" s="4" t="s">
        <v>70</v>
      </c>
      <c r="E417" s="4" t="s">
        <v>201</v>
      </c>
      <c r="F417" s="4"/>
      <c r="G417" s="5">
        <f>G422+G418+G420</f>
        <v>28968.951579999997</v>
      </c>
    </row>
    <row r="418" spans="1:8" ht="39" customHeight="1" x14ac:dyDescent="0.2">
      <c r="A418" s="23" t="s">
        <v>202</v>
      </c>
      <c r="B418" s="4" t="s">
        <v>146</v>
      </c>
      <c r="C418" s="4" t="s">
        <v>59</v>
      </c>
      <c r="D418" s="4" t="s">
        <v>70</v>
      </c>
      <c r="E418" s="4" t="s">
        <v>203</v>
      </c>
      <c r="F418" s="4"/>
      <c r="G418" s="5">
        <f>G419</f>
        <v>14710.8</v>
      </c>
    </row>
    <row r="419" spans="1:8" ht="51" x14ac:dyDescent="0.2">
      <c r="A419" s="25" t="s">
        <v>116</v>
      </c>
      <c r="B419" s="6" t="s">
        <v>146</v>
      </c>
      <c r="C419" s="6" t="s">
        <v>59</v>
      </c>
      <c r="D419" s="6" t="s">
        <v>70</v>
      </c>
      <c r="E419" s="6" t="s">
        <v>203</v>
      </c>
      <c r="F419" s="6" t="s">
        <v>120</v>
      </c>
      <c r="G419" s="18">
        <v>14710.8</v>
      </c>
    </row>
    <row r="420" spans="1:8" s="40" customFormat="1" ht="63.75" x14ac:dyDescent="0.2">
      <c r="A420" s="23" t="s">
        <v>536</v>
      </c>
      <c r="B420" s="4" t="s">
        <v>146</v>
      </c>
      <c r="C420" s="4" t="s">
        <v>59</v>
      </c>
      <c r="D420" s="4" t="s">
        <v>70</v>
      </c>
      <c r="E420" s="4" t="s">
        <v>555</v>
      </c>
      <c r="F420" s="4"/>
      <c r="G420" s="5">
        <f>G421</f>
        <v>535.35158000000001</v>
      </c>
    </row>
    <row r="421" spans="1:8" s="40" customFormat="1" x14ac:dyDescent="0.2">
      <c r="A421" s="25" t="s">
        <v>368</v>
      </c>
      <c r="B421" s="6" t="s">
        <v>146</v>
      </c>
      <c r="C421" s="6" t="s">
        <v>59</v>
      </c>
      <c r="D421" s="6" t="s">
        <v>70</v>
      </c>
      <c r="E421" s="6" t="s">
        <v>555</v>
      </c>
      <c r="F421" s="6" t="s">
        <v>128</v>
      </c>
      <c r="G421" s="18">
        <v>535.35158000000001</v>
      </c>
    </row>
    <row r="422" spans="1:8" ht="76.5" x14ac:dyDescent="0.2">
      <c r="A422" s="23" t="s">
        <v>386</v>
      </c>
      <c r="B422" s="4">
        <v>973</v>
      </c>
      <c r="C422" s="4" t="s">
        <v>59</v>
      </c>
      <c r="D422" s="4" t="s">
        <v>70</v>
      </c>
      <c r="E422" s="4" t="s">
        <v>308</v>
      </c>
      <c r="F422" s="4"/>
      <c r="G422" s="5">
        <f>G423</f>
        <v>13722.8</v>
      </c>
    </row>
    <row r="423" spans="1:8" ht="51" x14ac:dyDescent="0.2">
      <c r="A423" s="25" t="s">
        <v>116</v>
      </c>
      <c r="B423" s="6">
        <v>973</v>
      </c>
      <c r="C423" s="6" t="s">
        <v>59</v>
      </c>
      <c r="D423" s="6" t="s">
        <v>70</v>
      </c>
      <c r="E423" s="6" t="s">
        <v>308</v>
      </c>
      <c r="F423" s="6" t="s">
        <v>120</v>
      </c>
      <c r="G423" s="81">
        <v>13722.8</v>
      </c>
      <c r="H423" s="1">
        <v>13722.8</v>
      </c>
    </row>
    <row r="424" spans="1:8" s="41" customFormat="1" ht="38.25" x14ac:dyDescent="0.2">
      <c r="A424" s="16" t="s">
        <v>594</v>
      </c>
      <c r="B424" s="11" t="s">
        <v>146</v>
      </c>
      <c r="C424" s="11" t="s">
        <v>59</v>
      </c>
      <c r="D424" s="11" t="s">
        <v>70</v>
      </c>
      <c r="E424" s="11" t="s">
        <v>390</v>
      </c>
      <c r="F424" s="11"/>
      <c r="G424" s="115">
        <f>G425</f>
        <v>185.5</v>
      </c>
    </row>
    <row r="425" spans="1:8" s="40" customFormat="1" ht="25.5" x14ac:dyDescent="0.2">
      <c r="A425" s="23" t="s">
        <v>389</v>
      </c>
      <c r="B425" s="4" t="s">
        <v>146</v>
      </c>
      <c r="C425" s="4" t="s">
        <v>59</v>
      </c>
      <c r="D425" s="4" t="s">
        <v>70</v>
      </c>
      <c r="E425" s="4" t="s">
        <v>391</v>
      </c>
      <c r="F425" s="4"/>
      <c r="G425" s="80">
        <f>G426</f>
        <v>185.5</v>
      </c>
    </row>
    <row r="426" spans="1:8" s="40" customFormat="1" ht="38.25" x14ac:dyDescent="0.2">
      <c r="A426" s="23" t="s">
        <v>388</v>
      </c>
      <c r="B426" s="4" t="s">
        <v>146</v>
      </c>
      <c r="C426" s="4" t="s">
        <v>59</v>
      </c>
      <c r="D426" s="4" t="s">
        <v>70</v>
      </c>
      <c r="E426" s="4" t="s">
        <v>392</v>
      </c>
      <c r="F426" s="4"/>
      <c r="G426" s="80">
        <f>G427</f>
        <v>185.5</v>
      </c>
    </row>
    <row r="427" spans="1:8" ht="51" x14ac:dyDescent="0.2">
      <c r="A427" s="25" t="s">
        <v>116</v>
      </c>
      <c r="B427" s="6" t="s">
        <v>146</v>
      </c>
      <c r="C427" s="6" t="s">
        <v>59</v>
      </c>
      <c r="D427" s="6" t="s">
        <v>70</v>
      </c>
      <c r="E427" s="6" t="s">
        <v>392</v>
      </c>
      <c r="F427" s="6" t="s">
        <v>120</v>
      </c>
      <c r="G427" s="81">
        <v>185.5</v>
      </c>
    </row>
    <row r="428" spans="1:8" x14ac:dyDescent="0.2">
      <c r="A428" s="20" t="s">
        <v>119</v>
      </c>
      <c r="B428" s="9">
        <v>973</v>
      </c>
      <c r="C428" s="9" t="s">
        <v>72</v>
      </c>
      <c r="D428" s="9"/>
      <c r="E428" s="9"/>
      <c r="F428" s="9"/>
      <c r="G428" s="50">
        <f>G429+G463</f>
        <v>74091.548680000007</v>
      </c>
    </row>
    <row r="429" spans="1:8" s="40" customFormat="1" x14ac:dyDescent="0.2">
      <c r="A429" s="22" t="s">
        <v>52</v>
      </c>
      <c r="B429" s="8">
        <v>973</v>
      </c>
      <c r="C429" s="8" t="s">
        <v>72</v>
      </c>
      <c r="D429" s="8" t="s">
        <v>55</v>
      </c>
      <c r="E429" s="8"/>
      <c r="F429" s="8"/>
      <c r="G429" s="51">
        <f>G430+G458+G454</f>
        <v>61145.048680000007</v>
      </c>
    </row>
    <row r="430" spans="1:8" ht="25.5" x14ac:dyDescent="0.2">
      <c r="A430" s="16" t="s">
        <v>598</v>
      </c>
      <c r="B430" s="11" t="s">
        <v>146</v>
      </c>
      <c r="C430" s="11" t="s">
        <v>62</v>
      </c>
      <c r="D430" s="11" t="s">
        <v>55</v>
      </c>
      <c r="E430" s="11" t="s">
        <v>198</v>
      </c>
      <c r="F430" s="11"/>
      <c r="G430" s="52">
        <f>G449+G439+G431</f>
        <v>49269.732150000011</v>
      </c>
    </row>
    <row r="431" spans="1:8" ht="27" x14ac:dyDescent="0.2">
      <c r="A431" s="89" t="s">
        <v>600</v>
      </c>
      <c r="B431" s="7" t="s">
        <v>146</v>
      </c>
      <c r="C431" s="7" t="s">
        <v>72</v>
      </c>
      <c r="D431" s="7" t="s">
        <v>55</v>
      </c>
      <c r="E431" s="7" t="s">
        <v>204</v>
      </c>
      <c r="F431" s="7"/>
      <c r="G431" s="42">
        <f>G432</f>
        <v>19151.503000000004</v>
      </c>
    </row>
    <row r="432" spans="1:8" s="40" customFormat="1" ht="25.5" x14ac:dyDescent="0.2">
      <c r="A432" s="23" t="s">
        <v>205</v>
      </c>
      <c r="B432" s="4" t="s">
        <v>146</v>
      </c>
      <c r="C432" s="4" t="s">
        <v>62</v>
      </c>
      <c r="D432" s="4" t="s">
        <v>55</v>
      </c>
      <c r="E432" s="4" t="s">
        <v>206</v>
      </c>
      <c r="F432" s="4"/>
      <c r="G432" s="5">
        <f>G437+G433+G435</f>
        <v>19151.503000000004</v>
      </c>
    </row>
    <row r="433" spans="1:8" ht="25.5" x14ac:dyDescent="0.2">
      <c r="A433" s="21" t="s">
        <v>207</v>
      </c>
      <c r="B433" s="4" t="s">
        <v>146</v>
      </c>
      <c r="C433" s="4" t="s">
        <v>62</v>
      </c>
      <c r="D433" s="4" t="s">
        <v>55</v>
      </c>
      <c r="E433" s="4" t="s">
        <v>208</v>
      </c>
      <c r="F433" s="4"/>
      <c r="G433" s="80">
        <f>G434</f>
        <v>8595.5</v>
      </c>
    </row>
    <row r="434" spans="1:8" ht="51" x14ac:dyDescent="0.2">
      <c r="A434" s="24" t="s">
        <v>115</v>
      </c>
      <c r="B434" s="6" t="s">
        <v>146</v>
      </c>
      <c r="C434" s="6" t="s">
        <v>62</v>
      </c>
      <c r="D434" s="6" t="s">
        <v>55</v>
      </c>
      <c r="E434" s="6" t="s">
        <v>208</v>
      </c>
      <c r="F434" s="6" t="s">
        <v>121</v>
      </c>
      <c r="G434" s="81">
        <v>8595.5</v>
      </c>
    </row>
    <row r="435" spans="1:8" s="40" customFormat="1" x14ac:dyDescent="0.2">
      <c r="A435" s="21" t="s">
        <v>572</v>
      </c>
      <c r="B435" s="4" t="s">
        <v>146</v>
      </c>
      <c r="C435" s="4" t="s">
        <v>62</v>
      </c>
      <c r="D435" s="4" t="s">
        <v>55</v>
      </c>
      <c r="E435" s="4" t="s">
        <v>570</v>
      </c>
      <c r="F435" s="4"/>
      <c r="G435" s="5">
        <f>G436</f>
        <v>106.383</v>
      </c>
    </row>
    <row r="436" spans="1:8" s="40" customFormat="1" x14ac:dyDescent="0.2">
      <c r="A436" s="25" t="s">
        <v>571</v>
      </c>
      <c r="B436" s="6" t="s">
        <v>146</v>
      </c>
      <c r="C436" s="6" t="s">
        <v>62</v>
      </c>
      <c r="D436" s="6" t="s">
        <v>55</v>
      </c>
      <c r="E436" s="6" t="s">
        <v>570</v>
      </c>
      <c r="F436" s="6" t="s">
        <v>118</v>
      </c>
      <c r="G436" s="81">
        <v>106.383</v>
      </c>
      <c r="H436" s="40">
        <v>10449.620000000001</v>
      </c>
    </row>
    <row r="437" spans="1:8" s="40" customFormat="1" ht="25.5" x14ac:dyDescent="0.2">
      <c r="A437" s="21" t="s">
        <v>209</v>
      </c>
      <c r="B437" s="4" t="s">
        <v>146</v>
      </c>
      <c r="C437" s="4" t="s">
        <v>62</v>
      </c>
      <c r="D437" s="4" t="s">
        <v>55</v>
      </c>
      <c r="E437" s="4" t="s">
        <v>309</v>
      </c>
      <c r="F437" s="4"/>
      <c r="G437" s="5">
        <f>G438</f>
        <v>10449.620000000001</v>
      </c>
    </row>
    <row r="438" spans="1:8" s="40" customFormat="1" ht="51" x14ac:dyDescent="0.2">
      <c r="A438" s="24" t="s">
        <v>115</v>
      </c>
      <c r="B438" s="6" t="s">
        <v>146</v>
      </c>
      <c r="C438" s="6" t="s">
        <v>62</v>
      </c>
      <c r="D438" s="6" t="s">
        <v>55</v>
      </c>
      <c r="E438" s="6" t="s">
        <v>309</v>
      </c>
      <c r="F438" s="6" t="s">
        <v>121</v>
      </c>
      <c r="G438" s="81">
        <v>10449.620000000001</v>
      </c>
      <c r="H438" s="40">
        <v>10449.620000000001</v>
      </c>
    </row>
    <row r="439" spans="1:8" ht="27" x14ac:dyDescent="0.25">
      <c r="A439" s="65" t="s">
        <v>601</v>
      </c>
      <c r="B439" s="7" t="s">
        <v>146</v>
      </c>
      <c r="C439" s="7" t="s">
        <v>72</v>
      </c>
      <c r="D439" s="7" t="s">
        <v>55</v>
      </c>
      <c r="E439" s="7" t="s">
        <v>210</v>
      </c>
      <c r="F439" s="7"/>
      <c r="G439" s="86">
        <f>G440</f>
        <v>29508.229150000003</v>
      </c>
    </row>
    <row r="440" spans="1:8" ht="25.5" x14ac:dyDescent="0.2">
      <c r="A440" s="23" t="s">
        <v>211</v>
      </c>
      <c r="B440" s="4" t="s">
        <v>146</v>
      </c>
      <c r="C440" s="4" t="s">
        <v>62</v>
      </c>
      <c r="D440" s="4" t="s">
        <v>55</v>
      </c>
      <c r="E440" s="4" t="s">
        <v>212</v>
      </c>
      <c r="F440" s="4"/>
      <c r="G440" s="80">
        <f>G447+G441+G443+G445</f>
        <v>29508.229150000003</v>
      </c>
    </row>
    <row r="441" spans="1:8" ht="38.25" x14ac:dyDescent="0.2">
      <c r="A441" s="21" t="s">
        <v>213</v>
      </c>
      <c r="B441" s="4" t="s">
        <v>146</v>
      </c>
      <c r="C441" s="4" t="s">
        <v>72</v>
      </c>
      <c r="D441" s="4" t="s">
        <v>55</v>
      </c>
      <c r="E441" s="4" t="s">
        <v>214</v>
      </c>
      <c r="F441" s="6"/>
      <c r="G441" s="80">
        <f>SUM(G442:G442)</f>
        <v>14010.6</v>
      </c>
    </row>
    <row r="442" spans="1:8" ht="51" x14ac:dyDescent="0.2">
      <c r="A442" s="25" t="s">
        <v>116</v>
      </c>
      <c r="B442" s="6" t="s">
        <v>146</v>
      </c>
      <c r="C442" s="6" t="s">
        <v>62</v>
      </c>
      <c r="D442" s="6" t="s">
        <v>55</v>
      </c>
      <c r="E442" s="6" t="s">
        <v>214</v>
      </c>
      <c r="F442" s="6" t="s">
        <v>120</v>
      </c>
      <c r="G442" s="81">
        <v>14010.6</v>
      </c>
    </row>
    <row r="443" spans="1:8" ht="38.25" x14ac:dyDescent="0.2">
      <c r="A443" s="23" t="s">
        <v>538</v>
      </c>
      <c r="B443" s="4" t="s">
        <v>146</v>
      </c>
      <c r="C443" s="4" t="s">
        <v>62</v>
      </c>
      <c r="D443" s="4" t="s">
        <v>55</v>
      </c>
      <c r="E443" s="4" t="s">
        <v>539</v>
      </c>
      <c r="F443" s="4"/>
      <c r="G443" s="80">
        <f>G444</f>
        <v>934.82614999999998</v>
      </c>
    </row>
    <row r="444" spans="1:8" x14ac:dyDescent="0.2">
      <c r="A444" s="25" t="s">
        <v>368</v>
      </c>
      <c r="B444" s="6" t="s">
        <v>146</v>
      </c>
      <c r="C444" s="6" t="s">
        <v>62</v>
      </c>
      <c r="D444" s="6" t="s">
        <v>55</v>
      </c>
      <c r="E444" s="6" t="s">
        <v>539</v>
      </c>
      <c r="F444" s="6" t="s">
        <v>128</v>
      </c>
      <c r="G444" s="81">
        <v>934.82614999999998</v>
      </c>
    </row>
    <row r="445" spans="1:8" s="40" customFormat="1" x14ac:dyDescent="0.2">
      <c r="A445" s="21" t="s">
        <v>572</v>
      </c>
      <c r="B445" s="4" t="s">
        <v>146</v>
      </c>
      <c r="C445" s="4" t="s">
        <v>62</v>
      </c>
      <c r="D445" s="4" t="s">
        <v>55</v>
      </c>
      <c r="E445" s="4" t="s">
        <v>573</v>
      </c>
      <c r="F445" s="4"/>
      <c r="G445" s="5">
        <f>G446</f>
        <v>106.383</v>
      </c>
    </row>
    <row r="446" spans="1:8" s="40" customFormat="1" x14ac:dyDescent="0.2">
      <c r="A446" s="25" t="s">
        <v>571</v>
      </c>
      <c r="B446" s="6" t="s">
        <v>146</v>
      </c>
      <c r="C446" s="6" t="s">
        <v>62</v>
      </c>
      <c r="D446" s="6" t="s">
        <v>55</v>
      </c>
      <c r="E446" s="6" t="s">
        <v>573</v>
      </c>
      <c r="F446" s="6" t="s">
        <v>128</v>
      </c>
      <c r="G446" s="81">
        <v>106.383</v>
      </c>
      <c r="H446" s="40">
        <v>10449.620000000001</v>
      </c>
    </row>
    <row r="447" spans="1:8" ht="25.5" x14ac:dyDescent="0.2">
      <c r="A447" s="21" t="s">
        <v>209</v>
      </c>
      <c r="B447" s="4" t="s">
        <v>146</v>
      </c>
      <c r="C447" s="4" t="s">
        <v>62</v>
      </c>
      <c r="D447" s="4" t="s">
        <v>55</v>
      </c>
      <c r="E447" s="4" t="s">
        <v>310</v>
      </c>
      <c r="F447" s="4"/>
      <c r="G447" s="80">
        <f>G448</f>
        <v>14456.42</v>
      </c>
    </row>
    <row r="448" spans="1:8" ht="51" x14ac:dyDescent="0.2">
      <c r="A448" s="25" t="s">
        <v>116</v>
      </c>
      <c r="B448" s="6" t="s">
        <v>146</v>
      </c>
      <c r="C448" s="6" t="s">
        <v>62</v>
      </c>
      <c r="D448" s="6" t="s">
        <v>55</v>
      </c>
      <c r="E448" s="6" t="s">
        <v>310</v>
      </c>
      <c r="F448" s="6" t="s">
        <v>120</v>
      </c>
      <c r="G448" s="81">
        <v>14456.42</v>
      </c>
      <c r="H448" s="1">
        <v>14456.42</v>
      </c>
    </row>
    <row r="449" spans="1:8" ht="27" x14ac:dyDescent="0.2">
      <c r="A449" s="89" t="s">
        <v>602</v>
      </c>
      <c r="B449" s="7" t="s">
        <v>146</v>
      </c>
      <c r="C449" s="7" t="s">
        <v>62</v>
      </c>
      <c r="D449" s="7" t="s">
        <v>55</v>
      </c>
      <c r="E449" s="7" t="s">
        <v>215</v>
      </c>
      <c r="F449" s="7"/>
      <c r="G449" s="42">
        <f>G450</f>
        <v>610</v>
      </c>
    </row>
    <row r="450" spans="1:8" ht="25.5" x14ac:dyDescent="0.2">
      <c r="A450" s="23" t="s">
        <v>216</v>
      </c>
      <c r="B450" s="4" t="s">
        <v>146</v>
      </c>
      <c r="C450" s="4" t="s">
        <v>62</v>
      </c>
      <c r="D450" s="4" t="s">
        <v>55</v>
      </c>
      <c r="E450" s="4" t="s">
        <v>217</v>
      </c>
      <c r="F450" s="4"/>
      <c r="G450" s="5">
        <f>G451</f>
        <v>610</v>
      </c>
    </row>
    <row r="451" spans="1:8" ht="25.5" x14ac:dyDescent="0.2">
      <c r="A451" s="14" t="s">
        <v>218</v>
      </c>
      <c r="B451" s="4" t="s">
        <v>146</v>
      </c>
      <c r="C451" s="4" t="s">
        <v>62</v>
      </c>
      <c r="D451" s="4" t="s">
        <v>55</v>
      </c>
      <c r="E451" s="4" t="s">
        <v>219</v>
      </c>
      <c r="F451" s="4"/>
      <c r="G451" s="5">
        <f>SUM(G452:G453)</f>
        <v>610</v>
      </c>
    </row>
    <row r="452" spans="1:8" x14ac:dyDescent="0.2">
      <c r="A452" s="24" t="s">
        <v>493</v>
      </c>
      <c r="B452" s="6" t="s">
        <v>146</v>
      </c>
      <c r="C452" s="6" t="s">
        <v>62</v>
      </c>
      <c r="D452" s="6" t="s">
        <v>55</v>
      </c>
      <c r="E452" s="6" t="s">
        <v>219</v>
      </c>
      <c r="F452" s="6" t="s">
        <v>107</v>
      </c>
      <c r="G452" s="81">
        <v>510</v>
      </c>
    </row>
    <row r="453" spans="1:8" x14ac:dyDescent="0.2">
      <c r="A453" s="24" t="s">
        <v>427</v>
      </c>
      <c r="B453" s="6" t="s">
        <v>146</v>
      </c>
      <c r="C453" s="6" t="s">
        <v>62</v>
      </c>
      <c r="D453" s="6" t="s">
        <v>55</v>
      </c>
      <c r="E453" s="6" t="s">
        <v>219</v>
      </c>
      <c r="F453" s="6" t="s">
        <v>426</v>
      </c>
      <c r="G453" s="81">
        <v>100</v>
      </c>
    </row>
    <row r="454" spans="1:8" s="41" customFormat="1" ht="38.25" x14ac:dyDescent="0.2">
      <c r="A454" s="16" t="s">
        <v>594</v>
      </c>
      <c r="B454" s="11" t="s">
        <v>146</v>
      </c>
      <c r="C454" s="11" t="s">
        <v>62</v>
      </c>
      <c r="D454" s="11" t="s">
        <v>55</v>
      </c>
      <c r="E454" s="11" t="s">
        <v>390</v>
      </c>
      <c r="F454" s="11"/>
      <c r="G454" s="115">
        <f>G455</f>
        <v>2194.1</v>
      </c>
    </row>
    <row r="455" spans="1:8" s="40" customFormat="1" ht="25.5" x14ac:dyDescent="0.2">
      <c r="A455" s="23" t="s">
        <v>389</v>
      </c>
      <c r="B455" s="4" t="s">
        <v>146</v>
      </c>
      <c r="C455" s="4" t="s">
        <v>62</v>
      </c>
      <c r="D455" s="4" t="s">
        <v>55</v>
      </c>
      <c r="E455" s="4" t="s">
        <v>391</v>
      </c>
      <c r="F455" s="4"/>
      <c r="G455" s="80">
        <f>G456</f>
        <v>2194.1</v>
      </c>
    </row>
    <row r="456" spans="1:8" s="40" customFormat="1" ht="38.25" x14ac:dyDescent="0.2">
      <c r="A456" s="23" t="s">
        <v>388</v>
      </c>
      <c r="B456" s="4" t="s">
        <v>146</v>
      </c>
      <c r="C456" s="4" t="s">
        <v>62</v>
      </c>
      <c r="D456" s="4" t="s">
        <v>55</v>
      </c>
      <c r="E456" s="4" t="s">
        <v>392</v>
      </c>
      <c r="F456" s="4"/>
      <c r="G456" s="80">
        <f>G457</f>
        <v>2194.1</v>
      </c>
    </row>
    <row r="457" spans="1:8" ht="51" x14ac:dyDescent="0.2">
      <c r="A457" s="25" t="s">
        <v>116</v>
      </c>
      <c r="B457" s="6" t="s">
        <v>146</v>
      </c>
      <c r="C457" s="6" t="s">
        <v>62</v>
      </c>
      <c r="D457" s="6" t="s">
        <v>55</v>
      </c>
      <c r="E457" s="6" t="s">
        <v>392</v>
      </c>
      <c r="F457" s="6" t="s">
        <v>120</v>
      </c>
      <c r="G457" s="81">
        <v>2194.1</v>
      </c>
      <c r="H457" s="1">
        <v>802.4</v>
      </c>
    </row>
    <row r="458" spans="1:8" x14ac:dyDescent="0.2">
      <c r="A458" s="16" t="s">
        <v>221</v>
      </c>
      <c r="B458" s="11" t="s">
        <v>146</v>
      </c>
      <c r="C458" s="11" t="s">
        <v>62</v>
      </c>
      <c r="D458" s="11" t="s">
        <v>55</v>
      </c>
      <c r="E458" s="11" t="s">
        <v>167</v>
      </c>
      <c r="F458" s="11"/>
      <c r="G458" s="85">
        <f>G461+G459</f>
        <v>9681.2165299999997</v>
      </c>
    </row>
    <row r="459" spans="1:8" s="40" customFormat="1" ht="63.75" x14ac:dyDescent="0.2">
      <c r="A459" s="30" t="s">
        <v>156</v>
      </c>
      <c r="B459" s="4" t="s">
        <v>146</v>
      </c>
      <c r="C459" s="4" t="s">
        <v>62</v>
      </c>
      <c r="D459" s="4" t="s">
        <v>55</v>
      </c>
      <c r="E459" s="4" t="s">
        <v>537</v>
      </c>
      <c r="F459" s="4"/>
      <c r="G459" s="80">
        <f>G460</f>
        <v>1313.9565299999999</v>
      </c>
    </row>
    <row r="460" spans="1:8" s="40" customFormat="1" x14ac:dyDescent="0.2">
      <c r="A460" s="25" t="s">
        <v>157</v>
      </c>
      <c r="B460" s="6" t="s">
        <v>146</v>
      </c>
      <c r="C460" s="6" t="s">
        <v>62</v>
      </c>
      <c r="D460" s="6" t="s">
        <v>55</v>
      </c>
      <c r="E460" s="6" t="s">
        <v>537</v>
      </c>
      <c r="F460" s="6" t="s">
        <v>111</v>
      </c>
      <c r="G460" s="81">
        <v>1313.9565299999999</v>
      </c>
    </row>
    <row r="461" spans="1:8" ht="25.5" x14ac:dyDescent="0.2">
      <c r="A461" s="21" t="s">
        <v>209</v>
      </c>
      <c r="B461" s="4" t="s">
        <v>146</v>
      </c>
      <c r="C461" s="4" t="s">
        <v>62</v>
      </c>
      <c r="D461" s="4" t="s">
        <v>55</v>
      </c>
      <c r="E461" s="4" t="s">
        <v>311</v>
      </c>
      <c r="F461" s="4"/>
      <c r="G461" s="80">
        <f>G462</f>
        <v>8367.26</v>
      </c>
    </row>
    <row r="462" spans="1:8" x14ac:dyDescent="0.2">
      <c r="A462" s="25" t="s">
        <v>157</v>
      </c>
      <c r="B462" s="6" t="s">
        <v>146</v>
      </c>
      <c r="C462" s="6" t="s">
        <v>62</v>
      </c>
      <c r="D462" s="6" t="s">
        <v>55</v>
      </c>
      <c r="E462" s="6" t="s">
        <v>311</v>
      </c>
      <c r="F462" s="6" t="s">
        <v>111</v>
      </c>
      <c r="G462" s="81">
        <v>8367.26</v>
      </c>
      <c r="H462" s="1">
        <v>8367.26</v>
      </c>
    </row>
    <row r="463" spans="1:8" x14ac:dyDescent="0.2">
      <c r="A463" s="26" t="s">
        <v>142</v>
      </c>
      <c r="B463" s="8" t="s">
        <v>146</v>
      </c>
      <c r="C463" s="8" t="s">
        <v>62</v>
      </c>
      <c r="D463" s="8" t="s">
        <v>58</v>
      </c>
      <c r="E463" s="8"/>
      <c r="F463" s="8"/>
      <c r="G463" s="51">
        <f>G464+G477</f>
        <v>12946.5</v>
      </c>
    </row>
    <row r="464" spans="1:8" ht="25.5" x14ac:dyDescent="0.2">
      <c r="A464" s="16" t="s">
        <v>598</v>
      </c>
      <c r="B464" s="11" t="s">
        <v>146</v>
      </c>
      <c r="C464" s="11" t="s">
        <v>72</v>
      </c>
      <c r="D464" s="11" t="s">
        <v>58</v>
      </c>
      <c r="E464" s="11" t="s">
        <v>198</v>
      </c>
      <c r="F464" s="11"/>
      <c r="G464" s="52">
        <f>G465</f>
        <v>12795.5</v>
      </c>
    </row>
    <row r="465" spans="1:7" ht="27" x14ac:dyDescent="0.2">
      <c r="A465" s="89" t="s">
        <v>602</v>
      </c>
      <c r="B465" s="7" t="s">
        <v>146</v>
      </c>
      <c r="C465" s="7" t="s">
        <v>62</v>
      </c>
      <c r="D465" s="7" t="s">
        <v>58</v>
      </c>
      <c r="E465" s="7" t="s">
        <v>215</v>
      </c>
      <c r="F465" s="7"/>
      <c r="G465" s="42">
        <f>G466</f>
        <v>12795.5</v>
      </c>
    </row>
    <row r="466" spans="1:7" ht="25.5" x14ac:dyDescent="0.2">
      <c r="A466" s="23" t="s">
        <v>348</v>
      </c>
      <c r="B466" s="4" t="s">
        <v>146</v>
      </c>
      <c r="C466" s="4" t="s">
        <v>62</v>
      </c>
      <c r="D466" s="4" t="s">
        <v>58</v>
      </c>
      <c r="E466" s="4" t="s">
        <v>347</v>
      </c>
      <c r="F466" s="4"/>
      <c r="G466" s="5">
        <f>G467+G470</f>
        <v>12795.5</v>
      </c>
    </row>
    <row r="467" spans="1:7" ht="25.5" x14ac:dyDescent="0.2">
      <c r="A467" s="23" t="s">
        <v>130</v>
      </c>
      <c r="B467" s="4" t="s">
        <v>146</v>
      </c>
      <c r="C467" s="4" t="s">
        <v>62</v>
      </c>
      <c r="D467" s="4" t="s">
        <v>58</v>
      </c>
      <c r="E467" s="4" t="s">
        <v>265</v>
      </c>
      <c r="F467" s="4"/>
      <c r="G467" s="5">
        <f>SUM(G468:G469)</f>
        <v>1076.0999999999999</v>
      </c>
    </row>
    <row r="468" spans="1:7" ht="25.5" x14ac:dyDescent="0.2">
      <c r="A468" s="13" t="s">
        <v>165</v>
      </c>
      <c r="B468" s="6" t="s">
        <v>146</v>
      </c>
      <c r="C468" s="6" t="s">
        <v>62</v>
      </c>
      <c r="D468" s="6" t="s">
        <v>58</v>
      </c>
      <c r="E468" s="6" t="s">
        <v>265</v>
      </c>
      <c r="F468" s="6" t="s">
        <v>104</v>
      </c>
      <c r="G468" s="81">
        <v>826.5</v>
      </c>
    </row>
    <row r="469" spans="1:7" ht="38.25" x14ac:dyDescent="0.2">
      <c r="A469" s="13" t="s">
        <v>166</v>
      </c>
      <c r="B469" s="6" t="s">
        <v>146</v>
      </c>
      <c r="C469" s="6" t="s">
        <v>62</v>
      </c>
      <c r="D469" s="6" t="s">
        <v>58</v>
      </c>
      <c r="E469" s="6" t="s">
        <v>265</v>
      </c>
      <c r="F469" s="6" t="s">
        <v>159</v>
      </c>
      <c r="G469" s="81">
        <v>249.6</v>
      </c>
    </row>
    <row r="470" spans="1:7" ht="25.5" x14ac:dyDescent="0.2">
      <c r="A470" s="14" t="s">
        <v>323</v>
      </c>
      <c r="B470" s="4" t="s">
        <v>146</v>
      </c>
      <c r="C470" s="4" t="s">
        <v>62</v>
      </c>
      <c r="D470" s="4" t="s">
        <v>58</v>
      </c>
      <c r="E470" s="4" t="s">
        <v>220</v>
      </c>
      <c r="F470" s="4"/>
      <c r="G470" s="80">
        <f>SUM(G471:G476)</f>
        <v>11719.4</v>
      </c>
    </row>
    <row r="471" spans="1:7" x14ac:dyDescent="0.2">
      <c r="A471" s="24" t="s">
        <v>262</v>
      </c>
      <c r="B471" s="6" t="s">
        <v>146</v>
      </c>
      <c r="C471" s="6" t="s">
        <v>62</v>
      </c>
      <c r="D471" s="6" t="s">
        <v>58</v>
      </c>
      <c r="E471" s="6" t="s">
        <v>220</v>
      </c>
      <c r="F471" s="6" t="s">
        <v>133</v>
      </c>
      <c r="G471" s="81">
        <v>8196.5</v>
      </c>
    </row>
    <row r="472" spans="1:7" ht="25.5" x14ac:dyDescent="0.2">
      <c r="A472" s="24" t="s">
        <v>404</v>
      </c>
      <c r="B472" s="6" t="s">
        <v>146</v>
      </c>
      <c r="C472" s="6" t="s">
        <v>62</v>
      </c>
      <c r="D472" s="6" t="s">
        <v>58</v>
      </c>
      <c r="E472" s="6" t="s">
        <v>220</v>
      </c>
      <c r="F472" s="6" t="s">
        <v>402</v>
      </c>
      <c r="G472" s="81">
        <v>100</v>
      </c>
    </row>
    <row r="473" spans="1:7" ht="38.25" x14ac:dyDescent="0.2">
      <c r="A473" s="24" t="s">
        <v>261</v>
      </c>
      <c r="B473" s="6" t="s">
        <v>146</v>
      </c>
      <c r="C473" s="6" t="s">
        <v>62</v>
      </c>
      <c r="D473" s="6" t="s">
        <v>58</v>
      </c>
      <c r="E473" s="6" t="s">
        <v>220</v>
      </c>
      <c r="F473" s="6" t="s">
        <v>186</v>
      </c>
      <c r="G473" s="81">
        <v>2475.4</v>
      </c>
    </row>
    <row r="474" spans="1:7" ht="25.5" x14ac:dyDescent="0.2">
      <c r="A474" s="24" t="s">
        <v>131</v>
      </c>
      <c r="B474" s="6" t="s">
        <v>146</v>
      </c>
      <c r="C474" s="6" t="s">
        <v>62</v>
      </c>
      <c r="D474" s="6" t="s">
        <v>58</v>
      </c>
      <c r="E474" s="6" t="s">
        <v>220</v>
      </c>
      <c r="F474" s="6" t="s">
        <v>106</v>
      </c>
      <c r="G474" s="81">
        <v>252</v>
      </c>
    </row>
    <row r="475" spans="1:7" x14ac:dyDescent="0.2">
      <c r="A475" s="24" t="s">
        <v>493</v>
      </c>
      <c r="B475" s="6" t="s">
        <v>146</v>
      </c>
      <c r="C475" s="6" t="s">
        <v>62</v>
      </c>
      <c r="D475" s="6" t="s">
        <v>58</v>
      </c>
      <c r="E475" s="6" t="s">
        <v>220</v>
      </c>
      <c r="F475" s="6" t="s">
        <v>107</v>
      </c>
      <c r="G475" s="81">
        <v>689</v>
      </c>
    </row>
    <row r="476" spans="1:7" x14ac:dyDescent="0.2">
      <c r="A476" s="24" t="s">
        <v>405</v>
      </c>
      <c r="B476" s="6" t="s">
        <v>146</v>
      </c>
      <c r="C476" s="6" t="s">
        <v>62</v>
      </c>
      <c r="D476" s="6" t="s">
        <v>58</v>
      </c>
      <c r="E476" s="6" t="s">
        <v>220</v>
      </c>
      <c r="F476" s="6" t="s">
        <v>403</v>
      </c>
      <c r="G476" s="81">
        <v>6.5</v>
      </c>
    </row>
    <row r="477" spans="1:7" s="40" customFormat="1" ht="25.5" x14ac:dyDescent="0.2">
      <c r="A477" s="16" t="s">
        <v>603</v>
      </c>
      <c r="B477" s="11" t="s">
        <v>146</v>
      </c>
      <c r="C477" s="11" t="s">
        <v>62</v>
      </c>
      <c r="D477" s="11" t="s">
        <v>58</v>
      </c>
      <c r="E477" s="11" t="s">
        <v>279</v>
      </c>
      <c r="F477" s="11"/>
      <c r="G477" s="52">
        <f>G478</f>
        <v>151</v>
      </c>
    </row>
    <row r="478" spans="1:7" ht="25.5" x14ac:dyDescent="0.2">
      <c r="A478" s="23" t="s">
        <v>291</v>
      </c>
      <c r="B478" s="4" t="s">
        <v>146</v>
      </c>
      <c r="C478" s="4" t="s">
        <v>62</v>
      </c>
      <c r="D478" s="4" t="s">
        <v>58</v>
      </c>
      <c r="E478" s="4" t="s">
        <v>24</v>
      </c>
      <c r="F478" s="4"/>
      <c r="G478" s="57">
        <f>G479</f>
        <v>151</v>
      </c>
    </row>
    <row r="479" spans="1:7" ht="25.5" x14ac:dyDescent="0.2">
      <c r="A479" s="21" t="s">
        <v>280</v>
      </c>
      <c r="B479" s="4" t="s">
        <v>146</v>
      </c>
      <c r="C479" s="4" t="s">
        <v>62</v>
      </c>
      <c r="D479" s="4" t="s">
        <v>58</v>
      </c>
      <c r="E479" s="4" t="s">
        <v>25</v>
      </c>
      <c r="F479" s="4"/>
      <c r="G479" s="5">
        <f>G480</f>
        <v>151</v>
      </c>
    </row>
    <row r="480" spans="1:7" x14ac:dyDescent="0.2">
      <c r="A480" s="24" t="s">
        <v>367</v>
      </c>
      <c r="B480" s="6" t="s">
        <v>146</v>
      </c>
      <c r="C480" s="6" t="s">
        <v>62</v>
      </c>
      <c r="D480" s="6" t="s">
        <v>58</v>
      </c>
      <c r="E480" s="6" t="s">
        <v>25</v>
      </c>
      <c r="F480" s="6" t="s">
        <v>366</v>
      </c>
      <c r="G480" s="81">
        <v>151</v>
      </c>
    </row>
    <row r="481" spans="1:8" x14ac:dyDescent="0.2">
      <c r="A481" s="20" t="s">
        <v>114</v>
      </c>
      <c r="B481" s="9" t="s">
        <v>146</v>
      </c>
      <c r="C481" s="9" t="s">
        <v>64</v>
      </c>
      <c r="D481" s="9"/>
      <c r="E481" s="9"/>
      <c r="F481" s="9"/>
      <c r="G481" s="54">
        <f>G482</f>
        <v>369.1</v>
      </c>
    </row>
    <row r="482" spans="1:8" x14ac:dyDescent="0.2">
      <c r="A482" s="27" t="s">
        <v>150</v>
      </c>
      <c r="B482" s="8" t="s">
        <v>146</v>
      </c>
      <c r="C482" s="8" t="s">
        <v>64</v>
      </c>
      <c r="D482" s="8" t="s">
        <v>70</v>
      </c>
      <c r="E482" s="8"/>
      <c r="F482" s="8"/>
      <c r="G482" s="55">
        <f>G483</f>
        <v>369.1</v>
      </c>
    </row>
    <row r="483" spans="1:8" x14ac:dyDescent="0.2">
      <c r="A483" s="16" t="s">
        <v>221</v>
      </c>
      <c r="B483" s="11" t="s">
        <v>146</v>
      </c>
      <c r="C483" s="11" t="s">
        <v>64</v>
      </c>
      <c r="D483" s="11" t="s">
        <v>70</v>
      </c>
      <c r="E483" s="11" t="s">
        <v>167</v>
      </c>
      <c r="F483" s="11"/>
      <c r="G483" s="56">
        <f>G484</f>
        <v>369.1</v>
      </c>
    </row>
    <row r="484" spans="1:8" ht="204" x14ac:dyDescent="0.2">
      <c r="A484" s="21" t="s">
        <v>383</v>
      </c>
      <c r="B484" s="4" t="s">
        <v>146</v>
      </c>
      <c r="C484" s="4" t="s">
        <v>64</v>
      </c>
      <c r="D484" s="4" t="s">
        <v>70</v>
      </c>
      <c r="E484" s="4" t="s">
        <v>222</v>
      </c>
      <c r="F484" s="4"/>
      <c r="G484" s="57">
        <f>SUM(G485:G486)</f>
        <v>369.1</v>
      </c>
    </row>
    <row r="485" spans="1:8" s="40" customFormat="1" x14ac:dyDescent="0.2">
      <c r="A485" s="13" t="s">
        <v>117</v>
      </c>
      <c r="B485" s="6" t="s">
        <v>146</v>
      </c>
      <c r="C485" s="6" t="s">
        <v>64</v>
      </c>
      <c r="D485" s="6" t="s">
        <v>70</v>
      </c>
      <c r="E485" s="6" t="s">
        <v>222</v>
      </c>
      <c r="F485" s="6" t="s">
        <v>118</v>
      </c>
      <c r="G485" s="83">
        <v>51.414479999999998</v>
      </c>
      <c r="H485" s="40">
        <v>47.1</v>
      </c>
    </row>
    <row r="486" spans="1:8" x14ac:dyDescent="0.2">
      <c r="A486" s="25" t="s">
        <v>127</v>
      </c>
      <c r="B486" s="6">
        <v>973</v>
      </c>
      <c r="C486" s="6" t="s">
        <v>64</v>
      </c>
      <c r="D486" s="6" t="s">
        <v>70</v>
      </c>
      <c r="E486" s="6" t="s">
        <v>222</v>
      </c>
      <c r="F486" s="6" t="s">
        <v>128</v>
      </c>
      <c r="G486" s="81">
        <v>317.68552</v>
      </c>
      <c r="H486" s="1">
        <v>322</v>
      </c>
    </row>
    <row r="487" spans="1:8" ht="51" x14ac:dyDescent="0.2">
      <c r="A487" s="47" t="s">
        <v>37</v>
      </c>
      <c r="B487" s="48" t="s">
        <v>36</v>
      </c>
      <c r="C487" s="48"/>
      <c r="D487" s="48"/>
      <c r="E487" s="48"/>
      <c r="F487" s="48"/>
      <c r="G487" s="49">
        <f>G511+G500+G488</f>
        <v>81537.902109999995</v>
      </c>
    </row>
    <row r="488" spans="1:8" x14ac:dyDescent="0.2">
      <c r="A488" s="20" t="s">
        <v>113</v>
      </c>
      <c r="B488" s="9" t="s">
        <v>36</v>
      </c>
      <c r="C488" s="9" t="s">
        <v>59</v>
      </c>
      <c r="D488" s="9"/>
      <c r="E488" s="9"/>
      <c r="F488" s="9"/>
      <c r="G488" s="54">
        <f>G489</f>
        <v>2798.45</v>
      </c>
    </row>
    <row r="489" spans="1:8" s="66" customFormat="1" ht="13.5" x14ac:dyDescent="0.25">
      <c r="A489" s="27" t="s">
        <v>560</v>
      </c>
      <c r="B489" s="8" t="s">
        <v>36</v>
      </c>
      <c r="C489" s="8" t="s">
        <v>59</v>
      </c>
      <c r="D489" s="8" t="s">
        <v>59</v>
      </c>
      <c r="E489" s="8"/>
      <c r="F489" s="8"/>
      <c r="G489" s="55">
        <f>G490</f>
        <v>2798.45</v>
      </c>
    </row>
    <row r="490" spans="1:8" s="66" customFormat="1" ht="38.25" x14ac:dyDescent="0.25">
      <c r="A490" s="34" t="s">
        <v>616</v>
      </c>
      <c r="B490" s="11" t="s">
        <v>36</v>
      </c>
      <c r="C490" s="11" t="s">
        <v>59</v>
      </c>
      <c r="D490" s="11" t="s">
        <v>59</v>
      </c>
      <c r="E490" s="11" t="s">
        <v>223</v>
      </c>
      <c r="F490" s="11"/>
      <c r="G490" s="85">
        <f>G491+G495</f>
        <v>2798.45</v>
      </c>
    </row>
    <row r="491" spans="1:8" s="66" customFormat="1" ht="27" x14ac:dyDescent="0.25">
      <c r="A491" s="31" t="s">
        <v>605</v>
      </c>
      <c r="B491" s="7" t="s">
        <v>36</v>
      </c>
      <c r="C491" s="7" t="s">
        <v>59</v>
      </c>
      <c r="D491" s="7" t="s">
        <v>59</v>
      </c>
      <c r="E491" s="7" t="s">
        <v>329</v>
      </c>
      <c r="F491" s="7"/>
      <c r="G491" s="84">
        <f>G492</f>
        <v>103</v>
      </c>
    </row>
    <row r="492" spans="1:8" s="66" customFormat="1" ht="38.25" x14ac:dyDescent="0.25">
      <c r="A492" s="30" t="s">
        <v>489</v>
      </c>
      <c r="B492" s="4" t="s">
        <v>36</v>
      </c>
      <c r="C492" s="4" t="s">
        <v>59</v>
      </c>
      <c r="D492" s="4" t="s">
        <v>59</v>
      </c>
      <c r="E492" s="4" t="s">
        <v>356</v>
      </c>
      <c r="F492" s="4"/>
      <c r="G492" s="129">
        <f>G493</f>
        <v>103</v>
      </c>
    </row>
    <row r="493" spans="1:8" s="66" customFormat="1" ht="25.5" x14ac:dyDescent="0.25">
      <c r="A493" s="30" t="s">
        <v>357</v>
      </c>
      <c r="B493" s="4" t="s">
        <v>36</v>
      </c>
      <c r="C493" s="4" t="s">
        <v>59</v>
      </c>
      <c r="D493" s="4" t="s">
        <v>59</v>
      </c>
      <c r="E493" s="4" t="s">
        <v>540</v>
      </c>
      <c r="F493" s="6"/>
      <c r="G493" s="129">
        <f>G494</f>
        <v>103</v>
      </c>
    </row>
    <row r="494" spans="1:8" s="66" customFormat="1" ht="13.5" x14ac:dyDescent="0.25">
      <c r="A494" s="24" t="s">
        <v>493</v>
      </c>
      <c r="B494" s="6" t="s">
        <v>36</v>
      </c>
      <c r="C494" s="6" t="s">
        <v>59</v>
      </c>
      <c r="D494" s="6" t="s">
        <v>59</v>
      </c>
      <c r="E494" s="4" t="s">
        <v>540</v>
      </c>
      <c r="F494" s="6" t="s">
        <v>107</v>
      </c>
      <c r="G494" s="83">
        <f>100+3</f>
        <v>103</v>
      </c>
      <c r="H494" s="66">
        <v>100</v>
      </c>
    </row>
    <row r="495" spans="1:8" s="40" customFormat="1" ht="27" x14ac:dyDescent="0.2">
      <c r="A495" s="89" t="s">
        <v>606</v>
      </c>
      <c r="B495" s="7" t="s">
        <v>36</v>
      </c>
      <c r="C495" s="7" t="s">
        <v>59</v>
      </c>
      <c r="D495" s="7" t="s">
        <v>59</v>
      </c>
      <c r="E495" s="7" t="s">
        <v>491</v>
      </c>
      <c r="F495" s="7"/>
      <c r="G495" s="42">
        <f>G496</f>
        <v>2695.45</v>
      </c>
    </row>
    <row r="496" spans="1:8" s="40" customFormat="1" ht="38.25" x14ac:dyDescent="0.2">
      <c r="A496" s="23" t="s">
        <v>490</v>
      </c>
      <c r="B496" s="4" t="s">
        <v>36</v>
      </c>
      <c r="C496" s="4" t="s">
        <v>59</v>
      </c>
      <c r="D496" s="4" t="s">
        <v>59</v>
      </c>
      <c r="E496" s="4" t="s">
        <v>1</v>
      </c>
      <c r="F496" s="4"/>
      <c r="G496" s="5">
        <f>G497</f>
        <v>2695.45</v>
      </c>
    </row>
    <row r="497" spans="1:8" ht="25.5" x14ac:dyDescent="0.2">
      <c r="A497" s="23" t="s">
        <v>350</v>
      </c>
      <c r="B497" s="4" t="s">
        <v>36</v>
      </c>
      <c r="C497" s="4" t="s">
        <v>59</v>
      </c>
      <c r="D497" s="4" t="s">
        <v>59</v>
      </c>
      <c r="E497" s="4" t="s">
        <v>9</v>
      </c>
      <c r="F497" s="4"/>
      <c r="G497" s="5">
        <f>G498</f>
        <v>2695.45</v>
      </c>
    </row>
    <row r="498" spans="1:8" ht="38.25" x14ac:dyDescent="0.2">
      <c r="A498" s="23" t="s">
        <v>312</v>
      </c>
      <c r="B498" s="4" t="s">
        <v>36</v>
      </c>
      <c r="C498" s="4" t="s">
        <v>59</v>
      </c>
      <c r="D498" s="4" t="s">
        <v>59</v>
      </c>
      <c r="E498" s="4" t="s">
        <v>9</v>
      </c>
      <c r="F498" s="4"/>
      <c r="G498" s="5">
        <f>G499</f>
        <v>2695.45</v>
      </c>
    </row>
    <row r="499" spans="1:8" ht="51" x14ac:dyDescent="0.2">
      <c r="A499" s="24" t="s">
        <v>116</v>
      </c>
      <c r="B499" s="6" t="s">
        <v>36</v>
      </c>
      <c r="C499" s="6" t="s">
        <v>59</v>
      </c>
      <c r="D499" s="6" t="s">
        <v>59</v>
      </c>
      <c r="E499" s="6" t="s">
        <v>9</v>
      </c>
      <c r="F499" s="6" t="s">
        <v>120</v>
      </c>
      <c r="G499" s="81">
        <v>2695.45</v>
      </c>
    </row>
    <row r="500" spans="1:8" x14ac:dyDescent="0.2">
      <c r="A500" s="20" t="s">
        <v>114</v>
      </c>
      <c r="B500" s="9" t="s">
        <v>36</v>
      </c>
      <c r="C500" s="9" t="s">
        <v>64</v>
      </c>
      <c r="D500" s="9"/>
      <c r="E500" s="9"/>
      <c r="F500" s="9"/>
      <c r="G500" s="54">
        <f>G501+G505</f>
        <v>2375.1299899999999</v>
      </c>
    </row>
    <row r="501" spans="1:8" x14ac:dyDescent="0.2">
      <c r="A501" s="27" t="s">
        <v>150</v>
      </c>
      <c r="B501" s="8" t="s">
        <v>36</v>
      </c>
      <c r="C501" s="8" t="s">
        <v>64</v>
      </c>
      <c r="D501" s="8" t="s">
        <v>70</v>
      </c>
      <c r="E501" s="8"/>
      <c r="F501" s="8"/>
      <c r="G501" s="55">
        <f>G502</f>
        <v>233.13</v>
      </c>
    </row>
    <row r="502" spans="1:8" x14ac:dyDescent="0.2">
      <c r="A502" s="16" t="s">
        <v>221</v>
      </c>
      <c r="B502" s="11" t="s">
        <v>36</v>
      </c>
      <c r="C502" s="11" t="s">
        <v>64</v>
      </c>
      <c r="D502" s="11" t="s">
        <v>70</v>
      </c>
      <c r="E502" s="11" t="s">
        <v>167</v>
      </c>
      <c r="F502" s="11"/>
      <c r="G502" s="56">
        <f>G503</f>
        <v>233.13</v>
      </c>
    </row>
    <row r="503" spans="1:8" ht="204" x14ac:dyDescent="0.2">
      <c r="A503" s="23" t="s">
        <v>383</v>
      </c>
      <c r="B503" s="4" t="s">
        <v>36</v>
      </c>
      <c r="C503" s="4" t="s">
        <v>64</v>
      </c>
      <c r="D503" s="4" t="s">
        <v>70</v>
      </c>
      <c r="E503" s="4" t="s">
        <v>222</v>
      </c>
      <c r="F503" s="4"/>
      <c r="G503" s="57">
        <f>G504</f>
        <v>233.13</v>
      </c>
    </row>
    <row r="504" spans="1:8" x14ac:dyDescent="0.2">
      <c r="A504" s="13" t="s">
        <v>117</v>
      </c>
      <c r="B504" s="6" t="s">
        <v>36</v>
      </c>
      <c r="C504" s="6" t="s">
        <v>64</v>
      </c>
      <c r="D504" s="6" t="s">
        <v>70</v>
      </c>
      <c r="E504" s="6" t="s">
        <v>222</v>
      </c>
      <c r="F504" s="6" t="s">
        <v>118</v>
      </c>
      <c r="G504" s="83">
        <v>233.13</v>
      </c>
      <c r="H504" s="1">
        <v>233.1</v>
      </c>
    </row>
    <row r="505" spans="1:8" x14ac:dyDescent="0.2">
      <c r="A505" s="27" t="s">
        <v>498</v>
      </c>
      <c r="B505" s="8" t="s">
        <v>36</v>
      </c>
      <c r="C505" s="8" t="s">
        <v>64</v>
      </c>
      <c r="D505" s="8" t="s">
        <v>58</v>
      </c>
      <c r="E505" s="8"/>
      <c r="F505" s="8"/>
      <c r="G505" s="55">
        <f>G506</f>
        <v>2141.9999899999998</v>
      </c>
    </row>
    <row r="506" spans="1:8" ht="38.25" x14ac:dyDescent="0.2">
      <c r="A506" s="16" t="s">
        <v>604</v>
      </c>
      <c r="B506" s="11" t="s">
        <v>36</v>
      </c>
      <c r="C506" s="11" t="s">
        <v>64</v>
      </c>
      <c r="D506" s="11" t="s">
        <v>58</v>
      </c>
      <c r="E506" s="11" t="s">
        <v>223</v>
      </c>
      <c r="F506" s="11"/>
      <c r="G506" s="56">
        <f>G507</f>
        <v>2141.9999899999998</v>
      </c>
    </row>
    <row r="507" spans="1:8" ht="27" x14ac:dyDescent="0.2">
      <c r="A507" s="89" t="s">
        <v>607</v>
      </c>
      <c r="B507" s="7" t="s">
        <v>36</v>
      </c>
      <c r="C507" s="7" t="s">
        <v>64</v>
      </c>
      <c r="D507" s="7" t="s">
        <v>58</v>
      </c>
      <c r="E507" s="7" t="s">
        <v>499</v>
      </c>
      <c r="F507" s="7"/>
      <c r="G507" s="131">
        <f>G508</f>
        <v>2141.9999899999998</v>
      </c>
    </row>
    <row r="508" spans="1:8" ht="25.5" x14ac:dyDescent="0.2">
      <c r="A508" s="23" t="s">
        <v>500</v>
      </c>
      <c r="B508" s="4" t="s">
        <v>36</v>
      </c>
      <c r="C508" s="4" t="s">
        <v>64</v>
      </c>
      <c r="D508" s="4" t="s">
        <v>58</v>
      </c>
      <c r="E508" s="4" t="s">
        <v>501</v>
      </c>
      <c r="F508" s="4"/>
      <c r="G508" s="57">
        <f>G509</f>
        <v>2141.9999899999998</v>
      </c>
    </row>
    <row r="509" spans="1:8" ht="25.5" x14ac:dyDescent="0.2">
      <c r="A509" s="23" t="s">
        <v>502</v>
      </c>
      <c r="B509" s="4" t="s">
        <v>36</v>
      </c>
      <c r="C509" s="4" t="s">
        <v>64</v>
      </c>
      <c r="D509" s="4" t="s">
        <v>58</v>
      </c>
      <c r="E509" s="4" t="s">
        <v>503</v>
      </c>
      <c r="F509" s="4"/>
      <c r="G509" s="129">
        <f>G510</f>
        <v>2141.9999899999998</v>
      </c>
    </row>
    <row r="510" spans="1:8" x14ac:dyDescent="0.2">
      <c r="A510" s="25" t="s">
        <v>38</v>
      </c>
      <c r="B510" s="6" t="s">
        <v>36</v>
      </c>
      <c r="C510" s="6" t="s">
        <v>64</v>
      </c>
      <c r="D510" s="6" t="s">
        <v>58</v>
      </c>
      <c r="E510" s="6" t="s">
        <v>503</v>
      </c>
      <c r="F510" s="82" t="s">
        <v>39</v>
      </c>
      <c r="G510" s="83">
        <v>2141.9999899999998</v>
      </c>
      <c r="H510" s="1">
        <v>1367.5</v>
      </c>
    </row>
    <row r="511" spans="1:8" ht="13.5" customHeight="1" x14ac:dyDescent="0.2">
      <c r="A511" s="20" t="s">
        <v>122</v>
      </c>
      <c r="B511" s="9" t="s">
        <v>36</v>
      </c>
      <c r="C511" s="9" t="s">
        <v>74</v>
      </c>
      <c r="D511" s="9"/>
      <c r="E511" s="9"/>
      <c r="F511" s="9"/>
      <c r="G511" s="50">
        <f>G512+G538+G528</f>
        <v>76364.322119999997</v>
      </c>
    </row>
    <row r="512" spans="1:8" x14ac:dyDescent="0.2">
      <c r="A512" s="22" t="s">
        <v>96</v>
      </c>
      <c r="B512" s="8" t="s">
        <v>36</v>
      </c>
      <c r="C512" s="8" t="s">
        <v>74</v>
      </c>
      <c r="D512" s="8" t="s">
        <v>57</v>
      </c>
      <c r="E512" s="8"/>
      <c r="F512" s="8"/>
      <c r="G512" s="51">
        <f>G513</f>
        <v>19101.47</v>
      </c>
    </row>
    <row r="513" spans="1:8" ht="38.25" x14ac:dyDescent="0.2">
      <c r="A513" s="16" t="s">
        <v>604</v>
      </c>
      <c r="B513" s="11" t="s">
        <v>36</v>
      </c>
      <c r="C513" s="11" t="s">
        <v>74</v>
      </c>
      <c r="D513" s="11" t="s">
        <v>57</v>
      </c>
      <c r="E513" s="11" t="s">
        <v>223</v>
      </c>
      <c r="F513" s="11"/>
      <c r="G513" s="52">
        <f>G514+G523</f>
        <v>19101.47</v>
      </c>
    </row>
    <row r="514" spans="1:8" ht="27" x14ac:dyDescent="0.2">
      <c r="A514" s="89" t="s">
        <v>608</v>
      </c>
      <c r="B514" s="7" t="s">
        <v>36</v>
      </c>
      <c r="C514" s="7" t="s">
        <v>74</v>
      </c>
      <c r="D514" s="7" t="s">
        <v>57</v>
      </c>
      <c r="E514" s="75" t="s">
        <v>313</v>
      </c>
      <c r="F514" s="7"/>
      <c r="G514" s="42">
        <f>G516+G520</f>
        <v>14270.17</v>
      </c>
    </row>
    <row r="515" spans="1:8" ht="25.5" x14ac:dyDescent="0.2">
      <c r="A515" s="23" t="s">
        <v>351</v>
      </c>
      <c r="B515" s="4" t="s">
        <v>36</v>
      </c>
      <c r="C515" s="4" t="s">
        <v>74</v>
      </c>
      <c r="D515" s="4" t="s">
        <v>57</v>
      </c>
      <c r="E515" s="70" t="s">
        <v>314</v>
      </c>
      <c r="F515" s="4"/>
      <c r="G515" s="5">
        <f>G516</f>
        <v>700</v>
      </c>
    </row>
    <row r="516" spans="1:8" ht="25.5" x14ac:dyDescent="0.2">
      <c r="A516" s="23" t="s">
        <v>155</v>
      </c>
      <c r="B516" s="4" t="s">
        <v>36</v>
      </c>
      <c r="C516" s="4" t="s">
        <v>74</v>
      </c>
      <c r="D516" s="4" t="s">
        <v>57</v>
      </c>
      <c r="E516" s="70" t="s">
        <v>314</v>
      </c>
      <c r="F516" s="4"/>
      <c r="G516" s="5">
        <f>SUM(G517:G519)</f>
        <v>700</v>
      </c>
    </row>
    <row r="517" spans="1:8" ht="25.5" x14ac:dyDescent="0.2">
      <c r="A517" s="25" t="s">
        <v>404</v>
      </c>
      <c r="B517" s="6" t="s">
        <v>36</v>
      </c>
      <c r="C517" s="6" t="s">
        <v>74</v>
      </c>
      <c r="D517" s="6" t="s">
        <v>57</v>
      </c>
      <c r="E517" s="71" t="s">
        <v>314</v>
      </c>
      <c r="F517" s="6" t="s">
        <v>402</v>
      </c>
      <c r="G517" s="18">
        <v>100</v>
      </c>
    </row>
    <row r="518" spans="1:8" x14ac:dyDescent="0.2">
      <c r="A518" s="24" t="s">
        <v>493</v>
      </c>
      <c r="B518" s="6" t="s">
        <v>36</v>
      </c>
      <c r="C518" s="6" t="s">
        <v>74</v>
      </c>
      <c r="D518" s="6" t="s">
        <v>57</v>
      </c>
      <c r="E518" s="71" t="s">
        <v>314</v>
      </c>
      <c r="F518" s="6" t="s">
        <v>107</v>
      </c>
      <c r="G518" s="81">
        <v>421.7</v>
      </c>
    </row>
    <row r="519" spans="1:8" x14ac:dyDescent="0.2">
      <c r="A519" s="24" t="s">
        <v>427</v>
      </c>
      <c r="B519" s="6" t="s">
        <v>36</v>
      </c>
      <c r="C519" s="6" t="s">
        <v>74</v>
      </c>
      <c r="D519" s="6" t="s">
        <v>57</v>
      </c>
      <c r="E519" s="71" t="s">
        <v>314</v>
      </c>
      <c r="F519" s="6" t="s">
        <v>426</v>
      </c>
      <c r="G519" s="81">
        <v>178.3</v>
      </c>
    </row>
    <row r="520" spans="1:8" ht="25.5" x14ac:dyDescent="0.2">
      <c r="A520" s="23" t="s">
        <v>564</v>
      </c>
      <c r="B520" s="4" t="s">
        <v>36</v>
      </c>
      <c r="C520" s="4" t="s">
        <v>74</v>
      </c>
      <c r="D520" s="4" t="s">
        <v>57</v>
      </c>
      <c r="E520" s="4" t="s">
        <v>565</v>
      </c>
      <c r="F520" s="11"/>
      <c r="G520" s="118">
        <f>G521</f>
        <v>13570.17</v>
      </c>
    </row>
    <row r="521" spans="1:8" ht="25.5" x14ac:dyDescent="0.2">
      <c r="A521" s="23" t="s">
        <v>566</v>
      </c>
      <c r="B521" s="4" t="s">
        <v>36</v>
      </c>
      <c r="C521" s="4" t="s">
        <v>74</v>
      </c>
      <c r="D521" s="4" t="s">
        <v>57</v>
      </c>
      <c r="E521" s="4" t="s">
        <v>565</v>
      </c>
      <c r="F521" s="4"/>
      <c r="G521" s="5">
        <f>G522</f>
        <v>13570.17</v>
      </c>
    </row>
    <row r="522" spans="1:8" ht="51" x14ac:dyDescent="0.2">
      <c r="A522" s="25" t="s">
        <v>115</v>
      </c>
      <c r="B522" s="6" t="s">
        <v>36</v>
      </c>
      <c r="C522" s="6" t="s">
        <v>74</v>
      </c>
      <c r="D522" s="6" t="s">
        <v>57</v>
      </c>
      <c r="E522" s="6" t="s">
        <v>565</v>
      </c>
      <c r="F522" s="6" t="s">
        <v>120</v>
      </c>
      <c r="G522" s="5">
        <v>13570.17</v>
      </c>
    </row>
    <row r="523" spans="1:8" ht="27" x14ac:dyDescent="0.2">
      <c r="A523" s="89" t="s">
        <v>609</v>
      </c>
      <c r="B523" s="7" t="s">
        <v>36</v>
      </c>
      <c r="C523" s="7" t="s">
        <v>74</v>
      </c>
      <c r="D523" s="7" t="s">
        <v>57</v>
      </c>
      <c r="E523" s="75" t="s">
        <v>492</v>
      </c>
      <c r="F523" s="7"/>
      <c r="G523" s="86">
        <f>G525</f>
        <v>4831.3</v>
      </c>
    </row>
    <row r="524" spans="1:8" ht="25.5" x14ac:dyDescent="0.2">
      <c r="A524" s="23" t="s">
        <v>352</v>
      </c>
      <c r="B524" s="4" t="s">
        <v>36</v>
      </c>
      <c r="C524" s="4" t="s">
        <v>74</v>
      </c>
      <c r="D524" s="4" t="s">
        <v>57</v>
      </c>
      <c r="E524" s="70" t="s">
        <v>315</v>
      </c>
      <c r="F524" s="4"/>
      <c r="G524" s="80">
        <f>G525</f>
        <v>4831.3</v>
      </c>
    </row>
    <row r="525" spans="1:8" ht="25.5" x14ac:dyDescent="0.2">
      <c r="A525" s="14" t="s">
        <v>353</v>
      </c>
      <c r="B525" s="4" t="s">
        <v>36</v>
      </c>
      <c r="C525" s="4" t="s">
        <v>74</v>
      </c>
      <c r="D525" s="4" t="s">
        <v>57</v>
      </c>
      <c r="E525" s="70" t="s">
        <v>316</v>
      </c>
      <c r="F525" s="4"/>
      <c r="G525" s="80">
        <f>G526+G527</f>
        <v>4831.3</v>
      </c>
      <c r="H525" s="1">
        <v>1107.5999999999999</v>
      </c>
    </row>
    <row r="526" spans="1:8" x14ac:dyDescent="0.2">
      <c r="A526" s="24" t="s">
        <v>263</v>
      </c>
      <c r="B526" s="6" t="s">
        <v>36</v>
      </c>
      <c r="C526" s="6" t="s">
        <v>74</v>
      </c>
      <c r="D526" s="6" t="s">
        <v>57</v>
      </c>
      <c r="E526" s="71" t="s">
        <v>316</v>
      </c>
      <c r="F526" s="6" t="s">
        <v>133</v>
      </c>
      <c r="G526" s="81">
        <f>850.6+2860</f>
        <v>3710.6</v>
      </c>
    </row>
    <row r="527" spans="1:8" ht="38.25" x14ac:dyDescent="0.2">
      <c r="A527" s="24" t="s">
        <v>264</v>
      </c>
      <c r="B527" s="6" t="s">
        <v>36</v>
      </c>
      <c r="C527" s="6" t="s">
        <v>74</v>
      </c>
      <c r="D527" s="6" t="s">
        <v>57</v>
      </c>
      <c r="E527" s="71" t="s">
        <v>316</v>
      </c>
      <c r="F527" s="6" t="s">
        <v>186</v>
      </c>
      <c r="G527" s="81">
        <f>257+863.7</f>
        <v>1120.7</v>
      </c>
    </row>
    <row r="528" spans="1:8" s="40" customFormat="1" x14ac:dyDescent="0.2">
      <c r="A528" s="22" t="s">
        <v>43</v>
      </c>
      <c r="B528" s="8" t="s">
        <v>36</v>
      </c>
      <c r="C528" s="8" t="s">
        <v>74</v>
      </c>
      <c r="D528" s="8" t="s">
        <v>70</v>
      </c>
      <c r="E528" s="8"/>
      <c r="F528" s="8"/>
      <c r="G528" s="51">
        <f>G529</f>
        <v>51921.55</v>
      </c>
    </row>
    <row r="529" spans="1:8" ht="38.25" x14ac:dyDescent="0.2">
      <c r="A529" s="16" t="s">
        <v>604</v>
      </c>
      <c r="B529" s="11" t="s">
        <v>36</v>
      </c>
      <c r="C529" s="11" t="s">
        <v>74</v>
      </c>
      <c r="D529" s="11" t="s">
        <v>70</v>
      </c>
      <c r="E529" s="11" t="s">
        <v>223</v>
      </c>
      <c r="F529" s="11"/>
      <c r="G529" s="52">
        <f>G530</f>
        <v>51921.55</v>
      </c>
    </row>
    <row r="530" spans="1:8" ht="27" x14ac:dyDescent="0.2">
      <c r="A530" s="31" t="s">
        <v>610</v>
      </c>
      <c r="B530" s="7" t="s">
        <v>36</v>
      </c>
      <c r="C530" s="7" t="s">
        <v>74</v>
      </c>
      <c r="D530" s="7" t="s">
        <v>70</v>
      </c>
      <c r="E530" s="7" t="s">
        <v>327</v>
      </c>
      <c r="F530" s="7"/>
      <c r="G530" s="42">
        <f>G531</f>
        <v>51921.55</v>
      </c>
    </row>
    <row r="531" spans="1:8" s="40" customFormat="1" ht="25.5" x14ac:dyDescent="0.2">
      <c r="A531" s="23" t="s">
        <v>317</v>
      </c>
      <c r="B531" s="4" t="s">
        <v>36</v>
      </c>
      <c r="C531" s="4" t="s">
        <v>74</v>
      </c>
      <c r="D531" s="4" t="s">
        <v>70</v>
      </c>
      <c r="E531" s="4" t="s">
        <v>318</v>
      </c>
      <c r="F531" s="4"/>
      <c r="G531" s="5">
        <f>G532+G536+G534</f>
        <v>51921.55</v>
      </c>
    </row>
    <row r="532" spans="1:8" ht="25.5" x14ac:dyDescent="0.2">
      <c r="A532" s="23" t="s">
        <v>328</v>
      </c>
      <c r="B532" s="4" t="s">
        <v>36</v>
      </c>
      <c r="C532" s="4" t="s">
        <v>74</v>
      </c>
      <c r="D532" s="4" t="s">
        <v>70</v>
      </c>
      <c r="E532" s="4" t="s">
        <v>319</v>
      </c>
      <c r="F532" s="4"/>
      <c r="G532" s="5">
        <f>G533</f>
        <v>36420.65</v>
      </c>
    </row>
    <row r="533" spans="1:8" ht="51" x14ac:dyDescent="0.2">
      <c r="A533" s="25" t="s">
        <v>115</v>
      </c>
      <c r="B533" s="6" t="s">
        <v>36</v>
      </c>
      <c r="C533" s="6" t="s">
        <v>74</v>
      </c>
      <c r="D533" s="6" t="s">
        <v>70</v>
      </c>
      <c r="E533" s="6" t="s">
        <v>319</v>
      </c>
      <c r="F533" s="6" t="s">
        <v>121</v>
      </c>
      <c r="G533" s="81">
        <f>33933.65+2300+187</f>
        <v>36420.65</v>
      </c>
    </row>
    <row r="534" spans="1:8" s="40" customFormat="1" ht="63.75" x14ac:dyDescent="0.2">
      <c r="A534" s="30" t="s">
        <v>156</v>
      </c>
      <c r="B534" s="4" t="s">
        <v>36</v>
      </c>
      <c r="C534" s="4" t="s">
        <v>74</v>
      </c>
      <c r="D534" s="4" t="s">
        <v>70</v>
      </c>
      <c r="E534" s="4" t="s">
        <v>556</v>
      </c>
      <c r="F534" s="4"/>
      <c r="G534" s="80">
        <f>G535</f>
        <v>2079</v>
      </c>
    </row>
    <row r="535" spans="1:8" s="40" customFormat="1" x14ac:dyDescent="0.2">
      <c r="A535" s="13" t="s">
        <v>117</v>
      </c>
      <c r="B535" s="6" t="s">
        <v>36</v>
      </c>
      <c r="C535" s="6" t="s">
        <v>74</v>
      </c>
      <c r="D535" s="6" t="s">
        <v>70</v>
      </c>
      <c r="E535" s="6" t="s">
        <v>556</v>
      </c>
      <c r="F535" s="6" t="s">
        <v>118</v>
      </c>
      <c r="G535" s="81">
        <v>2079</v>
      </c>
    </row>
    <row r="536" spans="1:8" ht="25.5" x14ac:dyDescent="0.2">
      <c r="A536" s="23" t="s">
        <v>387</v>
      </c>
      <c r="B536" s="4" t="s">
        <v>36</v>
      </c>
      <c r="C536" s="4" t="s">
        <v>74</v>
      </c>
      <c r="D536" s="4" t="s">
        <v>70</v>
      </c>
      <c r="E536" s="4" t="s">
        <v>333</v>
      </c>
      <c r="F536" s="4"/>
      <c r="G536" s="80">
        <f>G537</f>
        <v>13421.9</v>
      </c>
    </row>
    <row r="537" spans="1:8" ht="51" x14ac:dyDescent="0.2">
      <c r="A537" s="25" t="s">
        <v>115</v>
      </c>
      <c r="B537" s="6" t="s">
        <v>36</v>
      </c>
      <c r="C537" s="6" t="s">
        <v>74</v>
      </c>
      <c r="D537" s="6" t="s">
        <v>70</v>
      </c>
      <c r="E537" s="6" t="s">
        <v>333</v>
      </c>
      <c r="F537" s="6" t="s">
        <v>121</v>
      </c>
      <c r="G537" s="81">
        <v>13421.9</v>
      </c>
      <c r="H537" s="1">
        <v>13421.9</v>
      </c>
    </row>
    <row r="538" spans="1:8" x14ac:dyDescent="0.2">
      <c r="A538" s="22" t="s">
        <v>42</v>
      </c>
      <c r="B538" s="8" t="s">
        <v>36</v>
      </c>
      <c r="C538" s="8" t="s">
        <v>74</v>
      </c>
      <c r="D538" s="8" t="s">
        <v>60</v>
      </c>
      <c r="E538" s="8"/>
      <c r="F538" s="8"/>
      <c r="G538" s="51">
        <f>G539</f>
        <v>5341.3021200000003</v>
      </c>
    </row>
    <row r="539" spans="1:8" ht="38.25" x14ac:dyDescent="0.2">
      <c r="A539" s="16" t="s">
        <v>604</v>
      </c>
      <c r="B539" s="11" t="s">
        <v>36</v>
      </c>
      <c r="C539" s="11" t="s">
        <v>74</v>
      </c>
      <c r="D539" s="11" t="s">
        <v>60</v>
      </c>
      <c r="E539" s="11" t="s">
        <v>223</v>
      </c>
      <c r="F539" s="11"/>
      <c r="G539" s="52">
        <f>G540</f>
        <v>5341.3021200000003</v>
      </c>
    </row>
    <row r="540" spans="1:8" ht="27" x14ac:dyDescent="0.2">
      <c r="A540" s="31" t="s">
        <v>605</v>
      </c>
      <c r="B540" s="7" t="s">
        <v>36</v>
      </c>
      <c r="C540" s="7" t="s">
        <v>74</v>
      </c>
      <c r="D540" s="7" t="s">
        <v>60</v>
      </c>
      <c r="E540" s="7" t="s">
        <v>329</v>
      </c>
      <c r="F540" s="7"/>
      <c r="G540" s="42">
        <f>G541</f>
        <v>5341.3021200000003</v>
      </c>
    </row>
    <row r="541" spans="1:8" ht="38.25" x14ac:dyDescent="0.2">
      <c r="A541" s="30" t="s">
        <v>349</v>
      </c>
      <c r="B541" s="4" t="s">
        <v>36</v>
      </c>
      <c r="C541" s="4" t="s">
        <v>74</v>
      </c>
      <c r="D541" s="4" t="s">
        <v>60</v>
      </c>
      <c r="E541" s="4" t="s">
        <v>356</v>
      </c>
      <c r="F541" s="4"/>
      <c r="G541" s="5">
        <f>G542+G545</f>
        <v>5341.3021200000003</v>
      </c>
    </row>
    <row r="542" spans="1:8" ht="25.5" x14ac:dyDescent="0.2">
      <c r="A542" s="23" t="s">
        <v>130</v>
      </c>
      <c r="B542" s="4" t="s">
        <v>36</v>
      </c>
      <c r="C542" s="4" t="s">
        <v>74</v>
      </c>
      <c r="D542" s="4" t="s">
        <v>60</v>
      </c>
      <c r="E542" s="4" t="s">
        <v>321</v>
      </c>
      <c r="F542" s="4"/>
      <c r="G542" s="5">
        <f>SUM(G543:G544)</f>
        <v>1076.0999999999999</v>
      </c>
    </row>
    <row r="543" spans="1:8" ht="25.5" x14ac:dyDescent="0.2">
      <c r="A543" s="13" t="s">
        <v>165</v>
      </c>
      <c r="B543" s="6" t="s">
        <v>36</v>
      </c>
      <c r="C543" s="6" t="s">
        <v>74</v>
      </c>
      <c r="D543" s="6" t="s">
        <v>60</v>
      </c>
      <c r="E543" s="6" t="s">
        <v>321</v>
      </c>
      <c r="F543" s="6" t="s">
        <v>104</v>
      </c>
      <c r="G543" s="81">
        <v>826.5</v>
      </c>
    </row>
    <row r="544" spans="1:8" ht="38.25" x14ac:dyDescent="0.2">
      <c r="A544" s="13" t="s">
        <v>166</v>
      </c>
      <c r="B544" s="6" t="s">
        <v>36</v>
      </c>
      <c r="C544" s="6" t="s">
        <v>74</v>
      </c>
      <c r="D544" s="6" t="s">
        <v>60</v>
      </c>
      <c r="E544" s="6" t="s">
        <v>321</v>
      </c>
      <c r="F544" s="6" t="s">
        <v>159</v>
      </c>
      <c r="G544" s="81">
        <v>249.6</v>
      </c>
    </row>
    <row r="545" spans="1:7" ht="25.5" x14ac:dyDescent="0.2">
      <c r="A545" s="29" t="s">
        <v>41</v>
      </c>
      <c r="B545" s="4" t="s">
        <v>36</v>
      </c>
      <c r="C545" s="4" t="s">
        <v>74</v>
      </c>
      <c r="D545" s="4" t="s">
        <v>60</v>
      </c>
      <c r="E545" s="4" t="s">
        <v>322</v>
      </c>
      <c r="F545" s="4"/>
      <c r="G545" s="80">
        <f>SUM(G546:G550)</f>
        <v>4265.2021199999999</v>
      </c>
    </row>
    <row r="546" spans="1:7" x14ac:dyDescent="0.2">
      <c r="A546" s="37" t="s">
        <v>262</v>
      </c>
      <c r="B546" s="6" t="s">
        <v>36</v>
      </c>
      <c r="C546" s="6" t="s">
        <v>74</v>
      </c>
      <c r="D546" s="6" t="s">
        <v>60</v>
      </c>
      <c r="E546" s="6" t="s">
        <v>322</v>
      </c>
      <c r="F546" s="6" t="s">
        <v>133</v>
      </c>
      <c r="G546" s="81">
        <v>3000</v>
      </c>
    </row>
    <row r="547" spans="1:7" ht="38.25" x14ac:dyDescent="0.2">
      <c r="A547" s="13" t="s">
        <v>264</v>
      </c>
      <c r="B547" s="6" t="s">
        <v>36</v>
      </c>
      <c r="C547" s="6" t="s">
        <v>74</v>
      </c>
      <c r="D547" s="6" t="s">
        <v>60</v>
      </c>
      <c r="E547" s="6" t="s">
        <v>322</v>
      </c>
      <c r="F547" s="6" t="s">
        <v>186</v>
      </c>
      <c r="G547" s="81">
        <v>906</v>
      </c>
    </row>
    <row r="548" spans="1:7" ht="25.5" x14ac:dyDescent="0.2">
      <c r="A548" s="13" t="s">
        <v>105</v>
      </c>
      <c r="B548" s="6" t="s">
        <v>36</v>
      </c>
      <c r="C548" s="6" t="s">
        <v>74</v>
      </c>
      <c r="D548" s="6" t="s">
        <v>60</v>
      </c>
      <c r="E548" s="6" t="s">
        <v>322</v>
      </c>
      <c r="F548" s="6" t="s">
        <v>106</v>
      </c>
      <c r="G548" s="81">
        <v>134.15</v>
      </c>
    </row>
    <row r="549" spans="1:7" x14ac:dyDescent="0.2">
      <c r="A549" s="24" t="s">
        <v>493</v>
      </c>
      <c r="B549" s="6" t="s">
        <v>36</v>
      </c>
      <c r="C549" s="6" t="s">
        <v>74</v>
      </c>
      <c r="D549" s="6" t="s">
        <v>60</v>
      </c>
      <c r="E549" s="6" t="s">
        <v>322</v>
      </c>
      <c r="F549" s="6" t="s">
        <v>107</v>
      </c>
      <c r="G549" s="81">
        <v>221.05212</v>
      </c>
    </row>
    <row r="550" spans="1:7" x14ac:dyDescent="0.2">
      <c r="A550" s="13" t="s">
        <v>405</v>
      </c>
      <c r="B550" s="6" t="s">
        <v>36</v>
      </c>
      <c r="C550" s="6" t="s">
        <v>74</v>
      </c>
      <c r="D550" s="6" t="s">
        <v>60</v>
      </c>
      <c r="E550" s="6" t="s">
        <v>322</v>
      </c>
      <c r="F550" s="6" t="s">
        <v>403</v>
      </c>
      <c r="G550" s="81">
        <v>4</v>
      </c>
    </row>
    <row r="551" spans="1:7" ht="25.5" x14ac:dyDescent="0.2">
      <c r="A551" s="47" t="s">
        <v>32</v>
      </c>
      <c r="B551" s="48" t="s">
        <v>33</v>
      </c>
      <c r="C551" s="48"/>
      <c r="D551" s="48"/>
      <c r="E551" s="48"/>
      <c r="F551" s="48"/>
      <c r="G551" s="49">
        <f>G552</f>
        <v>3971.2</v>
      </c>
    </row>
    <row r="552" spans="1:7" x14ac:dyDescent="0.2">
      <c r="A552" s="20" t="s">
        <v>112</v>
      </c>
      <c r="B552" s="9" t="s">
        <v>33</v>
      </c>
      <c r="C552" s="9" t="s">
        <v>58</v>
      </c>
      <c r="D552" s="9"/>
      <c r="E552" s="9"/>
      <c r="F552" s="9"/>
      <c r="G552" s="50">
        <f>G553+G583</f>
        <v>3971.2</v>
      </c>
    </row>
    <row r="553" spans="1:7" x14ac:dyDescent="0.2">
      <c r="A553" s="22" t="s">
        <v>48</v>
      </c>
      <c r="B553" s="8" t="s">
        <v>33</v>
      </c>
      <c r="C553" s="8" t="s">
        <v>58</v>
      </c>
      <c r="D553" s="8" t="s">
        <v>60</v>
      </c>
      <c r="E553" s="8"/>
      <c r="F553" s="8"/>
      <c r="G553" s="51">
        <f>G554+G564</f>
        <v>3571.2</v>
      </c>
    </row>
    <row r="554" spans="1:7" ht="38.25" x14ac:dyDescent="0.2">
      <c r="A554" s="90" t="s">
        <v>586</v>
      </c>
      <c r="B554" s="91" t="s">
        <v>33</v>
      </c>
      <c r="C554" s="11" t="s">
        <v>58</v>
      </c>
      <c r="D554" s="11" t="s">
        <v>60</v>
      </c>
      <c r="E554" s="11" t="s">
        <v>30</v>
      </c>
      <c r="F554" s="11"/>
      <c r="G554" s="52">
        <f>G555+G558+G561</f>
        <v>150</v>
      </c>
    </row>
    <row r="555" spans="1:7" ht="28.5" customHeight="1" x14ac:dyDescent="0.2">
      <c r="A555" s="92" t="s">
        <v>360</v>
      </c>
      <c r="B555" s="93" t="s">
        <v>33</v>
      </c>
      <c r="C555" s="93" t="s">
        <v>58</v>
      </c>
      <c r="D555" s="93" t="s">
        <v>60</v>
      </c>
      <c r="E555" s="4" t="s">
        <v>412</v>
      </c>
      <c r="F555" s="93"/>
      <c r="G555" s="94">
        <f>G556</f>
        <v>50</v>
      </c>
    </row>
    <row r="556" spans="1:7" ht="25.5" x14ac:dyDescent="0.2">
      <c r="A556" s="92" t="s">
        <v>153</v>
      </c>
      <c r="B556" s="93" t="s">
        <v>33</v>
      </c>
      <c r="C556" s="93" t="s">
        <v>58</v>
      </c>
      <c r="D556" s="93" t="s">
        <v>60</v>
      </c>
      <c r="E556" s="4" t="s">
        <v>413</v>
      </c>
      <c r="F556" s="93"/>
      <c r="G556" s="94">
        <f>G557</f>
        <v>50</v>
      </c>
    </row>
    <row r="557" spans="1:7" x14ac:dyDescent="0.2">
      <c r="A557" s="24" t="s">
        <v>493</v>
      </c>
      <c r="B557" s="95" t="s">
        <v>33</v>
      </c>
      <c r="C557" s="95" t="s">
        <v>58</v>
      </c>
      <c r="D557" s="95" t="s">
        <v>60</v>
      </c>
      <c r="E557" s="6" t="s">
        <v>413</v>
      </c>
      <c r="F557" s="95" t="s">
        <v>107</v>
      </c>
      <c r="G557" s="96">
        <v>50</v>
      </c>
    </row>
    <row r="558" spans="1:7" ht="51" x14ac:dyDescent="0.2">
      <c r="A558" s="92" t="s">
        <v>480</v>
      </c>
      <c r="B558" s="93" t="s">
        <v>33</v>
      </c>
      <c r="C558" s="93" t="s">
        <v>58</v>
      </c>
      <c r="D558" s="93" t="s">
        <v>60</v>
      </c>
      <c r="E558" s="4" t="s">
        <v>476</v>
      </c>
      <c r="F558" s="93"/>
      <c r="G558" s="94">
        <f>G559</f>
        <v>50</v>
      </c>
    </row>
    <row r="559" spans="1:7" ht="25.5" x14ac:dyDescent="0.2">
      <c r="A559" s="92" t="s">
        <v>153</v>
      </c>
      <c r="B559" s="93" t="s">
        <v>33</v>
      </c>
      <c r="C559" s="93" t="s">
        <v>58</v>
      </c>
      <c r="D559" s="93" t="s">
        <v>60</v>
      </c>
      <c r="E559" s="4" t="s">
        <v>477</v>
      </c>
      <c r="F559" s="93"/>
      <c r="G559" s="94">
        <f>G560</f>
        <v>50</v>
      </c>
    </row>
    <row r="560" spans="1:7" x14ac:dyDescent="0.2">
      <c r="A560" s="24" t="s">
        <v>493</v>
      </c>
      <c r="B560" s="95" t="s">
        <v>33</v>
      </c>
      <c r="C560" s="95" t="s">
        <v>58</v>
      </c>
      <c r="D560" s="95" t="s">
        <v>60</v>
      </c>
      <c r="E560" s="6" t="s">
        <v>477</v>
      </c>
      <c r="F560" s="95" t="s">
        <v>107</v>
      </c>
      <c r="G560" s="96">
        <v>50</v>
      </c>
    </row>
    <row r="561" spans="1:8" ht="28.5" customHeight="1" x14ac:dyDescent="0.2">
      <c r="A561" s="92" t="s">
        <v>481</v>
      </c>
      <c r="B561" s="93" t="s">
        <v>33</v>
      </c>
      <c r="C561" s="93" t="s">
        <v>58</v>
      </c>
      <c r="D561" s="93" t="s">
        <v>60</v>
      </c>
      <c r="E561" s="4" t="s">
        <v>478</v>
      </c>
      <c r="F561" s="93"/>
      <c r="G561" s="94">
        <f>G562</f>
        <v>50</v>
      </c>
    </row>
    <row r="562" spans="1:8" ht="25.5" x14ac:dyDescent="0.2">
      <c r="A562" s="92" t="s">
        <v>153</v>
      </c>
      <c r="B562" s="93" t="s">
        <v>33</v>
      </c>
      <c r="C562" s="93" t="s">
        <v>58</v>
      </c>
      <c r="D562" s="93" t="s">
        <v>60</v>
      </c>
      <c r="E562" s="4" t="s">
        <v>479</v>
      </c>
      <c r="F562" s="93"/>
      <c r="G562" s="94">
        <f>G563</f>
        <v>50</v>
      </c>
    </row>
    <row r="563" spans="1:8" x14ac:dyDescent="0.2">
      <c r="A563" s="24" t="s">
        <v>493</v>
      </c>
      <c r="B563" s="95" t="s">
        <v>33</v>
      </c>
      <c r="C563" s="95" t="s">
        <v>58</v>
      </c>
      <c r="D563" s="95" t="s">
        <v>60</v>
      </c>
      <c r="E563" s="6" t="s">
        <v>479</v>
      </c>
      <c r="F563" s="95" t="s">
        <v>107</v>
      </c>
      <c r="G563" s="96">
        <v>50</v>
      </c>
    </row>
    <row r="564" spans="1:8" x14ac:dyDescent="0.2">
      <c r="A564" s="39" t="s">
        <v>145</v>
      </c>
      <c r="B564" s="11" t="s">
        <v>33</v>
      </c>
      <c r="C564" s="11" t="s">
        <v>58</v>
      </c>
      <c r="D564" s="11" t="s">
        <v>60</v>
      </c>
      <c r="E564" s="11" t="s">
        <v>167</v>
      </c>
      <c r="F564" s="11"/>
      <c r="G564" s="52">
        <f>G565+G567+G570+G572+G575</f>
        <v>3421.2</v>
      </c>
    </row>
    <row r="565" spans="1:8" ht="25.5" x14ac:dyDescent="0.2">
      <c r="A565" s="30" t="s">
        <v>100</v>
      </c>
      <c r="B565" s="4" t="s">
        <v>33</v>
      </c>
      <c r="C565" s="4" t="s">
        <v>58</v>
      </c>
      <c r="D565" s="4" t="s">
        <v>60</v>
      </c>
      <c r="E565" s="4" t="s">
        <v>190</v>
      </c>
      <c r="F565" s="4"/>
      <c r="G565" s="80">
        <f>G566</f>
        <v>95</v>
      </c>
    </row>
    <row r="566" spans="1:8" ht="51" x14ac:dyDescent="0.2">
      <c r="A566" s="17" t="s">
        <v>346</v>
      </c>
      <c r="B566" s="6" t="s">
        <v>33</v>
      </c>
      <c r="C566" s="6" t="s">
        <v>58</v>
      </c>
      <c r="D566" s="6" t="s">
        <v>60</v>
      </c>
      <c r="E566" s="6" t="s">
        <v>190</v>
      </c>
      <c r="F566" s="6" t="s">
        <v>345</v>
      </c>
      <c r="G566" s="81">
        <v>95</v>
      </c>
      <c r="H566" s="1">
        <v>95</v>
      </c>
    </row>
    <row r="567" spans="1:8" ht="51" x14ac:dyDescent="0.2">
      <c r="A567" s="28" t="s">
        <v>139</v>
      </c>
      <c r="B567" s="4" t="s">
        <v>33</v>
      </c>
      <c r="C567" s="4" t="s">
        <v>58</v>
      </c>
      <c r="D567" s="4" t="s">
        <v>60</v>
      </c>
      <c r="E567" s="4" t="s">
        <v>191</v>
      </c>
      <c r="F567" s="4"/>
      <c r="G567" s="80">
        <f>G568+G569</f>
        <v>1.7000000000000002</v>
      </c>
      <c r="H567" s="1">
        <v>1.7</v>
      </c>
    </row>
    <row r="568" spans="1:8" ht="25.5" x14ac:dyDescent="0.2">
      <c r="A568" s="35" t="s">
        <v>165</v>
      </c>
      <c r="B568" s="6" t="s">
        <v>33</v>
      </c>
      <c r="C568" s="6" t="s">
        <v>58</v>
      </c>
      <c r="D568" s="6" t="s">
        <v>60</v>
      </c>
      <c r="E568" s="6" t="s">
        <v>191</v>
      </c>
      <c r="F568" s="6" t="s">
        <v>104</v>
      </c>
      <c r="G568" s="81">
        <v>1.3</v>
      </c>
    </row>
    <row r="569" spans="1:8" ht="38.25" x14ac:dyDescent="0.2">
      <c r="A569" s="35" t="s">
        <v>166</v>
      </c>
      <c r="B569" s="6" t="s">
        <v>33</v>
      </c>
      <c r="C569" s="6" t="s">
        <v>58</v>
      </c>
      <c r="D569" s="6" t="s">
        <v>60</v>
      </c>
      <c r="E569" s="6" t="s">
        <v>191</v>
      </c>
      <c r="F569" s="6" t="s">
        <v>159</v>
      </c>
      <c r="G569" s="81">
        <v>0.4</v>
      </c>
    </row>
    <row r="570" spans="1:8" ht="51" x14ac:dyDescent="0.2">
      <c r="A570" s="30" t="s">
        <v>301</v>
      </c>
      <c r="B570" s="4" t="s">
        <v>33</v>
      </c>
      <c r="C570" s="4" t="s">
        <v>58</v>
      </c>
      <c r="D570" s="4" t="s">
        <v>60</v>
      </c>
      <c r="E570" s="4" t="s">
        <v>302</v>
      </c>
      <c r="F570" s="4"/>
      <c r="G570" s="80">
        <f>G571</f>
        <v>151.5</v>
      </c>
    </row>
    <row r="571" spans="1:8" ht="25.5" x14ac:dyDescent="0.2">
      <c r="A571" s="35" t="s">
        <v>20</v>
      </c>
      <c r="B571" s="6" t="s">
        <v>33</v>
      </c>
      <c r="C571" s="6" t="s">
        <v>58</v>
      </c>
      <c r="D571" s="6" t="s">
        <v>60</v>
      </c>
      <c r="E571" s="6" t="s">
        <v>302</v>
      </c>
      <c r="F571" s="6" t="s">
        <v>19</v>
      </c>
      <c r="G571" s="81">
        <v>151.5</v>
      </c>
      <c r="H571" s="1">
        <v>151.5</v>
      </c>
    </row>
    <row r="572" spans="1:8" ht="51" x14ac:dyDescent="0.2">
      <c r="A572" s="30" t="s">
        <v>303</v>
      </c>
      <c r="B572" s="4" t="s">
        <v>33</v>
      </c>
      <c r="C572" s="4" t="s">
        <v>58</v>
      </c>
      <c r="D572" s="4" t="s">
        <v>60</v>
      </c>
      <c r="E572" s="4" t="s">
        <v>304</v>
      </c>
      <c r="F572" s="4"/>
      <c r="G572" s="80">
        <f>G573+G574</f>
        <v>22.7</v>
      </c>
      <c r="H572" s="1">
        <v>22.7</v>
      </c>
    </row>
    <row r="573" spans="1:8" x14ac:dyDescent="0.2">
      <c r="A573" s="37" t="s">
        <v>262</v>
      </c>
      <c r="B573" s="6" t="s">
        <v>33</v>
      </c>
      <c r="C573" s="6" t="s">
        <v>58</v>
      </c>
      <c r="D573" s="6" t="s">
        <v>60</v>
      </c>
      <c r="E573" s="6" t="s">
        <v>304</v>
      </c>
      <c r="F573" s="6" t="s">
        <v>133</v>
      </c>
      <c r="G573" s="81">
        <v>17.399999999999999</v>
      </c>
    </row>
    <row r="574" spans="1:8" ht="38.25" x14ac:dyDescent="0.2">
      <c r="A574" s="13" t="s">
        <v>264</v>
      </c>
      <c r="B574" s="6" t="s">
        <v>33</v>
      </c>
      <c r="C574" s="6" t="s">
        <v>58</v>
      </c>
      <c r="D574" s="6" t="s">
        <v>60</v>
      </c>
      <c r="E574" s="6" t="s">
        <v>304</v>
      </c>
      <c r="F574" s="6" t="s">
        <v>186</v>
      </c>
      <c r="G574" s="81">
        <v>5.3</v>
      </c>
    </row>
    <row r="575" spans="1:8" ht="25.5" x14ac:dyDescent="0.2">
      <c r="A575" s="36" t="s">
        <v>140</v>
      </c>
      <c r="B575" s="11" t="s">
        <v>33</v>
      </c>
      <c r="C575" s="11" t="s">
        <v>58</v>
      </c>
      <c r="D575" s="11" t="s">
        <v>60</v>
      </c>
      <c r="E575" s="11" t="s">
        <v>184</v>
      </c>
      <c r="F575" s="11"/>
      <c r="G575" s="52">
        <f>G576</f>
        <v>3150.2999999999997</v>
      </c>
    </row>
    <row r="576" spans="1:8" ht="25.5" x14ac:dyDescent="0.2">
      <c r="A576" s="29" t="s">
        <v>34</v>
      </c>
      <c r="B576" s="4" t="s">
        <v>33</v>
      </c>
      <c r="C576" s="4" t="s">
        <v>58</v>
      </c>
      <c r="D576" s="4" t="s">
        <v>60</v>
      </c>
      <c r="E576" s="4" t="s">
        <v>35</v>
      </c>
      <c r="F576" s="4"/>
      <c r="G576" s="5">
        <f>SUM(G577:G582)</f>
        <v>3150.2999999999997</v>
      </c>
    </row>
    <row r="577" spans="1:7" x14ac:dyDescent="0.2">
      <c r="A577" s="37" t="s">
        <v>262</v>
      </c>
      <c r="B577" s="6" t="s">
        <v>33</v>
      </c>
      <c r="C577" s="6" t="s">
        <v>58</v>
      </c>
      <c r="D577" s="6" t="s">
        <v>60</v>
      </c>
      <c r="E577" s="6" t="s">
        <v>35</v>
      </c>
      <c r="F577" s="6" t="s">
        <v>133</v>
      </c>
      <c r="G577" s="18">
        <v>2134.1</v>
      </c>
    </row>
    <row r="578" spans="1:7" ht="25.5" x14ac:dyDescent="0.2">
      <c r="A578" s="101" t="s">
        <v>404</v>
      </c>
      <c r="B578" s="6" t="s">
        <v>33</v>
      </c>
      <c r="C578" s="6" t="s">
        <v>58</v>
      </c>
      <c r="D578" s="6" t="s">
        <v>60</v>
      </c>
      <c r="E578" s="6" t="s">
        <v>35</v>
      </c>
      <c r="F578" s="6" t="s">
        <v>402</v>
      </c>
      <c r="G578" s="18">
        <v>50</v>
      </c>
    </row>
    <row r="579" spans="1:7" ht="38.25" x14ac:dyDescent="0.2">
      <c r="A579" s="13" t="s">
        <v>264</v>
      </c>
      <c r="B579" s="6" t="s">
        <v>33</v>
      </c>
      <c r="C579" s="6" t="s">
        <v>58</v>
      </c>
      <c r="D579" s="6" t="s">
        <v>60</v>
      </c>
      <c r="E579" s="6" t="s">
        <v>35</v>
      </c>
      <c r="F579" s="6" t="s">
        <v>186</v>
      </c>
      <c r="G579" s="18">
        <v>644.5</v>
      </c>
    </row>
    <row r="580" spans="1:7" ht="25.5" x14ac:dyDescent="0.2">
      <c r="A580" s="13" t="s">
        <v>105</v>
      </c>
      <c r="B580" s="6" t="s">
        <v>33</v>
      </c>
      <c r="C580" s="6" t="s">
        <v>58</v>
      </c>
      <c r="D580" s="6" t="s">
        <v>60</v>
      </c>
      <c r="E580" s="6" t="s">
        <v>35</v>
      </c>
      <c r="F580" s="6" t="s">
        <v>106</v>
      </c>
      <c r="G580" s="18">
        <v>74.7</v>
      </c>
    </row>
    <row r="581" spans="1:7" x14ac:dyDescent="0.2">
      <c r="A581" s="24" t="s">
        <v>493</v>
      </c>
      <c r="B581" s="6" t="s">
        <v>33</v>
      </c>
      <c r="C581" s="6" t="s">
        <v>58</v>
      </c>
      <c r="D581" s="6" t="s">
        <v>60</v>
      </c>
      <c r="E581" s="6" t="s">
        <v>35</v>
      </c>
      <c r="F581" s="6" t="s">
        <v>107</v>
      </c>
      <c r="G581" s="18">
        <f>30+215</f>
        <v>245</v>
      </c>
    </row>
    <row r="582" spans="1:7" x14ac:dyDescent="0.2">
      <c r="A582" s="13" t="s">
        <v>405</v>
      </c>
      <c r="B582" s="6" t="s">
        <v>33</v>
      </c>
      <c r="C582" s="6" t="s">
        <v>58</v>
      </c>
      <c r="D582" s="6" t="s">
        <v>60</v>
      </c>
      <c r="E582" s="6" t="s">
        <v>35</v>
      </c>
      <c r="F582" s="6" t="s">
        <v>403</v>
      </c>
      <c r="G582" s="18">
        <v>2</v>
      </c>
    </row>
    <row r="583" spans="1:7" x14ac:dyDescent="0.2">
      <c r="A583" s="22" t="s">
        <v>97</v>
      </c>
      <c r="B583" s="8" t="s">
        <v>33</v>
      </c>
      <c r="C583" s="8" t="s">
        <v>58</v>
      </c>
      <c r="D583" s="8" t="s">
        <v>75</v>
      </c>
      <c r="E583" s="8"/>
      <c r="F583" s="8"/>
      <c r="G583" s="51">
        <f>G584</f>
        <v>400</v>
      </c>
    </row>
    <row r="584" spans="1:7" s="66" customFormat="1" ht="51" x14ac:dyDescent="0.25">
      <c r="A584" s="38" t="s">
        <v>611</v>
      </c>
      <c r="B584" s="11" t="s">
        <v>33</v>
      </c>
      <c r="C584" s="11" t="s">
        <v>58</v>
      </c>
      <c r="D584" s="11" t="s">
        <v>75</v>
      </c>
      <c r="E584" s="11" t="s">
        <v>442</v>
      </c>
      <c r="F584" s="11"/>
      <c r="G584" s="52">
        <f>G585</f>
        <v>400</v>
      </c>
    </row>
    <row r="585" spans="1:7" s="40" customFormat="1" ht="25.5" x14ac:dyDescent="0.2">
      <c r="A585" s="15" t="s">
        <v>444</v>
      </c>
      <c r="B585" s="4" t="s">
        <v>33</v>
      </c>
      <c r="C585" s="4" t="s">
        <v>58</v>
      </c>
      <c r="D585" s="4" t="s">
        <v>75</v>
      </c>
      <c r="E585" s="4" t="s">
        <v>441</v>
      </c>
      <c r="F585" s="4"/>
      <c r="G585" s="5">
        <f>G586</f>
        <v>400</v>
      </c>
    </row>
    <row r="586" spans="1:7" s="40" customFormat="1" ht="38.25" x14ac:dyDescent="0.2">
      <c r="A586" s="15" t="s">
        <v>443</v>
      </c>
      <c r="B586" s="4" t="s">
        <v>33</v>
      </c>
      <c r="C586" s="4" t="s">
        <v>58</v>
      </c>
      <c r="D586" s="4" t="s">
        <v>75</v>
      </c>
      <c r="E586" s="4" t="s">
        <v>440</v>
      </c>
      <c r="F586" s="4"/>
      <c r="G586" s="80">
        <f>G587</f>
        <v>400</v>
      </c>
    </row>
    <row r="587" spans="1:7" x14ac:dyDescent="0.2">
      <c r="A587" s="24" t="s">
        <v>493</v>
      </c>
      <c r="B587" s="6" t="s">
        <v>33</v>
      </c>
      <c r="C587" s="6" t="s">
        <v>58</v>
      </c>
      <c r="D587" s="6" t="s">
        <v>75</v>
      </c>
      <c r="E587" s="6" t="s">
        <v>440</v>
      </c>
      <c r="F587" s="6" t="s">
        <v>107</v>
      </c>
      <c r="G587" s="18">
        <f>400</f>
        <v>400</v>
      </c>
    </row>
    <row r="588" spans="1:7" ht="38.25" x14ac:dyDescent="0.2">
      <c r="A588" s="47" t="s">
        <v>461</v>
      </c>
      <c r="B588" s="48" t="s">
        <v>462</v>
      </c>
      <c r="C588" s="48"/>
      <c r="D588" s="48"/>
      <c r="E588" s="48"/>
      <c r="F588" s="48"/>
      <c r="G588" s="49">
        <f>G589+G599+G611+G637+G632+G642</f>
        <v>807346.29930000007</v>
      </c>
    </row>
    <row r="589" spans="1:7" x14ac:dyDescent="0.2">
      <c r="A589" s="33" t="s">
        <v>109</v>
      </c>
      <c r="B589" s="9" t="s">
        <v>462</v>
      </c>
      <c r="C589" s="9" t="s">
        <v>55</v>
      </c>
      <c r="D589" s="9"/>
      <c r="E589" s="9"/>
      <c r="F589" s="9"/>
      <c r="G589" s="50">
        <f>G590</f>
        <v>6884.30656</v>
      </c>
    </row>
    <row r="590" spans="1:7" ht="13.5" x14ac:dyDescent="0.2">
      <c r="A590" s="22" t="s">
        <v>102</v>
      </c>
      <c r="B590" s="12" t="s">
        <v>462</v>
      </c>
      <c r="C590" s="8" t="s">
        <v>55</v>
      </c>
      <c r="D590" s="8" t="s">
        <v>91</v>
      </c>
      <c r="E590" s="8"/>
      <c r="F590" s="8"/>
      <c r="G590" s="51">
        <f>G591</f>
        <v>6884.30656</v>
      </c>
    </row>
    <row r="591" spans="1:7" x14ac:dyDescent="0.2">
      <c r="A591" s="16" t="s">
        <v>145</v>
      </c>
      <c r="B591" s="11" t="s">
        <v>462</v>
      </c>
      <c r="C591" s="11" t="s">
        <v>55</v>
      </c>
      <c r="D591" s="11" t="s">
        <v>91</v>
      </c>
      <c r="E591" s="11" t="s">
        <v>167</v>
      </c>
      <c r="F591" s="11"/>
      <c r="G591" s="52">
        <f>G592</f>
        <v>6884.30656</v>
      </c>
    </row>
    <row r="592" spans="1:7" ht="25.5" x14ac:dyDescent="0.2">
      <c r="A592" s="36" t="s">
        <v>140</v>
      </c>
      <c r="B592" s="11" t="s">
        <v>462</v>
      </c>
      <c r="C592" s="11" t="s">
        <v>55</v>
      </c>
      <c r="D592" s="11" t="s">
        <v>91</v>
      </c>
      <c r="E592" s="11" t="s">
        <v>463</v>
      </c>
      <c r="F592" s="11"/>
      <c r="G592" s="52">
        <f>G593</f>
        <v>6884.30656</v>
      </c>
    </row>
    <row r="593" spans="1:8" ht="25.5" x14ac:dyDescent="0.2">
      <c r="A593" s="29" t="s">
        <v>464</v>
      </c>
      <c r="B593" s="4" t="s">
        <v>462</v>
      </c>
      <c r="C593" s="4" t="s">
        <v>55</v>
      </c>
      <c r="D593" s="4" t="s">
        <v>91</v>
      </c>
      <c r="E593" s="4" t="s">
        <v>465</v>
      </c>
      <c r="F593" s="4"/>
      <c r="G593" s="5">
        <f>SUM(G594:G598)</f>
        <v>6884.30656</v>
      </c>
    </row>
    <row r="594" spans="1:8" x14ac:dyDescent="0.2">
      <c r="A594" s="37" t="s">
        <v>262</v>
      </c>
      <c r="B594" s="6" t="s">
        <v>462</v>
      </c>
      <c r="C594" s="6" t="s">
        <v>55</v>
      </c>
      <c r="D594" s="6" t="s">
        <v>91</v>
      </c>
      <c r="E594" s="6" t="s">
        <v>465</v>
      </c>
      <c r="F594" s="6" t="s">
        <v>133</v>
      </c>
      <c r="G594" s="18">
        <v>5157.6000000000004</v>
      </c>
    </row>
    <row r="595" spans="1:8" ht="25.5" x14ac:dyDescent="0.2">
      <c r="A595" s="101" t="s">
        <v>404</v>
      </c>
      <c r="B595" s="6" t="s">
        <v>462</v>
      </c>
      <c r="C595" s="6" t="s">
        <v>55</v>
      </c>
      <c r="D595" s="6" t="s">
        <v>91</v>
      </c>
      <c r="E595" s="6" t="s">
        <v>465</v>
      </c>
      <c r="F595" s="6" t="s">
        <v>402</v>
      </c>
      <c r="G595" s="18">
        <v>50</v>
      </c>
    </row>
    <row r="596" spans="1:8" ht="38.25" x14ac:dyDescent="0.2">
      <c r="A596" s="13" t="s">
        <v>264</v>
      </c>
      <c r="B596" s="6" t="s">
        <v>462</v>
      </c>
      <c r="C596" s="6" t="s">
        <v>55</v>
      </c>
      <c r="D596" s="6" t="s">
        <v>91</v>
      </c>
      <c r="E596" s="6" t="s">
        <v>465</v>
      </c>
      <c r="F596" s="6" t="s">
        <v>186</v>
      </c>
      <c r="G596" s="18">
        <v>1557.6</v>
      </c>
    </row>
    <row r="597" spans="1:8" ht="25.5" x14ac:dyDescent="0.2">
      <c r="A597" s="13" t="s">
        <v>105</v>
      </c>
      <c r="B597" s="6" t="s">
        <v>462</v>
      </c>
      <c r="C597" s="6" t="s">
        <v>55</v>
      </c>
      <c r="D597" s="6" t="s">
        <v>91</v>
      </c>
      <c r="E597" s="6" t="s">
        <v>465</v>
      </c>
      <c r="F597" s="6" t="s">
        <v>106</v>
      </c>
      <c r="G597" s="81">
        <v>66.900000000000006</v>
      </c>
    </row>
    <row r="598" spans="1:8" x14ac:dyDescent="0.2">
      <c r="A598" s="24" t="s">
        <v>493</v>
      </c>
      <c r="B598" s="6" t="s">
        <v>462</v>
      </c>
      <c r="C598" s="6" t="s">
        <v>55</v>
      </c>
      <c r="D598" s="6" t="s">
        <v>91</v>
      </c>
      <c r="E598" s="6" t="s">
        <v>465</v>
      </c>
      <c r="F598" s="6" t="s">
        <v>107</v>
      </c>
      <c r="G598" s="81">
        <f>25+7+20-0.01904+0.048-0.0224+0.2</f>
        <v>52.20656000000001</v>
      </c>
    </row>
    <row r="599" spans="1:8" x14ac:dyDescent="0.2">
      <c r="A599" s="20" t="s">
        <v>112</v>
      </c>
      <c r="B599" s="9" t="s">
        <v>462</v>
      </c>
      <c r="C599" s="9" t="s">
        <v>58</v>
      </c>
      <c r="D599" s="9"/>
      <c r="E599" s="9"/>
      <c r="F599" s="9"/>
      <c r="G599" s="50">
        <f>G600+G607</f>
        <v>113744.81575000001</v>
      </c>
    </row>
    <row r="600" spans="1:8" ht="13.5" x14ac:dyDescent="0.2">
      <c r="A600" s="22" t="s">
        <v>48</v>
      </c>
      <c r="B600" s="12" t="s">
        <v>462</v>
      </c>
      <c r="C600" s="8" t="s">
        <v>58</v>
      </c>
      <c r="D600" s="8" t="s">
        <v>60</v>
      </c>
      <c r="E600" s="22"/>
      <c r="F600" s="22"/>
      <c r="G600" s="51">
        <f>G601</f>
        <v>1515.8466799999999</v>
      </c>
    </row>
    <row r="601" spans="1:8" x14ac:dyDescent="0.2">
      <c r="A601" s="39" t="s">
        <v>145</v>
      </c>
      <c r="B601" s="11" t="s">
        <v>462</v>
      </c>
      <c r="C601" s="11" t="s">
        <v>58</v>
      </c>
      <c r="D601" s="11" t="s">
        <v>60</v>
      </c>
      <c r="E601" s="11" t="s">
        <v>167</v>
      </c>
      <c r="F601" s="39"/>
      <c r="G601" s="77">
        <f>G602+G605</f>
        <v>1515.8466799999999</v>
      </c>
    </row>
    <row r="602" spans="1:8" ht="51" x14ac:dyDescent="0.2">
      <c r="A602" s="29" t="s">
        <v>277</v>
      </c>
      <c r="B602" s="4" t="s">
        <v>462</v>
      </c>
      <c r="C602" s="4" t="s">
        <v>58</v>
      </c>
      <c r="D602" s="4" t="s">
        <v>60</v>
      </c>
      <c r="E602" s="4" t="s">
        <v>289</v>
      </c>
      <c r="F602" s="4"/>
      <c r="G602" s="80">
        <f>SUM(G603:G604)</f>
        <v>22.401679999999999</v>
      </c>
      <c r="H602" s="1">
        <v>22.4</v>
      </c>
    </row>
    <row r="603" spans="1:8" x14ac:dyDescent="0.2">
      <c r="A603" s="37" t="s">
        <v>262</v>
      </c>
      <c r="B603" s="6" t="s">
        <v>462</v>
      </c>
      <c r="C603" s="6" t="s">
        <v>58</v>
      </c>
      <c r="D603" s="6" t="s">
        <v>60</v>
      </c>
      <c r="E603" s="6" t="s">
        <v>289</v>
      </c>
      <c r="F603" s="6" t="s">
        <v>133</v>
      </c>
      <c r="G603" s="81">
        <v>17.2056</v>
      </c>
    </row>
    <row r="604" spans="1:8" ht="38.25" x14ac:dyDescent="0.2">
      <c r="A604" s="13" t="s">
        <v>264</v>
      </c>
      <c r="B604" s="6" t="s">
        <v>462</v>
      </c>
      <c r="C604" s="6" t="s">
        <v>58</v>
      </c>
      <c r="D604" s="6" t="s">
        <v>60</v>
      </c>
      <c r="E604" s="6" t="s">
        <v>289</v>
      </c>
      <c r="F604" s="6" t="s">
        <v>186</v>
      </c>
      <c r="G604" s="81">
        <v>5.1960800000000003</v>
      </c>
    </row>
    <row r="605" spans="1:8" ht="51" x14ac:dyDescent="0.2">
      <c r="A605" s="30" t="s">
        <v>276</v>
      </c>
      <c r="B605" s="4" t="s">
        <v>462</v>
      </c>
      <c r="C605" s="4" t="s">
        <v>58</v>
      </c>
      <c r="D605" s="4" t="s">
        <v>60</v>
      </c>
      <c r="E605" s="4" t="s">
        <v>288</v>
      </c>
      <c r="F605" s="4"/>
      <c r="G605" s="80">
        <f>G606</f>
        <v>1493.4449999999999</v>
      </c>
    </row>
    <row r="606" spans="1:8" x14ac:dyDescent="0.2">
      <c r="A606" s="24" t="s">
        <v>493</v>
      </c>
      <c r="B606" s="6" t="s">
        <v>462</v>
      </c>
      <c r="C606" s="6" t="s">
        <v>58</v>
      </c>
      <c r="D606" s="6" t="s">
        <v>60</v>
      </c>
      <c r="E606" s="6" t="s">
        <v>288</v>
      </c>
      <c r="F606" s="6" t="s">
        <v>107</v>
      </c>
      <c r="G606" s="81">
        <v>1493.4449999999999</v>
      </c>
      <c r="H606" s="1">
        <v>1493.4</v>
      </c>
    </row>
    <row r="607" spans="1:8" s="103" customFormat="1" x14ac:dyDescent="0.2">
      <c r="A607" s="111" t="s">
        <v>417</v>
      </c>
      <c r="B607" s="112" t="s">
        <v>462</v>
      </c>
      <c r="C607" s="112" t="s">
        <v>58</v>
      </c>
      <c r="D607" s="112" t="s">
        <v>61</v>
      </c>
      <c r="E607" s="102"/>
      <c r="F607" s="102"/>
      <c r="G607" s="113">
        <f>G608</f>
        <v>112228.96907000001</v>
      </c>
    </row>
    <row r="608" spans="1:8" s="41" customFormat="1" x14ac:dyDescent="0.2">
      <c r="A608" s="34" t="s">
        <v>145</v>
      </c>
      <c r="B608" s="11" t="s">
        <v>462</v>
      </c>
      <c r="C608" s="11" t="s">
        <v>58</v>
      </c>
      <c r="D608" s="11" t="s">
        <v>61</v>
      </c>
      <c r="E608" s="11" t="s">
        <v>167</v>
      </c>
      <c r="F608" s="82"/>
      <c r="G608" s="115">
        <f>G609</f>
        <v>112228.96907000001</v>
      </c>
    </row>
    <row r="609" spans="1:8" s="140" customFormat="1" ht="63.75" x14ac:dyDescent="0.2">
      <c r="A609" s="143" t="s">
        <v>472</v>
      </c>
      <c r="B609" s="104" t="s">
        <v>462</v>
      </c>
      <c r="C609" s="104" t="s">
        <v>58</v>
      </c>
      <c r="D609" s="104" t="s">
        <v>61</v>
      </c>
      <c r="E609" s="104" t="s">
        <v>576</v>
      </c>
      <c r="F609" s="104"/>
      <c r="G609" s="80">
        <f>G610</f>
        <v>112228.96907000001</v>
      </c>
    </row>
    <row r="610" spans="1:8" s="140" customFormat="1" x14ac:dyDescent="0.2">
      <c r="A610" s="35" t="s">
        <v>157</v>
      </c>
      <c r="B610" s="82" t="s">
        <v>462</v>
      </c>
      <c r="C610" s="82" t="s">
        <v>58</v>
      </c>
      <c r="D610" s="82" t="s">
        <v>61</v>
      </c>
      <c r="E610" s="82" t="s">
        <v>576</v>
      </c>
      <c r="F610" s="82" t="s">
        <v>111</v>
      </c>
      <c r="G610" s="81">
        <v>112228.96907000001</v>
      </c>
      <c r="H610" s="140">
        <v>108862.1</v>
      </c>
    </row>
    <row r="611" spans="1:8" x14ac:dyDescent="0.2">
      <c r="A611" s="33" t="s">
        <v>124</v>
      </c>
      <c r="B611" s="9" t="s">
        <v>462</v>
      </c>
      <c r="C611" s="9" t="s">
        <v>60</v>
      </c>
      <c r="D611" s="9"/>
      <c r="E611" s="9"/>
      <c r="F611" s="9"/>
      <c r="G611" s="50">
        <f>G617+G612</f>
        <v>57249.21254</v>
      </c>
    </row>
    <row r="612" spans="1:8" x14ac:dyDescent="0.2">
      <c r="A612" s="27" t="s">
        <v>81</v>
      </c>
      <c r="B612" s="8" t="s">
        <v>462</v>
      </c>
      <c r="C612" s="8" t="s">
        <v>60</v>
      </c>
      <c r="D612" s="8" t="s">
        <v>57</v>
      </c>
      <c r="E612" s="8"/>
      <c r="F612" s="8"/>
      <c r="G612" s="51">
        <f>G615</f>
        <v>600</v>
      </c>
    </row>
    <row r="613" spans="1:8" ht="25.5" x14ac:dyDescent="0.2">
      <c r="A613" s="122" t="s">
        <v>453</v>
      </c>
      <c r="B613" s="114" t="s">
        <v>462</v>
      </c>
      <c r="C613" s="11" t="s">
        <v>60</v>
      </c>
      <c r="D613" s="11" t="s">
        <v>57</v>
      </c>
      <c r="E613" s="11" t="s">
        <v>452</v>
      </c>
      <c r="F613" s="11"/>
      <c r="G613" s="52">
        <f>G614</f>
        <v>600</v>
      </c>
    </row>
    <row r="614" spans="1:8" ht="25.5" x14ac:dyDescent="0.2">
      <c r="A614" s="123" t="s">
        <v>454</v>
      </c>
      <c r="B614" s="104" t="s">
        <v>462</v>
      </c>
      <c r="C614" s="4" t="s">
        <v>60</v>
      </c>
      <c r="D614" s="4" t="s">
        <v>57</v>
      </c>
      <c r="E614" s="4" t="s">
        <v>466</v>
      </c>
      <c r="F614" s="4"/>
      <c r="G614" s="5">
        <f>G615</f>
        <v>600</v>
      </c>
    </row>
    <row r="615" spans="1:8" s="40" customFormat="1" ht="24.75" customHeight="1" x14ac:dyDescent="0.2">
      <c r="A615" s="14" t="s">
        <v>153</v>
      </c>
      <c r="B615" s="88" t="s">
        <v>462</v>
      </c>
      <c r="C615" s="4" t="s">
        <v>60</v>
      </c>
      <c r="D615" s="4" t="s">
        <v>57</v>
      </c>
      <c r="E615" s="4" t="s">
        <v>467</v>
      </c>
      <c r="F615" s="4"/>
      <c r="G615" s="5">
        <f>SUM(G616:G616)</f>
        <v>600</v>
      </c>
    </row>
    <row r="616" spans="1:8" s="40" customFormat="1" x14ac:dyDescent="0.2">
      <c r="A616" s="24" t="s">
        <v>493</v>
      </c>
      <c r="B616" s="10" t="s">
        <v>462</v>
      </c>
      <c r="C616" s="6" t="s">
        <v>60</v>
      </c>
      <c r="D616" s="6" t="s">
        <v>57</v>
      </c>
      <c r="E616" s="6" t="s">
        <v>467</v>
      </c>
      <c r="F616" s="6" t="s">
        <v>107</v>
      </c>
      <c r="G616" s="18">
        <v>600</v>
      </c>
    </row>
    <row r="617" spans="1:8" x14ac:dyDescent="0.2">
      <c r="A617" s="27" t="s">
        <v>44</v>
      </c>
      <c r="B617" s="8" t="s">
        <v>462</v>
      </c>
      <c r="C617" s="8" t="s">
        <v>60</v>
      </c>
      <c r="D617" s="8" t="s">
        <v>70</v>
      </c>
      <c r="E617" s="8"/>
      <c r="F617" s="8"/>
      <c r="G617" s="51">
        <f>G628+G623+G618</f>
        <v>56649.21254</v>
      </c>
    </row>
    <row r="618" spans="1:8" ht="38.25" x14ac:dyDescent="0.2">
      <c r="A618" s="117" t="s">
        <v>586</v>
      </c>
      <c r="B618" s="114" t="s">
        <v>462</v>
      </c>
      <c r="C618" s="114" t="s">
        <v>60</v>
      </c>
      <c r="D618" s="114" t="s">
        <v>70</v>
      </c>
      <c r="E618" s="114" t="s">
        <v>30</v>
      </c>
      <c r="F618" s="114"/>
      <c r="G618" s="115">
        <f>G619</f>
        <v>3213.75</v>
      </c>
    </row>
    <row r="619" spans="1:8" ht="51" x14ac:dyDescent="0.2">
      <c r="A619" s="121" t="s">
        <v>542</v>
      </c>
      <c r="B619" s="104" t="s">
        <v>462</v>
      </c>
      <c r="C619" s="104" t="s">
        <v>60</v>
      </c>
      <c r="D619" s="104" t="s">
        <v>70</v>
      </c>
      <c r="E619" s="104" t="s">
        <v>541</v>
      </c>
      <c r="F619" s="116"/>
      <c r="G619" s="80">
        <f>G620</f>
        <v>3213.75</v>
      </c>
    </row>
    <row r="620" spans="1:8" ht="38.25" x14ac:dyDescent="0.2">
      <c r="A620" s="121" t="s">
        <v>544</v>
      </c>
      <c r="B620" s="104" t="s">
        <v>462</v>
      </c>
      <c r="C620" s="104" t="s">
        <v>60</v>
      </c>
      <c r="D620" s="104" t="s">
        <v>70</v>
      </c>
      <c r="E620" s="104" t="s">
        <v>543</v>
      </c>
      <c r="F620" s="116"/>
      <c r="G620" s="80">
        <f>G621</f>
        <v>3213.75</v>
      </c>
    </row>
    <row r="621" spans="1:8" x14ac:dyDescent="0.2">
      <c r="A621" s="120" t="s">
        <v>397</v>
      </c>
      <c r="B621" s="104" t="s">
        <v>462</v>
      </c>
      <c r="C621" s="104" t="s">
        <v>60</v>
      </c>
      <c r="D621" s="104" t="s">
        <v>70</v>
      </c>
      <c r="E621" s="104" t="s">
        <v>545</v>
      </c>
      <c r="F621" s="104"/>
      <c r="G621" s="80">
        <f>G622</f>
        <v>3213.75</v>
      </c>
    </row>
    <row r="622" spans="1:8" x14ac:dyDescent="0.2">
      <c r="A622" s="13" t="s">
        <v>157</v>
      </c>
      <c r="B622" s="82" t="s">
        <v>462</v>
      </c>
      <c r="C622" s="82" t="s">
        <v>60</v>
      </c>
      <c r="D622" s="82" t="s">
        <v>70</v>
      </c>
      <c r="E622" s="82" t="s">
        <v>545</v>
      </c>
      <c r="F622" s="82" t="s">
        <v>111</v>
      </c>
      <c r="G622" s="81">
        <v>3213.75</v>
      </c>
    </row>
    <row r="623" spans="1:8" ht="38.25" x14ac:dyDescent="0.2">
      <c r="A623" s="64" t="s">
        <v>612</v>
      </c>
      <c r="B623" s="7" t="s">
        <v>462</v>
      </c>
      <c r="C623" s="11" t="s">
        <v>60</v>
      </c>
      <c r="D623" s="11" t="s">
        <v>70</v>
      </c>
      <c r="E623" s="11" t="s">
        <v>494</v>
      </c>
      <c r="F623" s="11"/>
      <c r="G623" s="52">
        <f>G624</f>
        <v>21083.0592</v>
      </c>
    </row>
    <row r="624" spans="1:8" ht="25.5" x14ac:dyDescent="0.2">
      <c r="A624" s="23" t="s">
        <v>495</v>
      </c>
      <c r="B624" s="4" t="s">
        <v>462</v>
      </c>
      <c r="C624" s="4" t="s">
        <v>60</v>
      </c>
      <c r="D624" s="4" t="s">
        <v>70</v>
      </c>
      <c r="E624" s="4" t="s">
        <v>546</v>
      </c>
      <c r="F624" s="14"/>
      <c r="G624" s="5">
        <f>G625</f>
        <v>21083.0592</v>
      </c>
    </row>
    <row r="625" spans="1:8" ht="38.25" x14ac:dyDescent="0.2">
      <c r="A625" s="23" t="s">
        <v>496</v>
      </c>
      <c r="B625" s="4" t="s">
        <v>462</v>
      </c>
      <c r="C625" s="4" t="s">
        <v>60</v>
      </c>
      <c r="D625" s="4" t="s">
        <v>70</v>
      </c>
      <c r="E625" s="4" t="s">
        <v>547</v>
      </c>
      <c r="F625" s="14"/>
      <c r="G625" s="5">
        <f>SUM(G626:G627)</f>
        <v>21083.0592</v>
      </c>
    </row>
    <row r="626" spans="1:8" x14ac:dyDescent="0.2">
      <c r="A626" s="24" t="s">
        <v>493</v>
      </c>
      <c r="B626" s="6" t="s">
        <v>462</v>
      </c>
      <c r="C626" s="6" t="s">
        <v>60</v>
      </c>
      <c r="D626" s="6" t="s">
        <v>70</v>
      </c>
      <c r="E626" s="6" t="s">
        <v>547</v>
      </c>
      <c r="F626" s="82" t="s">
        <v>107</v>
      </c>
      <c r="G626" s="81">
        <v>3513.8431999999998</v>
      </c>
    </row>
    <row r="627" spans="1:8" x14ac:dyDescent="0.2">
      <c r="A627" s="35" t="s">
        <v>157</v>
      </c>
      <c r="B627" s="6" t="s">
        <v>462</v>
      </c>
      <c r="C627" s="6" t="s">
        <v>60</v>
      </c>
      <c r="D627" s="6" t="s">
        <v>70</v>
      </c>
      <c r="E627" s="6" t="s">
        <v>547</v>
      </c>
      <c r="F627" s="82" t="s">
        <v>111</v>
      </c>
      <c r="G627" s="81">
        <v>17569.216</v>
      </c>
      <c r="H627" s="1">
        <v>17551.7</v>
      </c>
    </row>
    <row r="628" spans="1:8" ht="38.25" x14ac:dyDescent="0.2">
      <c r="A628" s="39" t="s">
        <v>613</v>
      </c>
      <c r="B628" s="7" t="s">
        <v>462</v>
      </c>
      <c r="C628" s="11" t="s">
        <v>60</v>
      </c>
      <c r="D628" s="11" t="s">
        <v>70</v>
      </c>
      <c r="E628" s="11" t="s">
        <v>420</v>
      </c>
      <c r="F628" s="11"/>
      <c r="G628" s="52">
        <f>G629</f>
        <v>32352.403340000001</v>
      </c>
    </row>
    <row r="629" spans="1:8" ht="25.5" x14ac:dyDescent="0.2">
      <c r="A629" s="14" t="s">
        <v>423</v>
      </c>
      <c r="B629" s="4" t="s">
        <v>462</v>
      </c>
      <c r="C629" s="4" t="s">
        <v>60</v>
      </c>
      <c r="D629" s="4" t="s">
        <v>70</v>
      </c>
      <c r="E629" s="4" t="s">
        <v>422</v>
      </c>
      <c r="F629" s="4"/>
      <c r="G629" s="5">
        <f>G630</f>
        <v>32352.403340000001</v>
      </c>
    </row>
    <row r="630" spans="1:8" ht="25.5" x14ac:dyDescent="0.2">
      <c r="A630" s="15" t="s">
        <v>153</v>
      </c>
      <c r="B630" s="4" t="s">
        <v>462</v>
      </c>
      <c r="C630" s="4" t="s">
        <v>60</v>
      </c>
      <c r="D630" s="4" t="s">
        <v>70</v>
      </c>
      <c r="E630" s="4" t="s">
        <v>421</v>
      </c>
      <c r="F630" s="4"/>
      <c r="G630" s="5">
        <f>G631</f>
        <v>32352.403340000001</v>
      </c>
    </row>
    <row r="631" spans="1:8" x14ac:dyDescent="0.2">
      <c r="A631" s="24" t="s">
        <v>493</v>
      </c>
      <c r="B631" s="6" t="s">
        <v>462</v>
      </c>
      <c r="C631" s="6" t="s">
        <v>60</v>
      </c>
      <c r="D631" s="6" t="s">
        <v>70</v>
      </c>
      <c r="E631" s="6" t="s">
        <v>421</v>
      </c>
      <c r="F631" s="6" t="s">
        <v>107</v>
      </c>
      <c r="G631" s="18">
        <f>19975.82761+1431.1+3317.95373+7627.522</f>
        <v>32352.403340000001</v>
      </c>
    </row>
    <row r="632" spans="1:8" x14ac:dyDescent="0.2">
      <c r="A632" s="33" t="s">
        <v>507</v>
      </c>
      <c r="B632" s="9" t="s">
        <v>462</v>
      </c>
      <c r="C632" s="9" t="s">
        <v>63</v>
      </c>
      <c r="D632" s="9"/>
      <c r="E632" s="9"/>
      <c r="F632" s="9"/>
      <c r="G632" s="50">
        <f>G633</f>
        <v>263743.74949999998</v>
      </c>
    </row>
    <row r="633" spans="1:8" x14ac:dyDescent="0.2">
      <c r="A633" s="27" t="s">
        <v>508</v>
      </c>
      <c r="B633" s="8" t="s">
        <v>462</v>
      </c>
      <c r="C633" s="8" t="s">
        <v>63</v>
      </c>
      <c r="D633" s="8" t="s">
        <v>60</v>
      </c>
      <c r="E633" s="8"/>
      <c r="F633" s="8"/>
      <c r="G633" s="51">
        <f>G634</f>
        <v>263743.74949999998</v>
      </c>
    </row>
    <row r="634" spans="1:8" x14ac:dyDescent="0.2">
      <c r="A634" s="34" t="s">
        <v>145</v>
      </c>
      <c r="B634" s="114" t="s">
        <v>462</v>
      </c>
      <c r="C634" s="11" t="s">
        <v>63</v>
      </c>
      <c r="D634" s="11" t="s">
        <v>60</v>
      </c>
      <c r="E634" s="11" t="s">
        <v>167</v>
      </c>
      <c r="F634" s="11"/>
      <c r="G634" s="52">
        <f>G635</f>
        <v>263743.74949999998</v>
      </c>
    </row>
    <row r="635" spans="1:8" s="40" customFormat="1" ht="24.75" customHeight="1" x14ac:dyDescent="0.2">
      <c r="A635" s="23" t="s">
        <v>509</v>
      </c>
      <c r="B635" s="88" t="s">
        <v>462</v>
      </c>
      <c r="C635" s="4" t="s">
        <v>63</v>
      </c>
      <c r="D635" s="4" t="s">
        <v>60</v>
      </c>
      <c r="E635" s="104" t="s">
        <v>520</v>
      </c>
      <c r="F635" s="4"/>
      <c r="G635" s="5">
        <f>SUM(G636:G636)</f>
        <v>263743.74949999998</v>
      </c>
    </row>
    <row r="636" spans="1:8" s="40" customFormat="1" x14ac:dyDescent="0.2">
      <c r="A636" s="35" t="s">
        <v>157</v>
      </c>
      <c r="B636" s="10" t="s">
        <v>462</v>
      </c>
      <c r="C636" s="6" t="s">
        <v>63</v>
      </c>
      <c r="D636" s="6" t="s">
        <v>60</v>
      </c>
      <c r="E636" s="82" t="s">
        <v>520</v>
      </c>
      <c r="F636" s="6" t="s">
        <v>111</v>
      </c>
      <c r="G636" s="18">
        <v>263743.74949999998</v>
      </c>
      <c r="H636" s="40">
        <v>263664.7</v>
      </c>
    </row>
    <row r="637" spans="1:8" x14ac:dyDescent="0.2">
      <c r="A637" s="20" t="s">
        <v>114</v>
      </c>
      <c r="B637" s="9" t="s">
        <v>462</v>
      </c>
      <c r="C637" s="9" t="s">
        <v>64</v>
      </c>
      <c r="D637" s="9"/>
      <c r="E637" s="9"/>
      <c r="F637" s="9"/>
      <c r="G637" s="54">
        <f>G638</f>
        <v>362957.00100000005</v>
      </c>
    </row>
    <row r="638" spans="1:8" x14ac:dyDescent="0.2">
      <c r="A638" s="27" t="s">
        <v>150</v>
      </c>
      <c r="B638" s="8" t="s">
        <v>462</v>
      </c>
      <c r="C638" s="8" t="s">
        <v>64</v>
      </c>
      <c r="D638" s="8" t="s">
        <v>70</v>
      </c>
      <c r="E638" s="8"/>
      <c r="F638" s="8"/>
      <c r="G638" s="55">
        <f>G639</f>
        <v>362957.00100000005</v>
      </c>
    </row>
    <row r="639" spans="1:8" x14ac:dyDescent="0.2">
      <c r="A639" s="34" t="s">
        <v>145</v>
      </c>
      <c r="B639" s="11" t="s">
        <v>462</v>
      </c>
      <c r="C639" s="11" t="s">
        <v>64</v>
      </c>
      <c r="D639" s="11" t="s">
        <v>70</v>
      </c>
      <c r="E639" s="11" t="s">
        <v>167</v>
      </c>
      <c r="F639" s="82"/>
      <c r="G639" s="115">
        <f t="shared" ref="G639:G640" si="2">G640</f>
        <v>362957.00100000005</v>
      </c>
    </row>
    <row r="640" spans="1:8" ht="38.25" x14ac:dyDescent="0.2">
      <c r="A640" s="30" t="s">
        <v>468</v>
      </c>
      <c r="B640" s="104" t="s">
        <v>462</v>
      </c>
      <c r="C640" s="4" t="s">
        <v>64</v>
      </c>
      <c r="D640" s="4" t="s">
        <v>70</v>
      </c>
      <c r="E640" s="4" t="s">
        <v>548</v>
      </c>
      <c r="F640" s="4"/>
      <c r="G640" s="129">
        <f t="shared" si="2"/>
        <v>362957.00100000005</v>
      </c>
    </row>
    <row r="641" spans="1:8" x14ac:dyDescent="0.2">
      <c r="A641" s="60" t="s">
        <v>38</v>
      </c>
      <c r="B641" s="82" t="s">
        <v>462</v>
      </c>
      <c r="C641" s="6" t="s">
        <v>64</v>
      </c>
      <c r="D641" s="6" t="s">
        <v>70</v>
      </c>
      <c r="E641" s="6" t="s">
        <v>548</v>
      </c>
      <c r="F641" s="6" t="s">
        <v>39</v>
      </c>
      <c r="G641" s="118">
        <f>364399.5+655.91904-2037.3-61.11804</f>
        <v>362957.00100000005</v>
      </c>
      <c r="H641" s="1">
        <v>364399.5</v>
      </c>
    </row>
    <row r="642" spans="1:8" ht="27.75" customHeight="1" x14ac:dyDescent="0.2">
      <c r="A642" s="20" t="s">
        <v>549</v>
      </c>
      <c r="B642" s="9" t="s">
        <v>462</v>
      </c>
      <c r="C642" s="9" t="s">
        <v>76</v>
      </c>
      <c r="D642" s="9"/>
      <c r="E642" s="9"/>
      <c r="F642" s="9"/>
      <c r="G642" s="50">
        <f>G643</f>
        <v>2767.2139500000003</v>
      </c>
    </row>
    <row r="643" spans="1:8" x14ac:dyDescent="0.2">
      <c r="A643" s="27" t="s">
        <v>550</v>
      </c>
      <c r="B643" s="8" t="s">
        <v>462</v>
      </c>
      <c r="C643" s="8" t="s">
        <v>76</v>
      </c>
      <c r="D643" s="8" t="s">
        <v>70</v>
      </c>
      <c r="E643" s="8"/>
      <c r="F643" s="8"/>
      <c r="G643" s="51">
        <f>G644+G648</f>
        <v>2767.2139500000003</v>
      </c>
    </row>
    <row r="644" spans="1:8" s="137" customFormat="1" ht="38.25" x14ac:dyDescent="0.25">
      <c r="A644" s="117" t="s">
        <v>614</v>
      </c>
      <c r="B644" s="116" t="s">
        <v>462</v>
      </c>
      <c r="C644" s="116" t="s">
        <v>76</v>
      </c>
      <c r="D644" s="116" t="s">
        <v>70</v>
      </c>
      <c r="E644" s="116" t="s">
        <v>551</v>
      </c>
      <c r="F644" s="116"/>
      <c r="G644" s="86">
        <f>G645</f>
        <v>690.45600000000002</v>
      </c>
    </row>
    <row r="645" spans="1:8" s="108" customFormat="1" ht="25.5" x14ac:dyDescent="0.2">
      <c r="A645" s="107" t="s">
        <v>552</v>
      </c>
      <c r="B645" s="104" t="s">
        <v>462</v>
      </c>
      <c r="C645" s="104" t="s">
        <v>76</v>
      </c>
      <c r="D645" s="104" t="s">
        <v>70</v>
      </c>
      <c r="E645" s="104" t="s">
        <v>553</v>
      </c>
      <c r="F645" s="104"/>
      <c r="G645" s="80">
        <f>G646</f>
        <v>690.45600000000002</v>
      </c>
    </row>
    <row r="646" spans="1:8" s="108" customFormat="1" ht="63.75" x14ac:dyDescent="0.2">
      <c r="A646" s="107" t="s">
        <v>536</v>
      </c>
      <c r="B646" s="104" t="s">
        <v>462</v>
      </c>
      <c r="C646" s="104" t="s">
        <v>76</v>
      </c>
      <c r="D646" s="104" t="s">
        <v>70</v>
      </c>
      <c r="E646" s="104" t="s">
        <v>554</v>
      </c>
      <c r="F646" s="104"/>
      <c r="G646" s="80">
        <f>G647</f>
        <v>690.45600000000002</v>
      </c>
    </row>
    <row r="647" spans="1:8" s="106" customFormat="1" x14ac:dyDescent="0.2">
      <c r="A647" s="138" t="s">
        <v>157</v>
      </c>
      <c r="B647" s="82" t="s">
        <v>462</v>
      </c>
      <c r="C647" s="82" t="s">
        <v>76</v>
      </c>
      <c r="D647" s="82" t="s">
        <v>70</v>
      </c>
      <c r="E647" s="82" t="s">
        <v>554</v>
      </c>
      <c r="F647" s="82" t="s">
        <v>111</v>
      </c>
      <c r="G647" s="81">
        <v>690.45600000000002</v>
      </c>
    </row>
    <row r="648" spans="1:8" x14ac:dyDescent="0.2">
      <c r="A648" s="34" t="s">
        <v>145</v>
      </c>
      <c r="B648" s="11" t="s">
        <v>462</v>
      </c>
      <c r="C648" s="11" t="s">
        <v>76</v>
      </c>
      <c r="D648" s="11" t="s">
        <v>70</v>
      </c>
      <c r="E648" s="11" t="s">
        <v>167</v>
      </c>
      <c r="F648" s="11"/>
      <c r="G648" s="115">
        <f>G649</f>
        <v>2076.7579500000002</v>
      </c>
    </row>
    <row r="649" spans="1:8" ht="63.75" x14ac:dyDescent="0.2">
      <c r="A649" s="15" t="s">
        <v>536</v>
      </c>
      <c r="B649" s="4" t="s">
        <v>462</v>
      </c>
      <c r="C649" s="4" t="s">
        <v>76</v>
      </c>
      <c r="D649" s="4" t="s">
        <v>70</v>
      </c>
      <c r="E649" s="4" t="s">
        <v>537</v>
      </c>
      <c r="F649" s="4"/>
      <c r="G649" s="80">
        <f>G650</f>
        <v>2076.7579500000002</v>
      </c>
    </row>
    <row r="650" spans="1:8" x14ac:dyDescent="0.2">
      <c r="A650" s="138" t="s">
        <v>157</v>
      </c>
      <c r="B650" s="6" t="s">
        <v>462</v>
      </c>
      <c r="C650" s="6" t="s">
        <v>76</v>
      </c>
      <c r="D650" s="6" t="s">
        <v>70</v>
      </c>
      <c r="E650" s="6" t="s">
        <v>537</v>
      </c>
      <c r="F650" s="6" t="s">
        <v>111</v>
      </c>
      <c r="G650" s="81">
        <v>2076.7579500000002</v>
      </c>
    </row>
    <row r="651" spans="1:8" ht="25.5" x14ac:dyDescent="0.2">
      <c r="A651" s="47" t="s">
        <v>618</v>
      </c>
      <c r="B651" s="48" t="s">
        <v>617</v>
      </c>
      <c r="C651" s="48"/>
      <c r="D651" s="48"/>
      <c r="E651" s="48"/>
      <c r="F651" s="48"/>
      <c r="G651" s="49">
        <f>G652+G671+G683+G709+G704+G714</f>
        <v>613.20135000000005</v>
      </c>
    </row>
    <row r="652" spans="1:8" x14ac:dyDescent="0.2">
      <c r="A652" s="33" t="s">
        <v>109</v>
      </c>
      <c r="B652" s="9" t="s">
        <v>617</v>
      </c>
      <c r="C652" s="9" t="s">
        <v>55</v>
      </c>
      <c r="D652" s="9"/>
      <c r="E652" s="9"/>
      <c r="F652" s="9"/>
      <c r="G652" s="50">
        <f>G653</f>
        <v>613.20135000000005</v>
      </c>
    </row>
    <row r="653" spans="1:8" ht="38.25" x14ac:dyDescent="0.2">
      <c r="A653" s="27" t="s">
        <v>93</v>
      </c>
      <c r="B653" s="8" t="s">
        <v>617</v>
      </c>
      <c r="C653" s="8" t="s">
        <v>55</v>
      </c>
      <c r="D653" s="8" t="s">
        <v>63</v>
      </c>
      <c r="E653" s="8"/>
      <c r="F653" s="8"/>
      <c r="G653" s="51">
        <f>G654</f>
        <v>613.20135000000005</v>
      </c>
    </row>
    <row r="654" spans="1:8" s="40" customFormat="1" x14ac:dyDescent="0.2">
      <c r="A654" s="38" t="s">
        <v>145</v>
      </c>
      <c r="B654" s="11" t="s">
        <v>617</v>
      </c>
      <c r="C654" s="11" t="s">
        <v>55</v>
      </c>
      <c r="D654" s="11" t="s">
        <v>63</v>
      </c>
      <c r="E654" s="11" t="s">
        <v>167</v>
      </c>
      <c r="F654" s="11"/>
      <c r="G654" s="52">
        <f>G655+G658</f>
        <v>613.20135000000005</v>
      </c>
    </row>
    <row r="655" spans="1:8" ht="45.75" customHeight="1" x14ac:dyDescent="0.2">
      <c r="A655" s="30" t="s">
        <v>151</v>
      </c>
      <c r="B655" s="4" t="s">
        <v>617</v>
      </c>
      <c r="C655" s="4" t="s">
        <v>55</v>
      </c>
      <c r="D655" s="4" t="s">
        <v>63</v>
      </c>
      <c r="E655" s="4" t="s">
        <v>176</v>
      </c>
      <c r="F655" s="4"/>
      <c r="G655" s="80">
        <f>SUM(G656:G657)</f>
        <v>63.001350000000002</v>
      </c>
    </row>
    <row r="656" spans="1:8" s="40" customFormat="1" ht="25.5" x14ac:dyDescent="0.2">
      <c r="A656" s="13" t="s">
        <v>165</v>
      </c>
      <c r="B656" s="6" t="s">
        <v>617</v>
      </c>
      <c r="C656" s="6" t="s">
        <v>55</v>
      </c>
      <c r="D656" s="6" t="s">
        <v>63</v>
      </c>
      <c r="E656" s="6" t="s">
        <v>176</v>
      </c>
      <c r="F656" s="6" t="s">
        <v>104</v>
      </c>
      <c r="G656" s="81">
        <v>48.372</v>
      </c>
    </row>
    <row r="657" spans="1:10" s="40" customFormat="1" ht="38.25" x14ac:dyDescent="0.2">
      <c r="A657" s="13" t="s">
        <v>166</v>
      </c>
      <c r="B657" s="6" t="s">
        <v>617</v>
      </c>
      <c r="C657" s="6" t="s">
        <v>55</v>
      </c>
      <c r="D657" s="6" t="s">
        <v>63</v>
      </c>
      <c r="E657" s="6" t="s">
        <v>176</v>
      </c>
      <c r="F657" s="6" t="s">
        <v>159</v>
      </c>
      <c r="G657" s="81">
        <v>14.629350000000001</v>
      </c>
    </row>
    <row r="658" spans="1:10" s="41" customFormat="1" ht="38.25" x14ac:dyDescent="0.2">
      <c r="A658" s="16" t="s">
        <v>85</v>
      </c>
      <c r="B658" s="11" t="s">
        <v>617</v>
      </c>
      <c r="C658" s="11" t="s">
        <v>55</v>
      </c>
      <c r="D658" s="11" t="s">
        <v>70</v>
      </c>
      <c r="E658" s="11" t="s">
        <v>173</v>
      </c>
      <c r="F658" s="11"/>
      <c r="G658" s="52">
        <f>G659</f>
        <v>550.20000000000005</v>
      </c>
    </row>
    <row r="659" spans="1:10" ht="25.5" x14ac:dyDescent="0.2">
      <c r="A659" s="28" t="s">
        <v>130</v>
      </c>
      <c r="B659" s="4" t="s">
        <v>617</v>
      </c>
      <c r="C659" s="4" t="s">
        <v>55</v>
      </c>
      <c r="D659" s="4" t="s">
        <v>70</v>
      </c>
      <c r="E659" s="4" t="s">
        <v>174</v>
      </c>
      <c r="F659" s="4"/>
      <c r="G659" s="5">
        <f>SUM(G660:G661)</f>
        <v>550.20000000000005</v>
      </c>
    </row>
    <row r="660" spans="1:10" ht="25.5" x14ac:dyDescent="0.2">
      <c r="A660" s="13" t="s">
        <v>165</v>
      </c>
      <c r="B660" s="6" t="s">
        <v>617</v>
      </c>
      <c r="C660" s="6" t="s">
        <v>55</v>
      </c>
      <c r="D660" s="6" t="s">
        <v>70</v>
      </c>
      <c r="E660" s="6" t="s">
        <v>174</v>
      </c>
      <c r="F660" s="6" t="s">
        <v>104</v>
      </c>
      <c r="G660" s="81">
        <v>422.6</v>
      </c>
    </row>
    <row r="661" spans="1:10" ht="38.25" x14ac:dyDescent="0.2">
      <c r="A661" s="13" t="s">
        <v>166</v>
      </c>
      <c r="B661" s="6" t="s">
        <v>617</v>
      </c>
      <c r="C661" s="6" t="s">
        <v>55</v>
      </c>
      <c r="D661" s="6" t="s">
        <v>70</v>
      </c>
      <c r="E661" s="6" t="s">
        <v>174</v>
      </c>
      <c r="F661" s="6" t="s">
        <v>159</v>
      </c>
      <c r="G661" s="81">
        <v>127.6</v>
      </c>
    </row>
    <row r="662" spans="1:10" x14ac:dyDescent="0.2">
      <c r="A662" s="47" t="s">
        <v>73</v>
      </c>
      <c r="B662" s="58"/>
      <c r="C662" s="59"/>
      <c r="D662" s="59"/>
      <c r="E662" s="59"/>
      <c r="F662" s="59"/>
      <c r="G662" s="87">
        <f>G18+G36+G200+G322+G361+G412+G487+G551+G588+G651</f>
        <v>2342073.0874599996</v>
      </c>
      <c r="H662" s="124">
        <f>SUM(H18:H641)</f>
        <v>1867344.1400000001</v>
      </c>
      <c r="J662" s="133">
        <f>G664+G666-G667</f>
        <v>2342073.0874600001</v>
      </c>
    </row>
    <row r="664" spans="1:10" x14ac:dyDescent="0.2">
      <c r="G664" s="139">
        <v>2342073.0874600001</v>
      </c>
      <c r="J664" s="133">
        <f>J662-H662</f>
        <v>474728.94745999994</v>
      </c>
    </row>
    <row r="666" spans="1:10" x14ac:dyDescent="0.2">
      <c r="G666" s="97">
        <f>G662-G664</f>
        <v>0</v>
      </c>
    </row>
    <row r="668" spans="1:10" x14ac:dyDescent="0.2">
      <c r="G668" s="126"/>
    </row>
    <row r="669" spans="1:10" x14ac:dyDescent="0.2">
      <c r="G669" s="127"/>
    </row>
    <row r="670" spans="1:10" x14ac:dyDescent="0.2">
      <c r="G670" s="125"/>
    </row>
    <row r="671" spans="1:10" x14ac:dyDescent="0.2">
      <c r="G671" s="97"/>
    </row>
    <row r="672" spans="1:10" x14ac:dyDescent="0.2">
      <c r="G672" s="128"/>
    </row>
    <row r="674" spans="7:7" x14ac:dyDescent="0.2">
      <c r="G674" s="97"/>
    </row>
  </sheetData>
  <autoFilter ref="A17:G670" xr:uid="{00000000-0009-0000-0000-000000000000}"/>
  <customSheetViews>
    <customSheetView guid="{F5AA4F86-B486-4943-8417-E7BB5F004EDE}" showPageBreaks="1" printArea="1" showAutoFilter="1" view="pageBreakPreview" topLeftCell="A650">
      <selection activeCell="I29" sqref="I2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G670" xr:uid="{071BB8C4-E84D-4467-B838-B099A85B7CE0}"/>
    </customSheetView>
    <customSheetView guid="{B67934D4-E797-41BD-A015-871403995F47}" showPageBreaks="1" printArea="1" showAutoFilter="1" view="pageBreakPreview">
      <selection sqref="A1:G621"/>
      <rowBreaks count="1" manualBreakCount="1">
        <brk id="511" max="6" man="1"/>
      </rowBreaks>
      <pageMargins left="0.39370078740157483" right="0.19685039370078741" top="0.19685039370078741" bottom="0.19685039370078741" header="0.11811023622047245" footer="0.11811023622047245"/>
      <pageSetup paperSize="9" scale="81" fitToHeight="19" orientation="portrait" r:id="rId2"/>
      <headerFooter alignWithMargins="0"/>
      <autoFilter ref="A17:G629" xr:uid="{59563418-B72F-48C5-952B-2145EA7ADB35}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I574" xr:uid="{CB23B2BA-8B53-4267-B11E-7BA94A94B623}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3:I570" xr:uid="{E550389D-799C-4F0E-8B30-574F882FBEB2}"/>
    </customSheetView>
    <customSheetView guid="{73FC67B9-3A5E-4402-A781-D3BF0209130F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7:G629" xr:uid="{1EFC91C7-1234-47C1-AA54-1115C998823C}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customSheetViews>
    <customSheetView guid="{F5AA4F86-B486-4943-8417-E7BB5F004EDE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2025-03-06T07:48:34Z</cp:lastPrinted>
  <dcterms:created xsi:type="dcterms:W3CDTF">2004-12-22T00:45:04Z</dcterms:created>
  <dcterms:modified xsi:type="dcterms:W3CDTF">2025-04-01T01:20:16Z</dcterms:modified>
</cp:coreProperties>
</file>