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obmenadm\documents\12 РАЙСОВЕТ\СЕССИИ РАЙСОВЕТА\VII СОЗЫВ\2025 год\7 сессия 27.03.2025\№ 35  уточнение март 2025\"/>
    </mc:Choice>
  </mc:AlternateContent>
  <xr:revisionPtr revIDLastSave="0" documentId="13_ncr:81_{08CC9F56-53DD-498B-8AF9-B0B6121909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.программы" sheetId="1" r:id="rId1"/>
  </sheets>
  <definedNames>
    <definedName name="_xlnm._FilterDatabase" localSheetId="0" hidden="1">Мун.программы!$A$18:$Q$411</definedName>
    <definedName name="Top" localSheetId="0">Мун.программы!#REF!</definedName>
    <definedName name="Z_05C85BF9_8C41_41CA_9EE3_7E2936336E84_.wvu.FilterData" localSheetId="0" hidden="1">Мун.программы!$A$18:$Q$411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Мун.программы!$A$18:$Q$411</definedName>
    <definedName name="Z_106D9765_3D6F_4710_B925_E44D9570C8C1_.wvu.PrintArea" localSheetId="0" hidden="1">Мун.программы!$A$5:$H$275</definedName>
    <definedName name="Z_63C81512_0323_449A_8D16_969602EE6D8D_.wvu.FilterData" localSheetId="0" hidden="1">Мун.программы!$A$18:$Q$411</definedName>
    <definedName name="Z_63C81512_0323_449A_8D16_969602EE6D8D_.wvu.PrintArea" localSheetId="0" hidden="1">Мун.программы!$A$1:$H$275</definedName>
    <definedName name="Z_7E61F3B9_74E8_4F09_A0D7_C28177DF8D36_.wvu.FilterData" localSheetId="0" hidden="1">Мун.программы!$A$18:$Q$411</definedName>
    <definedName name="Z_7E61F3B9_74E8_4F09_A0D7_C28177DF8D36_.wvu.PrintArea" localSheetId="0" hidden="1">Мун.программы!$A$5:$H$275</definedName>
    <definedName name="Z_C050815F_608D_4696_BF1D_66B69F749BD0_.wvu.FilterData" localSheetId="0" hidden="1">Мун.программы!$A$18:$Q$411</definedName>
    <definedName name="Z_C050815F_608D_4696_BF1D_66B69F749BD0_.wvu.PrintArea" localSheetId="0" hidden="1">Мун.программы!$A$5:$H$275</definedName>
    <definedName name="Z_CE9B43C0_7C32_48E1_B1FE_FA78D0E9BE22_.wvu.FilterData" localSheetId="0" hidden="1">Мун.программы!$A$18:$Q$411</definedName>
    <definedName name="Z_CE9B43C0_7C32_48E1_B1FE_FA78D0E9BE22_.wvu.PrintArea" localSheetId="0" hidden="1">Мун.программы!$A$5:$H$275</definedName>
    <definedName name="Z_DD9A8EC0_978F_40DB_8504_69866F97ABC3_.wvu.FilterData" localSheetId="0" hidden="1">Мун.программы!$A$18:$Q$411</definedName>
    <definedName name="Z_DD9A8EC0_978F_40DB_8504_69866F97ABC3_.wvu.PrintArea" localSheetId="0" hidden="1">Мун.программы!$A$1:$H$275</definedName>
    <definedName name="_xlnm.Print_Area" localSheetId="0">Мун.программы!$A$1:$H$275</definedName>
  </definedNames>
  <calcPr calcId="191029"/>
  <customWorkbookViews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  <customWorkbookView name="БутытоваСГ - Личное представление" guid="{7E61F3B9-74E8-4F09-A0D7-C28177DF8D36}" mergeInterval="0" personalView="1" maximized="1" xWindow="-8" yWindow="-8" windowWidth="1936" windowHeight="1056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4" i="1" l="1"/>
  <c r="G274" i="1"/>
  <c r="H63" i="1"/>
  <c r="G63" i="1"/>
  <c r="G79" i="1" l="1"/>
  <c r="H169" i="1" l="1"/>
  <c r="G173" i="1"/>
  <c r="H224" i="1"/>
  <c r="G224" i="1"/>
  <c r="H127" i="1"/>
  <c r="G127" i="1"/>
  <c r="H96" i="1"/>
  <c r="G96" i="1"/>
  <c r="H84" i="1"/>
  <c r="G84" i="1"/>
  <c r="H90" i="1"/>
  <c r="G90" i="1"/>
  <c r="H109" i="1"/>
  <c r="G109" i="1"/>
  <c r="H108" i="1"/>
  <c r="G108" i="1"/>
  <c r="H161" i="1"/>
  <c r="G161" i="1"/>
  <c r="H196" i="1"/>
  <c r="G196" i="1"/>
  <c r="H195" i="1"/>
  <c r="G195" i="1"/>
  <c r="H222" i="1"/>
  <c r="G222" i="1"/>
  <c r="H221" i="1"/>
  <c r="G221" i="1"/>
  <c r="H145" i="1"/>
  <c r="H144" i="1" s="1"/>
  <c r="H143" i="1" s="1"/>
  <c r="G145" i="1"/>
  <c r="G144" i="1" s="1"/>
  <c r="G143" i="1" s="1"/>
  <c r="H123" i="1" l="1"/>
  <c r="G123" i="1"/>
  <c r="H122" i="1"/>
  <c r="G122" i="1"/>
  <c r="G78" i="1" l="1"/>
  <c r="G77" i="1" s="1"/>
  <c r="H78" i="1"/>
  <c r="H77" i="1" s="1"/>
  <c r="G76" i="1"/>
  <c r="G74" i="1" s="1"/>
  <c r="H75" i="1"/>
  <c r="H74" i="1" s="1"/>
  <c r="H199" i="1" l="1"/>
  <c r="G199" i="1"/>
  <c r="H198" i="1"/>
  <c r="G198" i="1"/>
  <c r="H253" i="1"/>
  <c r="H252" i="1" s="1"/>
  <c r="H251" i="1" s="1"/>
  <c r="G253" i="1"/>
  <c r="G252" i="1" s="1"/>
  <c r="G251" i="1" s="1"/>
  <c r="H191" i="1"/>
  <c r="G191" i="1"/>
  <c r="H170" i="1"/>
  <c r="G170" i="1"/>
  <c r="H185" i="1" l="1"/>
  <c r="H184" i="1" s="1"/>
  <c r="G185" i="1"/>
  <c r="G184" i="1" s="1"/>
  <c r="H149" i="1"/>
  <c r="H148" i="1" s="1"/>
  <c r="H147" i="1" s="1"/>
  <c r="G149" i="1"/>
  <c r="G148" i="1" s="1"/>
  <c r="G147" i="1" s="1"/>
  <c r="H141" i="1"/>
  <c r="G141" i="1"/>
  <c r="H135" i="1"/>
  <c r="G135" i="1"/>
  <c r="H132" i="1"/>
  <c r="G132" i="1"/>
  <c r="H128" i="1"/>
  <c r="G128" i="1"/>
  <c r="H126" i="1"/>
  <c r="G126" i="1"/>
  <c r="H116" i="1"/>
  <c r="H114" i="1" s="1"/>
  <c r="G116" i="1"/>
  <c r="G114" i="1" s="1"/>
  <c r="H107" i="1"/>
  <c r="G107" i="1"/>
  <c r="H104" i="1"/>
  <c r="H103" i="1" s="1"/>
  <c r="G104" i="1"/>
  <c r="G103" i="1" s="1"/>
  <c r="H101" i="1"/>
  <c r="H100" i="1" s="1"/>
  <c r="G101" i="1"/>
  <c r="G100" i="1" s="1"/>
  <c r="H121" i="1" l="1"/>
  <c r="H120" i="1" s="1"/>
  <c r="G121" i="1"/>
  <c r="G119" i="1" s="1"/>
  <c r="G118" i="1" s="1"/>
  <c r="H125" i="1"/>
  <c r="H124" i="1" s="1"/>
  <c r="G115" i="1"/>
  <c r="H131" i="1"/>
  <c r="H130" i="1" s="1"/>
  <c r="G125" i="1"/>
  <c r="G124" i="1" s="1"/>
  <c r="G131" i="1"/>
  <c r="G130" i="1" s="1"/>
  <c r="I151" i="1" s="1"/>
  <c r="H115" i="1"/>
  <c r="H99" i="1"/>
  <c r="G99" i="1"/>
  <c r="H97" i="1"/>
  <c r="G97" i="1"/>
  <c r="H95" i="1"/>
  <c r="G95" i="1"/>
  <c r="H257" i="1"/>
  <c r="H256" i="1" s="1"/>
  <c r="H255" i="1" s="1"/>
  <c r="G257" i="1"/>
  <c r="G256" i="1" s="1"/>
  <c r="G255" i="1" s="1"/>
  <c r="H206" i="1"/>
  <c r="G206" i="1"/>
  <c r="H204" i="1"/>
  <c r="G204" i="1"/>
  <c r="H202" i="1"/>
  <c r="G202" i="1"/>
  <c r="H210" i="1"/>
  <c r="H209" i="1" s="1"/>
  <c r="G210" i="1"/>
  <c r="G209" i="1" s="1"/>
  <c r="H179" i="1"/>
  <c r="G179" i="1"/>
  <c r="H177" i="1"/>
  <c r="G177" i="1"/>
  <c r="H175" i="1"/>
  <c r="G175" i="1"/>
  <c r="G169" i="1"/>
  <c r="H158" i="1"/>
  <c r="G158" i="1"/>
  <c r="G113" i="1" l="1"/>
  <c r="G201" i="1"/>
  <c r="G200" i="1" s="1"/>
  <c r="H201" i="1"/>
  <c r="H200" i="1" s="1"/>
  <c r="H119" i="1"/>
  <c r="H118" i="1" s="1"/>
  <c r="H113" i="1" s="1"/>
  <c r="G120" i="1"/>
  <c r="H94" i="1"/>
  <c r="H93" i="1" s="1"/>
  <c r="G94" i="1"/>
  <c r="G93" i="1" s="1"/>
  <c r="H57" i="1" l="1"/>
  <c r="H56" i="1" s="1"/>
  <c r="G57" i="1"/>
  <c r="G56" i="1" s="1"/>
  <c r="H53" i="1"/>
  <c r="G53" i="1"/>
  <c r="H32" i="1" l="1"/>
  <c r="G32" i="1"/>
  <c r="H176" i="1" l="1"/>
  <c r="G176" i="1"/>
  <c r="G172" i="1"/>
  <c r="H172" i="1"/>
  <c r="H166" i="1"/>
  <c r="G166" i="1"/>
  <c r="H164" i="1"/>
  <c r="G164" i="1"/>
  <c r="H160" i="1"/>
  <c r="G160" i="1"/>
  <c r="G156" i="1"/>
  <c r="H156" i="1"/>
  <c r="H91" i="1"/>
  <c r="G91" i="1"/>
  <c r="H85" i="1"/>
  <c r="G85" i="1"/>
  <c r="H41" i="1"/>
  <c r="G41" i="1"/>
  <c r="G62" i="1"/>
  <c r="G61" i="1" s="1"/>
  <c r="G64" i="1"/>
  <c r="H178" i="1"/>
  <c r="G178" i="1"/>
  <c r="G60" i="1" l="1"/>
  <c r="J151" i="1"/>
  <c r="H273" i="1"/>
  <c r="H272" i="1" s="1"/>
  <c r="H271" i="1" s="1"/>
  <c r="G273" i="1"/>
  <c r="G272" i="1" s="1"/>
  <c r="G271" i="1" s="1"/>
  <c r="H64" i="1"/>
  <c r="H62" i="1"/>
  <c r="H61" i="1" s="1"/>
  <c r="G72" i="1"/>
  <c r="G71" i="1" s="1"/>
  <c r="G70" i="1" s="1"/>
  <c r="H60" i="1" l="1"/>
  <c r="H182" i="1"/>
  <c r="G182" i="1"/>
  <c r="H72" i="1" l="1"/>
  <c r="H71" i="1" s="1"/>
  <c r="H70" i="1" s="1"/>
  <c r="H187" i="1" l="1"/>
  <c r="H186" i="1" s="1"/>
  <c r="G187" i="1"/>
  <c r="G186" i="1" s="1"/>
  <c r="H59" i="1" l="1"/>
  <c r="G59" i="1"/>
  <c r="G265" i="1" l="1"/>
  <c r="G230" i="1" l="1"/>
  <c r="H261" i="1" l="1"/>
  <c r="H260" i="1" s="1"/>
  <c r="H259" i="1" s="1"/>
  <c r="G261" i="1"/>
  <c r="G260" i="1" s="1"/>
  <c r="G259" i="1" s="1"/>
  <c r="H168" i="1"/>
  <c r="G168" i="1"/>
  <c r="H190" i="1"/>
  <c r="H189" i="1" s="1"/>
  <c r="G190" i="1"/>
  <c r="G189" i="1" s="1"/>
  <c r="H45" i="1"/>
  <c r="H44" i="1" s="1"/>
  <c r="H43" i="1" s="1"/>
  <c r="G45" i="1"/>
  <c r="G44" i="1" s="1"/>
  <c r="G43" i="1" s="1"/>
  <c r="H21" i="1"/>
  <c r="H20" i="1" s="1"/>
  <c r="G21" i="1"/>
  <c r="G20" i="1" s="1"/>
  <c r="G154" i="1"/>
  <c r="G153" i="1" s="1"/>
  <c r="G180" i="1"/>
  <c r="G174" i="1"/>
  <c r="G194" i="1"/>
  <c r="G197" i="1"/>
  <c r="G217" i="1"/>
  <c r="G220" i="1"/>
  <c r="G215" i="1"/>
  <c r="G229" i="1"/>
  <c r="G233" i="1"/>
  <c r="G232" i="1" s="1"/>
  <c r="H83" i="1"/>
  <c r="H89" i="1"/>
  <c r="G39" i="1"/>
  <c r="H194" i="1"/>
  <c r="H31" i="1"/>
  <c r="H30" i="1" s="1"/>
  <c r="H39" i="1"/>
  <c r="G31" i="1"/>
  <c r="G30" i="1" s="1"/>
  <c r="H50" i="1"/>
  <c r="H49" i="1" s="1"/>
  <c r="H48" i="1" s="1"/>
  <c r="G50" i="1"/>
  <c r="G49" i="1" s="1"/>
  <c r="G48" i="1" s="1"/>
  <c r="H245" i="1"/>
  <c r="H244" i="1" s="1"/>
  <c r="H243" i="1" s="1"/>
  <c r="G245" i="1"/>
  <c r="G244" i="1" s="1"/>
  <c r="G243" i="1" s="1"/>
  <c r="H217" i="1"/>
  <c r="H220" i="1"/>
  <c r="H215" i="1"/>
  <c r="H230" i="1"/>
  <c r="H229" i="1" s="1"/>
  <c r="H233" i="1"/>
  <c r="H232" i="1" s="1"/>
  <c r="H197" i="1"/>
  <c r="H154" i="1"/>
  <c r="H153" i="1" s="1"/>
  <c r="H24" i="1"/>
  <c r="H23" i="1" s="1"/>
  <c r="H26" i="1"/>
  <c r="G24" i="1"/>
  <c r="G23" i="1" s="1"/>
  <c r="H68" i="1"/>
  <c r="H67" i="1" s="1"/>
  <c r="H66" i="1" s="1"/>
  <c r="H241" i="1"/>
  <c r="H240" i="1" s="1"/>
  <c r="H239" i="1" s="1"/>
  <c r="H249" i="1"/>
  <c r="H248" i="1" s="1"/>
  <c r="H247" i="1" s="1"/>
  <c r="H269" i="1"/>
  <c r="H268" i="1" s="1"/>
  <c r="H267" i="1" s="1"/>
  <c r="H265" i="1"/>
  <c r="H264" i="1" s="1"/>
  <c r="H263" i="1" s="1"/>
  <c r="H174" i="1"/>
  <c r="H180" i="1"/>
  <c r="H237" i="1"/>
  <c r="H236" i="1" s="1"/>
  <c r="H235" i="1" s="1"/>
  <c r="G26" i="1"/>
  <c r="G68" i="1"/>
  <c r="G67" i="1" s="1"/>
  <c r="G66" i="1" s="1"/>
  <c r="G241" i="1"/>
  <c r="G240" i="1" s="1"/>
  <c r="G239" i="1" s="1"/>
  <c r="G249" i="1"/>
  <c r="G248" i="1" s="1"/>
  <c r="G247" i="1" s="1"/>
  <c r="G269" i="1"/>
  <c r="G268" i="1" s="1"/>
  <c r="G267" i="1" s="1"/>
  <c r="G264" i="1"/>
  <c r="G263" i="1" s="1"/>
  <c r="G89" i="1"/>
  <c r="G83" i="1"/>
  <c r="G237" i="1"/>
  <c r="G236" i="1" s="1"/>
  <c r="G235" i="1" s="1"/>
  <c r="H27" i="1"/>
  <c r="G27" i="1"/>
  <c r="H163" i="1" l="1"/>
  <c r="H162" i="1" s="1"/>
  <c r="H214" i="1"/>
  <c r="H213" i="1" s="1"/>
  <c r="H193" i="1"/>
  <c r="G214" i="1"/>
  <c r="G213" i="1" s="1"/>
  <c r="G163" i="1"/>
  <c r="G162" i="1" s="1"/>
  <c r="G193" i="1"/>
  <c r="G192" i="1" s="1"/>
  <c r="H192" i="1"/>
  <c r="H228" i="1"/>
  <c r="G228" i="1"/>
  <c r="H47" i="1"/>
  <c r="G47" i="1"/>
  <c r="G88" i="1"/>
  <c r="G87" i="1" s="1"/>
  <c r="H152" i="1"/>
  <c r="G152" i="1"/>
  <c r="G19" i="1"/>
  <c r="G38" i="1"/>
  <c r="G37" i="1" s="1"/>
  <c r="G29" i="1" s="1"/>
  <c r="H88" i="1"/>
  <c r="H87" i="1" s="1"/>
  <c r="H82" i="1"/>
  <c r="H81" i="1" s="1"/>
  <c r="H38" i="1"/>
  <c r="H37" i="1" s="1"/>
  <c r="H29" i="1" s="1"/>
  <c r="H19" i="1"/>
  <c r="G82" i="1"/>
  <c r="G81" i="1" s="1"/>
  <c r="H80" i="1" l="1"/>
  <c r="G151" i="1"/>
  <c r="I153" i="1" s="1"/>
  <c r="H151" i="1"/>
  <c r="J153" i="1" s="1"/>
  <c r="G80" i="1"/>
  <c r="G275" i="1" l="1"/>
  <c r="G279" i="1" s="1"/>
  <c r="H275" i="1"/>
  <c r="H279" i="1" l="1"/>
</calcChain>
</file>

<file path=xl/sharedStrings.xml><?xml version="1.0" encoding="utf-8"?>
<sst xmlns="http://schemas.openxmlformats.org/spreadsheetml/2006/main" count="1296" uniqueCount="383">
  <si>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</si>
  <si>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</si>
  <si>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</si>
  <si>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</si>
  <si>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</si>
  <si>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</si>
  <si>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</si>
  <si>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</si>
  <si>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</si>
  <si>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</si>
  <si>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</si>
  <si>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</si>
  <si>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</si>
  <si>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</si>
  <si>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</si>
  <si>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</si>
  <si>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</si>
  <si>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</si>
  <si>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</si>
  <si>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</si>
  <si>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</si>
  <si>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</si>
  <si>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</si>
  <si>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</si>
  <si>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</si>
  <si>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</si>
  <si>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</si>
  <si>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</si>
  <si>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</si>
  <si>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</si>
  <si>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</si>
  <si>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</si>
  <si>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</si>
  <si>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</si>
  <si>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</si>
  <si>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</si>
  <si>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</si>
  <si>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</si>
  <si>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</si>
  <si>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</si>
  <si>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</si>
  <si>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</si>
  <si>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</si>
  <si>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</si>
  <si>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</si>
  <si>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</si>
  <si>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</si>
  <si>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</si>
  <si>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</si>
  <si>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</si>
  <si>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</si>
  <si>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</si>
  <si>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</si>
  <si>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</si>
  <si>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</si>
  <si>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</si>
  <si>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</si>
  <si>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</si>
  <si>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</si>
  <si>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</si>
  <si>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</si>
  <si>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</si>
  <si>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</si>
  <si>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</si>
  <si>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</si>
  <si>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</si>
  <si>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</si>
  <si>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</si>
  <si>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</si>
  <si>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</si>
  <si>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</si>
  <si>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</si>
  <si>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</si>
  <si>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</si>
  <si>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</si>
  <si>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</si>
  <si>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</si>
  <si>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</si>
  <si>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</si>
  <si>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</si>
  <si>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</si>
  <si>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</si>
  <si>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</si>
  <si>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</si>
  <si>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</si>
  <si>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</si>
  <si>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</si>
  <si>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</si>
  <si>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</si>
  <si>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</si>
  <si>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</si>
  <si>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</si>
  <si>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</si>
  <si>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</si>
  <si>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</si>
  <si>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</si>
  <si>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</si>
  <si>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</si>
  <si>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</si>
  <si>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</si>
  <si>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</si>
  <si>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</si>
  <si>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</si>
  <si>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</si>
  <si>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</si>
  <si>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</si>
  <si>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</si>
  <si>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</si>
  <si>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</si>
  <si>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</si>
  <si>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</si>
  <si>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</si>
  <si>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</si>
  <si>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</si>
  <si>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</si>
  <si>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</si>
  <si>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</si>
  <si>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</si>
  <si>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</si>
  <si>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</si>
  <si>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</si>
  <si>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</si>
  <si>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</si>
  <si>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</si>
  <si>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</si>
  <si>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</si>
  <si>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</si>
  <si>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</si>
  <si>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</si>
  <si>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</si>
  <si>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</si>
  <si>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</si>
  <si>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</si>
  <si>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</si>
  <si>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</si>
  <si>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</si>
  <si>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</si>
  <si>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</si>
  <si>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</si>
  <si>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</si>
  <si>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</si>
  <si>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</si>
  <si>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</si>
  <si>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</si>
  <si>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</si>
  <si>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</si>
  <si>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</si>
  <si>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</si>
  <si>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</si>
  <si>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</si>
  <si>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</si>
  <si>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</si>
  <si>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</si>
  <si>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</si>
  <si>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</si>
  <si>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</si>
  <si>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</si>
  <si>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</si>
  <si>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</si>
  <si>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</si>
  <si>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</si>
  <si>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</si>
  <si>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</si>
  <si>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</si>
  <si>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</si>
  <si>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</si>
  <si>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</si>
  <si>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</si>
  <si>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</si>
  <si>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</si>
  <si>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</si>
  <si>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10201S2К90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</si>
  <si>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</si>
  <si>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</si>
  <si>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</si>
  <si>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</si>
  <si>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</si>
  <si>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</si>
  <si>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</si>
  <si>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</si>
  <si>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</si>
  <si>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</si>
  <si>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</si>
  <si>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</si>
  <si>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</si>
  <si>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</si>
  <si>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</si>
  <si>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</si>
  <si>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</si>
  <si>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</si>
  <si>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</si>
  <si>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</si>
  <si>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</si>
  <si>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</si>
  <si>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</si>
  <si>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</si>
  <si>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</si>
  <si>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</si>
  <si>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</si>
  <si>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</si>
  <si>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</si>
  <si>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</si>
  <si>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</si>
  <si>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</si>
  <si>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</si>
  <si>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</si>
  <si>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</si>
  <si>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</si>
  <si>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</si>
  <si>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</si>
  <si>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</si>
  <si>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</si>
  <si>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</si>
  <si>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</si>
  <si>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</si>
  <si>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</si>
  <si>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</si>
  <si>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</si>
  <si>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</si>
  <si>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</si>
  <si>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</si>
  <si>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</si>
  <si>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</si>
  <si>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</si>
  <si>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</si>
  <si>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</si>
  <si>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</si>
  <si>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</si>
  <si>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</si>
  <si>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</si>
  <si>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</si>
  <si>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</si>
  <si>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</si>
  <si>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</si>
  <si>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</si>
  <si>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</si>
  <si>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</si>
  <si>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</si>
  <si>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</si>
  <si>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</si>
  <si>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</si>
  <si>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</si>
  <si>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</si>
  <si>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</si>
  <si>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</si>
  <si>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</si>
  <si>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</si>
  <si>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</si>
  <si>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</si>
  <si>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</si>
  <si>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</si>
  <si>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</si>
  <si>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</si>
  <si>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</si>
  <si>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</si>
  <si>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</si>
  <si>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</si>
  <si>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</si>
  <si>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</si>
  <si>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</si>
  <si>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</si>
  <si>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</si>
  <si>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</si>
  <si>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360</t>
  </si>
  <si>
    <t>Иные выплаты населению</t>
  </si>
  <si>
    <t>06010 00000</t>
  </si>
  <si>
    <t>06010 82900</t>
  </si>
  <si>
    <t>Иные межбюджетные трансферты</t>
  </si>
  <si>
    <t>540</t>
  </si>
  <si>
    <t>04300 00000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</si>
  <si>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</si>
  <si>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</si>
  <si>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</si>
  <si>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</si>
  <si>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Основное мероприятие "Выполнение работ по санитарной очистке территорий Селенгинского района"</t>
  </si>
  <si>
    <t>25000 00000</t>
  </si>
  <si>
    <t>25002 00000</t>
  </si>
  <si>
    <t>25002 82900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</si>
  <si>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</si>
  <si>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</si>
  <si>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</si>
  <si>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</si>
  <si>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</si>
  <si>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</si>
  <si>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</si>
  <si>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</si>
  <si>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</si>
  <si>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</si>
  <si>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</si>
  <si>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</si>
  <si>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</si>
  <si>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</si>
  <si>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</si>
  <si>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>Закупка товаров, работ, услуг в сфере информационно-коммуникационных технологий</t>
  </si>
  <si>
    <t>242</t>
  </si>
  <si>
    <t>970</t>
  </si>
  <si>
    <t>Расходы на обеспечение деятельности учреждения</t>
  </si>
  <si>
    <t>04102 82100</t>
  </si>
  <si>
    <t xml:space="preserve">01 </t>
  </si>
  <si>
    <t>Закупка товаров, работ и услуг в сфере информационно-коммуникационных технологий</t>
  </si>
  <si>
    <t>04102 82150</t>
  </si>
  <si>
    <t xml:space="preserve">971 </t>
  </si>
  <si>
    <t>04304 9Д005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</si>
  <si>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</si>
  <si>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</si>
  <si>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основного общего образования, обробразовательные программы среднего общего образования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</si>
  <si>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</si>
  <si>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</si>
  <si>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</si>
  <si>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</si>
  <si>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Муниципальная программа "Чистая вода на 2020-2025 годы"</t>
  </si>
  <si>
    <t>Основное мероприятие "Улучшение качества питьевой воды"</t>
  </si>
  <si>
    <t>17000 00000</t>
  </si>
  <si>
    <t>17001 00000</t>
  </si>
  <si>
    <t>17001 82900</t>
  </si>
  <si>
    <t>977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</si>
  <si>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</si>
  <si>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Основное мероприятие "Благоустройство дворовых и общественных территорий 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</si>
  <si>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</si>
  <si>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</si>
  <si>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</si>
  <si>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Обеспечение комплексного развития сельских территорий</t>
  </si>
  <si>
    <t>Реализация мероприятий по строительству жилья, предоставляемого по договору найма жилого помещения</t>
  </si>
  <si>
    <t>06020 00000</t>
  </si>
  <si>
    <t>06020 L5760</t>
  </si>
  <si>
    <t>06040 00000</t>
  </si>
  <si>
    <t>06040 L5760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</si>
  <si>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</si>
  <si>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</si>
  <si>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</si>
  <si>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</si>
  <si>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</si>
  <si>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</si>
  <si>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</si>
  <si>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«Селенгинский район» на 2025 год</t>
  </si>
  <si>
    <t>плановый период 2026-2027 годов"</t>
  </si>
  <si>
    <t xml:space="preserve">Распределение бюджетных ассигнований по муниципальным программам на 2026-2027 год </t>
  </si>
  <si>
    <t>Субсидии гражданам на приобретение жилья</t>
  </si>
  <si>
    <t>102Ю6 51790</t>
  </si>
  <si>
    <t>102Ю6 53030</t>
  </si>
  <si>
    <t>102Ю6 50500</t>
  </si>
  <si>
    <t>094Е8 72Р50</t>
  </si>
  <si>
    <t>160И4 00000</t>
  </si>
  <si>
    <t>160И4 55550</t>
  </si>
  <si>
    <t>к решению районного Совета депутатов МО "Селенгинский район"</t>
  </si>
  <si>
    <t>Приложение №10</t>
  </si>
  <si>
    <t>от "23" декабря 2024 № 25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</si>
  <si>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</si>
  <si>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</si>
  <si>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</si>
  <si>
    <t>Подпрограмма «Повышение качества управления муниципальным имуществом и земельными участками в Селенгинском районе на 2024-2028 годы"</t>
  </si>
  <si>
    <t>Подпрограмма "Развитие дорожной сети в Селенгинском районе 2024-2028 годы"</t>
  </si>
  <si>
    <t>Муниципальная программа «Развитие малого и среднего предпринимательства в Селенгинском районе на 2023-2027 годы"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</si>
  <si>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</si>
  <si>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</si>
  <si>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на 2023 – 2027 годы»</t>
  </si>
  <si>
    <t>Подпрограмма «Организация досуга и народного творчества на 2023 – 2027 годы»</t>
  </si>
  <si>
    <t>Подпрограмма «Развитие художественно-эстетического образования и воспитания на 2023 – 2027 годы»</t>
  </si>
  <si>
    <t>Подпрограмма «Другие вопросы в области культуры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</si>
  <si>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</si>
  <si>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Подпрограмма «Развитие физической культуры и спорта на 2023 – 2027 годы»</t>
  </si>
  <si>
    <t>Подпрограмма «Содержание инструкторов по физической культуре и спорту на 2023 – 2027 годы»</t>
  </si>
  <si>
    <t>Подпрограмма «Развитие спорта высших достижений на 2023 – 2027 годы»</t>
  </si>
  <si>
    <t>Подпрограмма «Другие вопросы в области физической культуры и спорта на 2023 – 2027 годы»</t>
  </si>
  <si>
    <t>Подпрограмма «Обеспечение жильем молодых семей на 2023 – 2027 годы»</t>
  </si>
  <si>
    <t xml:space="preserve">Подпрограмма «Развитие молодежной политики в Селенгинском районе на 2023 – 2027 годы»  </t>
  </si>
  <si>
    <t>Муниципальная программа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</si>
  <si>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</si>
  <si>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</si>
  <si>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"Дополнительное образование  в Селенгинском районе на 2024-2028 годы"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</si>
  <si>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</si>
  <si>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</si>
  <si>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</si>
  <si>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Муниципальная программа «Старшее поколение на 2023-2027 годы"</t>
  </si>
  <si>
    <t>Муниципальная программа «Организация общественных работ на территории муниципального образования "Селенгинский район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</si>
  <si>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</si>
  <si>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</si>
  <si>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</si>
  <si>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</si>
  <si>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</si>
  <si>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</si>
  <si>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 годы."</t>
  </si>
  <si>
    <t>от 27 марта  2025  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</si>
</sst>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"/>
    <numFmt numFmtId="166" formatCode="0.00000"/>
    <numFmt numFmtId="167" formatCode="_-* #,##0.00000\ _₽_-;\-* #,##0.00000\ _₽_-;_-* &quot;-&quot;??\ _₽_-;_-@_-"/>
    <numFmt numFmtId="168" formatCode="#,##0.00000"/>
    <numFmt numFmtId="169" formatCode="_-* #,##0.00000\ _₽_-;\-* #,##0.00000\ _₽_-;_-* &quot;-&quot;?????\ _₽_-;_-@_-"/>
  </numFmts>
  <fonts count="21" x14ac:knownFonts="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6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5" fontId="17" fillId="3" borderId="0" xfId="0" applyNumberFormat="1" applyFont="1" applyFill="1" applyAlignment="1">
      <alignment horizontal="center" vertical="center" wrapText="1"/>
    </xf>
    <xf numFmtId="166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6" fontId="1" fillId="0" borderId="0" xfId="1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6" fontId="10" fillId="0" borderId="0" xfId="0" applyNumberFormat="1" applyFont="1" applyAlignment="1">
      <alignment wrapText="1"/>
    </xf>
    <xf numFmtId="166" fontId="6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8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9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166" fontId="2" fillId="5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wrapText="1"/>
    </xf>
    <xf numFmtId="0" fontId="4" fillId="4" borderId="1" xfId="0" applyFont="1" applyFill="1" applyBorder="1" applyAlignment="1">
      <alignment wrapText="1"/>
    </xf>
    <xf numFmtId="0" fontId="2" fillId="6" borderId="0" xfId="0" applyFont="1" applyFill="1" applyAlignment="1">
      <alignment horizont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 xr:uid="{00000000-0005-0000-0000-000002000000}"/>
    <cellStyle name="Финансовый 2 2" xfId="4" xr:uid="{00000000-0005-0000-0000-000003000000}"/>
    <cellStyle name="Финансовый 2 2 2" xfId="8" xr:uid="{00000000-0005-0000-0000-000004000000}"/>
    <cellStyle name="Финансовый 2 3" xfId="6" xr:uid="{00000000-0005-0000-0000-000005000000}"/>
    <cellStyle name="Финансовый 3" xfId="3" xr:uid="{00000000-0005-0000-0000-000006000000}"/>
    <cellStyle name="Финансовый 3 2" xfId="7" xr:uid="{00000000-0005-0000-0000-000007000000}"/>
    <cellStyle name="Финансовый 4" xfId="5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89" Type="http://schemas.openxmlformats.org/officeDocument/2006/relationships/revisionLog" Target="revisionLog2.xml"/><Relationship Id="rId192" Type="http://schemas.openxmlformats.org/officeDocument/2006/relationships/revisionLog" Target="revisionLog7.xml"/><Relationship Id="rId188" Type="http://schemas.openxmlformats.org/officeDocument/2006/relationships/revisionLog" Target="revisionLog11.xml"/><Relationship Id="rId191" Type="http://schemas.openxmlformats.org/officeDocument/2006/relationships/revisionLog" Target="revisionLog6.xml"/><Relationship Id="rId187" Type="http://schemas.openxmlformats.org/officeDocument/2006/relationships/revisionLog" Target="revisionLog5.xml"/><Relationship Id="rId190" Type="http://schemas.openxmlformats.org/officeDocument/2006/relationships/revisionLog" Target="revisionLog3.xml"/><Relationship Id="rId194" Type="http://schemas.openxmlformats.org/officeDocument/2006/relationships/revisionLog" Target="revisionLog8.xml"/><Relationship Id="rId193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8D90F3D-2B79-493F-BD0A-36883545A2D9}" diskRevisions="1" revisionId="36622" version="54">
  <header guid="{E63C72CD-D23E-4372-9FFF-673B8364E48A}" dateTime="2025-03-20T16:23:16" maxSheetId="2" userName="БутытоваСГ" r:id="rId187" minRId="36570" maxRId="36575">
    <sheetIdMap count="1">
      <sheetId val="1"/>
    </sheetIdMap>
  </header>
  <header guid="{D064E40C-273A-49F5-86CA-B3184C49963D}" dateTime="2025-03-24T15:19:12" maxSheetId="2" userName="БутытоваСГ" r:id="rId188" minRId="36576" maxRId="36577">
    <sheetIdMap count="1">
      <sheetId val="1"/>
    </sheetIdMap>
  </header>
  <header guid="{DD93B4E0-FE8E-4BD6-A769-9A312BD7C64E}" dateTime="2025-03-24T19:26:10" maxSheetId="2" userName="БутытоваСГ" r:id="rId189" minRId="36578" maxRId="36581">
    <sheetIdMap count="1">
      <sheetId val="1"/>
    </sheetIdMap>
  </header>
  <header guid="{BC8C3106-376C-47B8-99E3-C9866E1B3E25}" dateTime="2025-03-24T19:26:40" maxSheetId="2" userName="БутытоваСГ" r:id="rId190" minRId="36582" maxRId="36583">
    <sheetIdMap count="1">
      <sheetId val="1"/>
    </sheetIdMap>
  </header>
  <header guid="{E1E3C838-C88F-462F-B1EC-1B6CEBC77551}" dateTime="2025-03-24T19:28:40" maxSheetId="2" userName="БутытоваСГ" r:id="rId191" minRId="36584">
    <sheetIdMap count="1">
      <sheetId val="1"/>
    </sheetIdMap>
  </header>
  <header guid="{508E1E79-787C-459C-99B5-7E1BB65483D5}" dateTime="2025-03-25T08:55:24" maxSheetId="2" userName="Пользователь" r:id="rId192" minRId="36585" maxRId="36620">
    <sheetIdMap count="1">
      <sheetId val="1"/>
    </sheetIdMap>
  </header>
  <header guid="{0AE1AD3E-93EB-4A1E-A8C9-480183444E67}" dateTime="2025-03-25T11:23:15" maxSheetId="2" userName="Ольга Владимировна" r:id="rId193" minRId="36621">
    <sheetIdMap count="1">
      <sheetId val="1"/>
    </sheetIdMap>
  </header>
  <header guid="{28D90F3D-2B79-493F-BD0A-36883545A2D9}" dateTime="2025-04-01T09:28:48" maxSheetId="2" userName="Пользователь" r:id="rId194" minRId="3662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6621" sId="1" odxf="1">
    <oc r="H3" t="inlineStr">
      <is>
        <t>от 24 февраля 2025    № 28</t>
      </is>
    </oc>
    <nc r="H3" t="inlineStr">
      <is>
        <t>от ________ 2025    №___</t>
      </is>
    </nc>
    <odxf/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76" sId="1" numFmtId="4">
    <oc r="G276">
      <v>8886.66</v>
    </oc>
    <nc r="G276">
      <f>8886.66+4216.806</f>
    </nc>
  </rcc>
  <rcc rId="36577" sId="1" numFmtId="4">
    <oc r="H276">
      <v>8886.66</v>
    </oc>
    <nc r="H276">
      <f>8886.66+4216.806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578" sId="1" ref="A64:XFD64" action="deleteRow">
    <undo index="65535" exp="ref" v="1" dr="H64" r="H60" sId="1"/>
    <undo index="65535" exp="ref" v="1" dr="G64" r="G60" sId="1"/>
    <undo index="65535" exp="area" ref3D="1" dr="$B$1:$F$1048576" dn="Z_106D9765_3D6F_4710_B925_E44D9570C8C1_.wvu.Cols" sId="1"/>
    <rfmt sheetId="1" xfDxf="1" sqref="A64:XFD64" start="0" length="0">
      <dxf>
        <font>
          <i/>
          <name val="Times New Roman CYR"/>
          <family val="1"/>
        </font>
        <alignment wrapText="1"/>
      </dxf>
    </rfmt>
    <rcc rId="0" sId="1" dxf="1">
      <nc r="A64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" t="inlineStr">
        <is>
          <t>043И8 54170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4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4">
        <f>G65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4">
        <f>SUM(H65:H65)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79" sId="1" ref="A64:XFD64" action="deleteRow">
    <undo index="65535" exp="area" ref3D="1" dr="$B$1:$F$1048576" dn="Z_106D9765_3D6F_4710_B925_E44D9570C8C1_.wvu.Cols" sId="1"/>
    <rfmt sheetId="1" xfDxf="1" sqref="A64:XFD64" start="0" length="0">
      <dxf>
        <font>
          <i/>
          <name val="Times New Roman CYR"/>
          <family val="1"/>
        </font>
        <alignment wrapText="1"/>
      </dxf>
    </rfmt>
    <rcc rId="0" sId="1" dxf="1">
      <nc r="A6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" t="inlineStr">
        <is>
          <t>043И8 54170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" t="inlineStr">
        <is>
          <t>977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4">
        <v>93720.721650000007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4">
        <v>104030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80" sId="1">
    <oc r="G60">
      <f>G61+#REF!+G64</f>
    </oc>
    <nc r="G60">
      <f>G61+G64</f>
    </nc>
  </rcc>
  <rcc rId="36581" sId="1">
    <oc r="H60">
      <f>H61+#REF!+H64</f>
    </oc>
    <nc r="H60">
      <f>H61+H64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82" sId="1" numFmtId="4">
    <oc r="G277">
      <v>1229910.0227900001</v>
    </oc>
    <nc r="G277">
      <v>1143217.7287900001</v>
    </nc>
  </rcc>
  <rcc rId="36583" sId="1" numFmtId="4">
    <oc r="H277">
      <v>1226069.83727</v>
    </oc>
    <nc r="H277">
      <v>1143217.7287900001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70" sId="1" numFmtId="4">
    <oc r="G63">
      <v>14908.81835</v>
    </oc>
    <nc r="G63">
      <f>14908.81835+2811.62165</f>
    </nc>
  </rcc>
  <rcc rId="36571" sId="1" numFmtId="4">
    <oc r="H63">
      <v>14599.54</v>
    </oc>
    <nc r="H63">
      <f>14599.54+3120.9</f>
    </nc>
  </rcc>
  <rcc rId="36572" sId="1">
    <oc r="D64" t="inlineStr">
      <is>
        <t>968</t>
      </is>
    </oc>
    <nc r="D64" t="inlineStr">
      <is>
        <t>977</t>
      </is>
    </nc>
  </rcc>
  <rcc rId="36573" sId="1">
    <oc r="D65" t="inlineStr">
      <is>
        <t>968</t>
      </is>
    </oc>
    <nc r="D65" t="inlineStr">
      <is>
        <t>977</t>
      </is>
    </nc>
  </rcc>
  <rcc rId="36574" sId="1">
    <oc r="C65" t="inlineStr">
      <is>
        <t>622</t>
      </is>
    </oc>
    <nc r="C65" t="inlineStr">
      <is>
        <t>540</t>
      </is>
    </nc>
  </rcc>
  <rcc rId="36575" sId="1" odxf="1" dxf="1">
    <oc r="A65" t="inlineStr">
      <is>
        <t>Субсидии автономным учреждениям на иные цели</t>
      </is>
    </oc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84" sId="1" numFmtId="4">
    <oc r="H277">
      <v>1143217.7287900001</v>
    </oc>
    <nc r="H277">
      <v>1129377.54327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85" sId="1">
    <oc r="A29" t="inlineStr">
      <is>
        <t>Муниципальная Программа «Управление муниципальными финансами и муниципальным долгом на 2020-2025 годы</t>
      </is>
    </oc>
    <nc r="A29" t="inlineStr">
      <is>
        <t>Муниципальная Программа «Управление муниципальными финансами и муниципальным долгом на 2024-2028 годы</t>
      </is>
    </nc>
  </rcc>
  <rcc rId="36586" sId="1">
    <o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36587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    </is>
    </nc>
  </rcc>
  <rcc rId="36588" sId="1">
    <oc r="A4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48" t="inlineStr">
      <is>
        <t>Подпрограмма «Повышение качества управления муниципальным имуществом и земельными участками в Селенгинском районе на 2024-2028 годы"</t>
      </is>
    </nc>
  </rcc>
  <rcc rId="36589" sId="1">
    <oc r="A5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59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    </is>
    </nc>
  </rcc>
  <rcc rId="36590" sId="1">
    <oc r="A60" t="inlineStr">
      <is>
        <t>Подпрограмма "Развитие дорожной сети в Селенгинском районе"</t>
      </is>
    </oc>
    <nc r="A60" t="inlineStr">
      <is>
        <t>Подпрограмма "Развитие дорожной сети в Селенгинском районе 2024-2028 годы"</t>
      </is>
    </nc>
  </rcc>
  <rcc rId="36591" sId="1">
    <oc r="A66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6" t="inlineStr">
      <is>
        <t>Муниципальная программа «Развитие малого и среднего предпринимательства в Селенгинском районе на 2023-2027 годы"</t>
      </is>
    </nc>
  </rcc>
  <rcc rId="36592" sId="1">
    <oc r="A70" t="inlineStr">
      <is>
        <t>Муниципальная программа «Комплексное развитие сельских территорий в Селенгинском районе на 2023-2025 годы»</t>
      </is>
    </oc>
    <nc r="A70" t="inlineStr">
      <is>
        <t>Муниципальная программа «Комплексное развитие сельских территорий в Селенгинском районе на 2024-2028 годы»</t>
      </is>
    </nc>
  </rcc>
  <rcc rId="36593" sId="1">
    <oc r="A80" t="inlineStr">
      <is>
        <t>Муниципальная Программа «Развитие культуры в Селенгинском районе на 2020 – 2025 годы»</t>
      </is>
    </oc>
    <nc r="A80" t="inlineStr">
      <is>
        <t>Муниципальная Программа «Развитие культуры в Селенгинском районе на 2023 – 2027 годы»</t>
      </is>
    </nc>
  </rcc>
  <rcc rId="36594" sId="1">
    <oc r="A81" t="inlineStr">
      <is>
        <t>Подпрограмма «Развитие библиотечного дела»</t>
      </is>
    </oc>
    <nc r="A81" t="inlineStr">
      <is>
        <t>Подпрограмма «Развитие библиотечного дела на 2023 – 2027 годы»</t>
      </is>
    </nc>
  </rcc>
  <rcc rId="36595" sId="1">
    <oc r="A87" t="inlineStr">
      <is>
        <t>Подпрограмма «Организация досуга и народного творчества»</t>
      </is>
    </oc>
    <nc r="A87" t="inlineStr">
      <is>
        <t>Подпрограмма «Организация досуга и народного творчества на 2023 – 2027 годы»</t>
      </is>
    </nc>
  </rcc>
  <rcc rId="36596" sId="1">
    <oc r="A93" t="inlineStr">
      <is>
        <t>Подпрограмма «Развитие художественно-эстетического образования и воспитания»</t>
      </is>
    </oc>
    <nc r="A93" t="inlineStr">
      <is>
        <t>Подпрограмма «Развитие художественно-эстетического образования и воспитания на 2023 – 2027 годы»</t>
      </is>
    </nc>
  </rcc>
  <rcc rId="36597" sId="1">
    <oc r="A99" t="inlineStr">
      <is>
        <t>Подпрограмма «Другие вопросы в области культуры»</t>
      </is>
    </oc>
    <nc r="A99" t="inlineStr">
      <is>
        <t>Подпрограмма «Другие вопросы в области культуры на 2023 – 2027 годы»</t>
      </is>
    </nc>
  </rcc>
  <rcc rId="36598" sId="1">
    <oc r="A11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1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36599" sId="1">
    <oc r="A114" t="inlineStr">
      <is>
        <t>Подпрограмма «Развитие физической культуры и спорта»</t>
      </is>
    </oc>
    <nc r="A114" t="inlineStr">
      <is>
        <t>Подпрограмма «Развитие физической культуры и спорта на 2023 – 2027 годы»</t>
      </is>
    </nc>
  </rcc>
  <rcc rId="36600" sId="1">
    <oc r="A118" t="inlineStr">
      <is>
        <t>Подпрограмма «Содержание инструкторов по физической культуре и спорту»</t>
      </is>
    </oc>
    <nc r="A118" t="inlineStr">
      <is>
        <t>Подпрограмма «Содержание инструкторов по физической культуре и спорту на 2023 – 2027 годы»</t>
      </is>
    </nc>
  </rcc>
  <rcc rId="36601" sId="1">
    <oc r="A124" t="inlineStr">
      <is>
        <t>Подпрограмма «Развитие спорта высших достижений»</t>
      </is>
    </oc>
    <nc r="A124" t="inlineStr">
      <is>
        <t>Подпрограмма «Развитие спорта высших достижений на 2023 – 2027 годы»</t>
      </is>
    </nc>
  </rcc>
  <rcc rId="36602" sId="1">
    <oc r="A130" t="inlineStr">
      <is>
        <t>Подпрограмма «Другие вопросы в области физической культуры и спорта»</t>
      </is>
    </oc>
    <nc r="A130" t="inlineStr">
      <is>
        <t>Подпрограмма «Другие вопросы в области физической культуры и спорта на 2023 – 2027 годы»</t>
      </is>
    </nc>
  </rcc>
  <rcc rId="36603" sId="1">
    <oc r="A143" t="inlineStr">
      <is>
        <t>Подпрограмма «Обеспечение жильем молодых семей»</t>
      </is>
    </oc>
    <nc r="A143" t="inlineStr">
      <is>
        <t>Подпрограмма «Обеспечение жильем молодых семей на 2023 – 2027 годы»</t>
      </is>
    </nc>
  </rcc>
  <rcc rId="36604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 xml:space="preserve">Подпрограмма «Развитие молодежной политики в Селенгинском районе на 2023 – 2027 годы»  </t>
      </is>
    </nc>
  </rcc>
  <rcc rId="36605" sId="1">
    <oc r="A151" t="inlineStr">
      <is>
        <t>МП «Развитие образования в Селенгинском районе на 2020-2025 годы"</t>
      </is>
    </oc>
    <nc r="A151" t="inlineStr">
      <is>
        <t>Муниципальная программа «Развитие образования в Селенгинском районе на 2024-2028 годы"</t>
      </is>
    </nc>
  </rcc>
  <rcc rId="36606" sId="1">
    <oc r="A152" t="inlineStr">
      <is>
        <t>Подпрограмма "Дошкольное образование в Селенгинском районе"</t>
      </is>
    </oc>
    <nc r="A152" t="inlineStr">
      <is>
        <t>Подпрограмма "Дошкольное образование в Селенгинском районе на 2024-2028 годы"</t>
      </is>
    </nc>
  </rcc>
  <rcc rId="36607" sId="1">
    <oc r="A162" t="inlineStr">
      <is>
        <t>Подпрограмма "Общее образование в Селенгинском районе"</t>
      </is>
    </oc>
    <nc r="A162" t="inlineStr">
      <is>
        <t>Подпрограмма "Общее образование в Селенгинском районе на 2024-2028 годы"</t>
      </is>
    </nc>
  </rcc>
  <rcc rId="36608" sId="1">
    <oc r="A192" t="inlineStr">
      <is>
        <t>Подпрограмма "Дополнительное образование  в Селенгинском районе"</t>
      </is>
    </oc>
    <nc r="A192" t="inlineStr">
      <is>
        <t>Подпрограмма "Дополнительное образование  в Селенгинском районе на 2024-2028 годы"</t>
      </is>
    </nc>
  </rcc>
  <rcc rId="36609" sId="1">
    <oc r="A200" t="inlineStr">
      <is>
        <t>Подпрограмма "Детский отдых в Селенгинском районе"</t>
      </is>
    </oc>
    <nc r="A200" t="inlineStr">
      <is>
        <t>Подпрограмма "Детский отдых в Селенгинском районе на 2024-2028 годы"</t>
      </is>
    </nc>
  </rcc>
  <rcc rId="36610" sId="1">
    <oc r="A213" t="inlineStr">
      <is>
        <t>Подпрограмма "Другие вопросы в области образования в Селенгинском районе"</t>
      </is>
    </oc>
    <nc r="A213" t="inlineStr">
      <is>
        <t>Подпрограмма "Другие вопросы в области образования в Селенгинском районе на 2024-2028 годы"</t>
      </is>
    </nc>
  </rcc>
  <rcc rId="36611" sId="1">
    <oc r="A228" t="inlineStr">
      <is>
        <t>Подпрограмма "Семья и дети"</t>
      </is>
    </oc>
    <nc r="A228" t="inlineStr">
      <is>
        <t>Подпрограмма "Семья и дети на 2024-2028 годы"</t>
      </is>
    </nc>
  </rcc>
  <rcc rId="36612" sId="1">
    <oc r="A235" t="inlineStr">
      <is>
        <t>Муниципальная программа «Старшее поколение на 2020-2025 годы</t>
      </is>
    </oc>
    <nc r="A235" t="inlineStr">
      <is>
        <t>Муниципальная программа «Старшее поколение на 2023-2027 годы"</t>
      </is>
    </nc>
  </rcc>
  <rcc rId="36613" sId="1">
    <oc r="A239" t="inlineStr">
      <is>
        <t>Муниципальная программа «Организация общественных работ на территории Селенгинского района на 2020-2025 годы</t>
      </is>
    </oc>
    <nc r="A239" t="inlineStr">
      <is>
        <t>Муниципальная программа «Организация общественных работ на территории муниципального образования "Селенгинский район на 2020-2025 годы"</t>
      </is>
    </nc>
  </rcc>
  <rcc rId="36614" sId="1">
    <oc r="A243" t="inlineStr">
      <is>
        <t>Муниципальная программа «Поддержка сельских и городских инициатив в Селенгинском районе на 2020-2025 годы»</t>
      </is>
    </oc>
    <nc r="A243" t="inlineStr">
      <is>
        <t>Муниципальная программа «Поддержка сельских и городских инициатив в Селенгинском районе на 2024-2028 годы»</t>
      </is>
    </nc>
  </rcc>
  <rcc rId="36615" sId="1">
    <oc r="A24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4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36616" sId="1">
    <oc r="A25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25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годы"</t>
      </is>
    </nc>
  </rcc>
  <rcc rId="36617" sId="1">
    <oc r="A25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25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36618" sId="1">
    <oc r="A263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63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36619" sId="1">
    <oc r="A2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67" t="inlineStr">
      <is>
    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    </is>
    </nc>
  </rcc>
  <rcc rId="36620" sId="1">
    <oc r="A27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71" t="inlineStr">
      <is>
        <t>Муниципальная программа "Охрана окружающей среды в муниципальном образовании "Селенгинский район" на 2023-2027 годы."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22" sId="1">
    <oc r="H3" t="inlineStr">
      <is>
        <t>от ________ 2025    №___</t>
      </is>
    </oc>
    <nc r="H3" t="inlineStr">
      <is>
        <t>от 27 марта  2025    № 35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21"/>
  <sheetViews>
    <sheetView tabSelected="1" view="pageBreakPreview" zoomScaleNormal="100" zoomScaleSheetLayoutView="100" workbookViewId="0">
      <selection activeCell="H3" sqref="H3"/>
    </sheetView>
  </sheetViews>
  <sheetFormatPr defaultRowHeight="12.75" x14ac:dyDescent="0.2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7" style="1" customWidth="1"/>
    <col min="10" max="10" width="14.8554687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 x14ac:dyDescent="0.2">
      <c r="H1" s="3" t="s">
        <v>345</v>
      </c>
    </row>
    <row r="2" spans="1:9" x14ac:dyDescent="0.2">
      <c r="H2" s="3" t="s">
        <v>344</v>
      </c>
    </row>
    <row r="3" spans="1:9" x14ac:dyDescent="0.2">
      <c r="H3" s="3" t="s">
        <v>382</v>
      </c>
    </row>
    <row r="5" spans="1:9" ht="12.75" customHeight="1" x14ac:dyDescent="0.2">
      <c r="A5" s="29"/>
      <c r="B5" s="29"/>
      <c r="C5" s="29"/>
      <c r="D5" s="29"/>
      <c r="E5" s="29"/>
      <c r="F5" s="2"/>
      <c r="G5" s="55"/>
      <c r="H5" s="3" t="s">
        <v>246</v>
      </c>
    </row>
    <row r="6" spans="1:9" ht="12.75" customHeight="1" x14ac:dyDescent="0.2">
      <c r="A6" s="29"/>
      <c r="B6" s="29"/>
      <c r="C6" s="29"/>
      <c r="D6" s="29"/>
      <c r="E6" s="29"/>
      <c r="F6" s="2"/>
      <c r="G6" s="55"/>
      <c r="H6" s="3" t="s">
        <v>140</v>
      </c>
    </row>
    <row r="7" spans="1:9" ht="12.75" customHeight="1" x14ac:dyDescent="0.2">
      <c r="A7" s="29"/>
      <c r="B7" s="29"/>
      <c r="C7" s="29"/>
      <c r="D7" s="29"/>
      <c r="E7" s="2"/>
      <c r="F7" s="2"/>
      <c r="G7" s="55"/>
      <c r="H7" s="3" t="s">
        <v>141</v>
      </c>
    </row>
    <row r="8" spans="1:9" ht="12.75" customHeight="1" x14ac:dyDescent="0.2">
      <c r="A8" s="29"/>
      <c r="B8" s="29"/>
      <c r="C8" s="29"/>
      <c r="D8" s="29"/>
      <c r="E8" s="2"/>
      <c r="F8" s="2"/>
      <c r="G8" s="55"/>
      <c r="H8" s="3" t="s">
        <v>28</v>
      </c>
    </row>
    <row r="9" spans="1:9" ht="12.75" customHeight="1" x14ac:dyDescent="0.2">
      <c r="A9" s="29"/>
      <c r="B9" s="29"/>
      <c r="C9" s="29"/>
      <c r="D9" s="29"/>
      <c r="E9" s="2"/>
      <c r="F9" s="2"/>
      <c r="G9" s="55"/>
      <c r="H9" s="3" t="s">
        <v>334</v>
      </c>
    </row>
    <row r="10" spans="1:9" ht="12.75" customHeight="1" x14ac:dyDescent="0.2">
      <c r="A10" s="29"/>
      <c r="B10" s="29"/>
      <c r="C10" s="29"/>
      <c r="D10" s="29"/>
      <c r="E10" s="2"/>
      <c r="F10" s="2"/>
      <c r="G10" s="108" t="s">
        <v>335</v>
      </c>
      <c r="H10" s="108"/>
      <c r="I10" s="55"/>
    </row>
    <row r="11" spans="1:9" ht="12.75" customHeight="1" x14ac:dyDescent="0.2">
      <c r="A11" s="29"/>
      <c r="B11" s="29"/>
      <c r="C11" s="29"/>
      <c r="D11" s="29"/>
      <c r="E11" s="2"/>
      <c r="F11" s="2"/>
      <c r="G11" s="55"/>
      <c r="H11" s="3" t="s">
        <v>346</v>
      </c>
    </row>
    <row r="12" spans="1:9" ht="12.75" customHeight="1" x14ac:dyDescent="0.2">
      <c r="A12" s="29"/>
      <c r="B12" s="29"/>
      <c r="C12" s="29"/>
      <c r="D12" s="29"/>
      <c r="E12" s="2"/>
      <c r="F12" s="2"/>
    </row>
    <row r="13" spans="1:9" ht="12.75" customHeight="1" x14ac:dyDescent="0.2">
      <c r="A13" s="29"/>
      <c r="B13" s="29"/>
      <c r="C13" s="29"/>
      <c r="D13" s="29"/>
      <c r="E13" s="2"/>
      <c r="F13" s="2"/>
    </row>
    <row r="14" spans="1:9" ht="18.75" customHeight="1" x14ac:dyDescent="0.2">
      <c r="A14" s="107" t="s">
        <v>336</v>
      </c>
      <c r="B14" s="107"/>
      <c r="C14" s="107"/>
      <c r="D14" s="107"/>
      <c r="E14" s="107"/>
      <c r="F14" s="107"/>
      <c r="G14" s="107"/>
      <c r="H14" s="107"/>
    </row>
    <row r="15" spans="1:9" ht="18.75" customHeight="1" x14ac:dyDescent="0.2">
      <c r="A15" s="65"/>
      <c r="B15" s="65"/>
      <c r="C15" s="65"/>
      <c r="D15" s="65"/>
      <c r="E15" s="65"/>
      <c r="F15" s="65"/>
      <c r="G15" s="65"/>
      <c r="H15" s="65"/>
    </row>
    <row r="16" spans="1:9" ht="15.75" x14ac:dyDescent="0.25">
      <c r="A16" s="30"/>
      <c r="B16" s="30"/>
      <c r="C16" s="30"/>
      <c r="D16" s="30"/>
      <c r="E16" s="30"/>
      <c r="F16" s="30"/>
      <c r="G16" s="31"/>
      <c r="H16" s="31" t="s">
        <v>51</v>
      </c>
    </row>
    <row r="17" spans="1:8" ht="12.75" customHeight="1" x14ac:dyDescent="0.2">
      <c r="A17" s="105" t="s">
        <v>6</v>
      </c>
      <c r="B17" s="32"/>
      <c r="C17" s="32"/>
      <c r="D17" s="106" t="s">
        <v>44</v>
      </c>
      <c r="E17" s="106" t="s">
        <v>20</v>
      </c>
      <c r="F17" s="109"/>
      <c r="G17" s="110" t="s">
        <v>232</v>
      </c>
      <c r="H17" s="111"/>
    </row>
    <row r="18" spans="1:8" ht="25.5" x14ac:dyDescent="0.2">
      <c r="A18" s="105"/>
      <c r="B18" s="32" t="s">
        <v>18</v>
      </c>
      <c r="C18" s="32" t="s">
        <v>19</v>
      </c>
      <c r="D18" s="106"/>
      <c r="E18" s="32" t="s">
        <v>16</v>
      </c>
      <c r="F18" s="32" t="s">
        <v>17</v>
      </c>
      <c r="G18" s="66">
        <v>2026</v>
      </c>
      <c r="H18" s="66">
        <v>2027</v>
      </c>
    </row>
    <row r="19" spans="1:8" ht="25.5" x14ac:dyDescent="0.2">
      <c r="A19" s="59" t="s">
        <v>292</v>
      </c>
      <c r="B19" s="60" t="s">
        <v>156</v>
      </c>
      <c r="C19" s="60"/>
      <c r="D19" s="60"/>
      <c r="E19" s="60"/>
      <c r="F19" s="60"/>
      <c r="G19" s="61">
        <f>G20+G23+G26</f>
        <v>361</v>
      </c>
      <c r="H19" s="61">
        <f>H20+H23+H26</f>
        <v>361</v>
      </c>
    </row>
    <row r="20" spans="1:8" ht="38.25" x14ac:dyDescent="0.2">
      <c r="A20" s="16" t="s">
        <v>229</v>
      </c>
      <c r="B20" s="4" t="s">
        <v>230</v>
      </c>
      <c r="C20" s="4"/>
      <c r="D20" s="4" t="s">
        <v>54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 x14ac:dyDescent="0.2">
      <c r="A21" s="12" t="s">
        <v>59</v>
      </c>
      <c r="B21" s="4" t="s">
        <v>231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 x14ac:dyDescent="0.2">
      <c r="A22" s="11" t="s">
        <v>50</v>
      </c>
      <c r="B22" s="6" t="s">
        <v>231</v>
      </c>
      <c r="C22" s="6" t="s">
        <v>33</v>
      </c>
      <c r="D22" s="6" t="s">
        <v>54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 x14ac:dyDescent="0.2">
      <c r="A23" s="16" t="s">
        <v>189</v>
      </c>
      <c r="B23" s="4" t="s">
        <v>190</v>
      </c>
      <c r="C23" s="4"/>
      <c r="D23" s="4" t="s">
        <v>54</v>
      </c>
      <c r="E23" s="4" t="s">
        <v>7</v>
      </c>
      <c r="F23" s="4" t="s">
        <v>29</v>
      </c>
      <c r="G23" s="5">
        <f>G24</f>
        <v>211</v>
      </c>
      <c r="H23" s="5">
        <f>H24</f>
        <v>211</v>
      </c>
    </row>
    <row r="24" spans="1:8" s="25" customFormat="1" ht="38.25" x14ac:dyDescent="0.2">
      <c r="A24" s="17" t="s">
        <v>157</v>
      </c>
      <c r="B24" s="4" t="s">
        <v>221</v>
      </c>
      <c r="C24" s="4"/>
      <c r="D24" s="4" t="s">
        <v>54</v>
      </c>
      <c r="E24" s="4" t="s">
        <v>7</v>
      </c>
      <c r="F24" s="4" t="s">
        <v>29</v>
      </c>
      <c r="G24" s="5">
        <f>G25</f>
        <v>211</v>
      </c>
      <c r="H24" s="5">
        <f>H25</f>
        <v>211</v>
      </c>
    </row>
    <row r="25" spans="1:8" ht="25.5" x14ac:dyDescent="0.2">
      <c r="A25" s="11" t="s">
        <v>50</v>
      </c>
      <c r="B25" s="6" t="s">
        <v>221</v>
      </c>
      <c r="C25" s="6" t="s">
        <v>33</v>
      </c>
      <c r="D25" s="6" t="s">
        <v>54</v>
      </c>
      <c r="E25" s="6" t="s">
        <v>7</v>
      </c>
      <c r="F25" s="6" t="s">
        <v>29</v>
      </c>
      <c r="G25" s="69">
        <v>211</v>
      </c>
      <c r="H25" s="69">
        <v>211</v>
      </c>
    </row>
    <row r="26" spans="1:8" s="26" customFormat="1" ht="38.25" x14ac:dyDescent="0.2">
      <c r="A26" s="47" t="s">
        <v>205</v>
      </c>
      <c r="B26" s="4" t="s">
        <v>206</v>
      </c>
      <c r="C26" s="4"/>
      <c r="D26" s="4" t="s">
        <v>54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 x14ac:dyDescent="0.2">
      <c r="A27" s="12" t="s">
        <v>59</v>
      </c>
      <c r="B27" s="4" t="s">
        <v>207</v>
      </c>
      <c r="C27" s="7"/>
      <c r="D27" s="4" t="s">
        <v>54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 x14ac:dyDescent="0.2">
      <c r="A28" s="11" t="s">
        <v>50</v>
      </c>
      <c r="B28" s="6" t="s">
        <v>207</v>
      </c>
      <c r="C28" s="6" t="s">
        <v>33</v>
      </c>
      <c r="D28" s="6" t="s">
        <v>54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 x14ac:dyDescent="0.2">
      <c r="A29" s="62" t="s">
        <v>347</v>
      </c>
      <c r="B29" s="60" t="s">
        <v>65</v>
      </c>
      <c r="C29" s="60"/>
      <c r="D29" s="60"/>
      <c r="E29" s="60"/>
      <c r="F29" s="60"/>
      <c r="G29" s="61">
        <f>G30+G37</f>
        <v>36855.9</v>
      </c>
      <c r="H29" s="61">
        <f>H30+H37</f>
        <v>37251.4</v>
      </c>
    </row>
    <row r="30" spans="1:8" s="26" customFormat="1" ht="27" x14ac:dyDescent="0.25">
      <c r="A30" s="46" t="s">
        <v>201</v>
      </c>
      <c r="B30" s="7" t="s">
        <v>66</v>
      </c>
      <c r="C30" s="7"/>
      <c r="D30" s="7">
        <v>970</v>
      </c>
      <c r="E30" s="7" t="s">
        <v>7</v>
      </c>
      <c r="F30" s="7" t="s">
        <v>14</v>
      </c>
      <c r="G30" s="28">
        <f>G31</f>
        <v>12667.4</v>
      </c>
      <c r="H30" s="28">
        <f>H31</f>
        <v>12667.4</v>
      </c>
    </row>
    <row r="31" spans="1:8" s="26" customFormat="1" ht="25.5" x14ac:dyDescent="0.2">
      <c r="A31" s="21" t="s">
        <v>68</v>
      </c>
      <c r="B31" s="4" t="s">
        <v>67</v>
      </c>
      <c r="C31" s="4"/>
      <c r="D31" s="4">
        <v>970</v>
      </c>
      <c r="E31" s="4" t="s">
        <v>7</v>
      </c>
      <c r="F31" s="4" t="s">
        <v>14</v>
      </c>
      <c r="G31" s="5">
        <f>G32</f>
        <v>12667.4</v>
      </c>
      <c r="H31" s="5">
        <f>H32</f>
        <v>12667.4</v>
      </c>
    </row>
    <row r="32" spans="1:8" s="26" customFormat="1" ht="25.5" x14ac:dyDescent="0.2">
      <c r="A32" s="19" t="s">
        <v>45</v>
      </c>
      <c r="B32" s="4" t="s">
        <v>64</v>
      </c>
      <c r="C32" s="7"/>
      <c r="D32" s="4">
        <v>970</v>
      </c>
      <c r="E32" s="4" t="s">
        <v>7</v>
      </c>
      <c r="F32" s="4" t="s">
        <v>14</v>
      </c>
      <c r="G32" s="5">
        <f>SUM(G33:G36)</f>
        <v>12667.4</v>
      </c>
      <c r="H32" s="5">
        <f>SUM(H33:H36)</f>
        <v>12667.4</v>
      </c>
    </row>
    <row r="33" spans="1:8" s="26" customFormat="1" ht="25.5" x14ac:dyDescent="0.2">
      <c r="A33" s="10" t="s">
        <v>69</v>
      </c>
      <c r="B33" s="6" t="s">
        <v>64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8116.3</v>
      </c>
      <c r="H33" s="15">
        <v>8116.3</v>
      </c>
    </row>
    <row r="34" spans="1:8" s="26" customFormat="1" ht="37.5" customHeight="1" x14ac:dyDescent="0.2">
      <c r="A34" s="10" t="s">
        <v>70</v>
      </c>
      <c r="B34" s="6" t="s">
        <v>64</v>
      </c>
      <c r="C34" s="6" t="s">
        <v>63</v>
      </c>
      <c r="D34" s="6">
        <v>970</v>
      </c>
      <c r="E34" s="6" t="s">
        <v>7</v>
      </c>
      <c r="F34" s="6" t="s">
        <v>14</v>
      </c>
      <c r="G34" s="15">
        <v>2451.1</v>
      </c>
      <c r="H34" s="15">
        <v>2451.1</v>
      </c>
    </row>
    <row r="35" spans="1:8" s="26" customFormat="1" ht="37.5" customHeight="1" x14ac:dyDescent="0.2">
      <c r="A35" s="91" t="s">
        <v>293</v>
      </c>
      <c r="B35" s="6" t="s">
        <v>64</v>
      </c>
      <c r="C35" s="6" t="s">
        <v>294</v>
      </c>
      <c r="D35" s="6" t="s">
        <v>295</v>
      </c>
      <c r="E35" s="6" t="s">
        <v>7</v>
      </c>
      <c r="F35" s="6" t="s">
        <v>14</v>
      </c>
      <c r="G35" s="15">
        <v>1600</v>
      </c>
      <c r="H35" s="15">
        <v>1600</v>
      </c>
    </row>
    <row r="36" spans="1:8" s="26" customFormat="1" ht="37.5" customHeight="1" x14ac:dyDescent="0.2">
      <c r="A36" s="10" t="s">
        <v>32</v>
      </c>
      <c r="B36" s="6" t="s">
        <v>64</v>
      </c>
      <c r="C36" s="6" t="s">
        <v>33</v>
      </c>
      <c r="D36" s="6" t="s">
        <v>295</v>
      </c>
      <c r="E36" s="6" t="s">
        <v>7</v>
      </c>
      <c r="F36" s="6" t="s">
        <v>14</v>
      </c>
      <c r="G36" s="15">
        <v>500</v>
      </c>
      <c r="H36" s="15">
        <v>500</v>
      </c>
    </row>
    <row r="37" spans="1:8" s="26" customFormat="1" ht="27" x14ac:dyDescent="0.2">
      <c r="A37" s="22" t="s">
        <v>199</v>
      </c>
      <c r="B37" s="7" t="s">
        <v>71</v>
      </c>
      <c r="C37" s="7"/>
      <c r="D37" s="7">
        <v>970</v>
      </c>
      <c r="E37" s="7" t="s">
        <v>26</v>
      </c>
      <c r="F37" s="7" t="s">
        <v>7</v>
      </c>
      <c r="G37" s="28">
        <f>G38</f>
        <v>24188.5</v>
      </c>
      <c r="H37" s="28">
        <f>H38</f>
        <v>24584</v>
      </c>
    </row>
    <row r="38" spans="1:8" s="26" customFormat="1" ht="25.5" x14ac:dyDescent="0.2">
      <c r="A38" s="12" t="s">
        <v>72</v>
      </c>
      <c r="B38" s="4" t="s">
        <v>73</v>
      </c>
      <c r="C38" s="4"/>
      <c r="D38" s="4">
        <v>970</v>
      </c>
      <c r="E38" s="4" t="s">
        <v>26</v>
      </c>
      <c r="F38" s="4" t="s">
        <v>7</v>
      </c>
      <c r="G38" s="5">
        <f>G39+G41</f>
        <v>24188.5</v>
      </c>
      <c r="H38" s="5">
        <f>H39+H41</f>
        <v>24584</v>
      </c>
    </row>
    <row r="39" spans="1:8" s="26" customFormat="1" ht="25.5" x14ac:dyDescent="0.2">
      <c r="A39" s="12" t="s">
        <v>27</v>
      </c>
      <c r="B39" s="4" t="s">
        <v>75</v>
      </c>
      <c r="C39" s="4"/>
      <c r="D39" s="4">
        <v>970</v>
      </c>
      <c r="E39" s="4" t="s">
        <v>26</v>
      </c>
      <c r="F39" s="4" t="s">
        <v>7</v>
      </c>
      <c r="G39" s="5">
        <f>SUM(G40)</f>
        <v>24053.7</v>
      </c>
      <c r="H39" s="5">
        <f>SUM(H40)</f>
        <v>24443.9</v>
      </c>
    </row>
    <row r="40" spans="1:8" s="26" customFormat="1" x14ac:dyDescent="0.2">
      <c r="A40" s="14" t="s">
        <v>49</v>
      </c>
      <c r="B40" s="6" t="s">
        <v>75</v>
      </c>
      <c r="C40" s="6" t="s">
        <v>43</v>
      </c>
      <c r="D40" s="6">
        <v>970</v>
      </c>
      <c r="E40" s="6" t="s">
        <v>26</v>
      </c>
      <c r="F40" s="6" t="s">
        <v>7</v>
      </c>
      <c r="G40" s="69">
        <v>24053.7</v>
      </c>
      <c r="H40" s="69">
        <v>24443.9</v>
      </c>
    </row>
    <row r="41" spans="1:8" s="26" customFormat="1" ht="25.5" x14ac:dyDescent="0.2">
      <c r="A41" s="19" t="s">
        <v>48</v>
      </c>
      <c r="B41" s="4" t="s">
        <v>74</v>
      </c>
      <c r="C41" s="4"/>
      <c r="D41" s="4">
        <v>970</v>
      </c>
      <c r="E41" s="4" t="s">
        <v>26</v>
      </c>
      <c r="F41" s="4" t="s">
        <v>7</v>
      </c>
      <c r="G41" s="70">
        <f>SUM(G42)</f>
        <v>134.80000000000001</v>
      </c>
      <c r="H41" s="70">
        <f>SUM(H42)</f>
        <v>140.1</v>
      </c>
    </row>
    <row r="42" spans="1:8" s="26" customFormat="1" x14ac:dyDescent="0.2">
      <c r="A42" s="14" t="s">
        <v>49</v>
      </c>
      <c r="B42" s="6" t="s">
        <v>74</v>
      </c>
      <c r="C42" s="6" t="s">
        <v>43</v>
      </c>
      <c r="D42" s="6">
        <v>970</v>
      </c>
      <c r="E42" s="6" t="s">
        <v>26</v>
      </c>
      <c r="F42" s="6" t="s">
        <v>7</v>
      </c>
      <c r="G42" s="69">
        <v>134.80000000000001</v>
      </c>
      <c r="H42" s="69">
        <v>140.1</v>
      </c>
    </row>
    <row r="43" spans="1:8" s="26" customFormat="1" ht="38.25" x14ac:dyDescent="0.2">
      <c r="A43" s="59" t="s">
        <v>348</v>
      </c>
      <c r="B43" s="60" t="s">
        <v>165</v>
      </c>
      <c r="C43" s="60"/>
      <c r="D43" s="60"/>
      <c r="E43" s="60"/>
      <c r="F43" s="60"/>
      <c r="G43" s="61">
        <f>G44</f>
        <v>400</v>
      </c>
      <c r="H43" s="61">
        <f t="shared" ref="G43:H45" si="0">H44</f>
        <v>400</v>
      </c>
    </row>
    <row r="44" spans="1:8" s="26" customFormat="1" ht="38.25" x14ac:dyDescent="0.2">
      <c r="A44" s="17" t="s">
        <v>158</v>
      </c>
      <c r="B44" s="4" t="s">
        <v>166</v>
      </c>
      <c r="C44" s="4"/>
      <c r="D44" s="4">
        <v>968</v>
      </c>
      <c r="E44" s="4" t="s">
        <v>7</v>
      </c>
      <c r="F44" s="4" t="s">
        <v>29</v>
      </c>
      <c r="G44" s="5">
        <f t="shared" si="0"/>
        <v>400</v>
      </c>
      <c r="H44" s="5">
        <f t="shared" si="0"/>
        <v>400</v>
      </c>
    </row>
    <row r="45" spans="1:8" s="26" customFormat="1" ht="25.5" x14ac:dyDescent="0.2">
      <c r="A45" s="12" t="s">
        <v>59</v>
      </c>
      <c r="B45" s="4" t="s">
        <v>167</v>
      </c>
      <c r="C45" s="4"/>
      <c r="D45" s="4">
        <v>968</v>
      </c>
      <c r="E45" s="4" t="s">
        <v>7</v>
      </c>
      <c r="F45" s="4" t="s">
        <v>29</v>
      </c>
      <c r="G45" s="5">
        <f t="shared" si="0"/>
        <v>400</v>
      </c>
      <c r="H45" s="5">
        <f t="shared" si="0"/>
        <v>400</v>
      </c>
    </row>
    <row r="46" spans="1:8" s="26" customFormat="1" ht="25.5" x14ac:dyDescent="0.2">
      <c r="A46" s="11" t="s">
        <v>50</v>
      </c>
      <c r="B46" s="6" t="s">
        <v>167</v>
      </c>
      <c r="C46" s="6" t="s">
        <v>33</v>
      </c>
      <c r="D46" s="6">
        <v>968</v>
      </c>
      <c r="E46" s="6" t="s">
        <v>7</v>
      </c>
      <c r="F46" s="6" t="s">
        <v>29</v>
      </c>
      <c r="G46" s="15">
        <v>400</v>
      </c>
      <c r="H46" s="15">
        <v>400</v>
      </c>
    </row>
    <row r="47" spans="1:8" s="26" customFormat="1" ht="51" x14ac:dyDescent="0.2">
      <c r="A47" s="62" t="s">
        <v>349</v>
      </c>
      <c r="B47" s="60" t="s">
        <v>78</v>
      </c>
      <c r="C47" s="60"/>
      <c r="D47" s="60"/>
      <c r="E47" s="60"/>
      <c r="F47" s="60"/>
      <c r="G47" s="61">
        <f>G48+G60</f>
        <v>29608.6</v>
      </c>
      <c r="H47" s="61">
        <f>H48+H60</f>
        <v>29608.600000000002</v>
      </c>
    </row>
    <row r="48" spans="1:8" s="26" customFormat="1" ht="40.5" x14ac:dyDescent="0.25">
      <c r="A48" s="46" t="s">
        <v>350</v>
      </c>
      <c r="B48" s="7" t="s">
        <v>79</v>
      </c>
      <c r="C48" s="7"/>
      <c r="D48" s="7" t="s">
        <v>60</v>
      </c>
      <c r="E48" s="7" t="s">
        <v>7</v>
      </c>
      <c r="F48" s="7" t="s">
        <v>29</v>
      </c>
      <c r="G48" s="28">
        <f>G49+G56</f>
        <v>10416.200000000001</v>
      </c>
      <c r="H48" s="28">
        <f>H49+H56</f>
        <v>10416.200000000001</v>
      </c>
    </row>
    <row r="49" spans="1:8" s="26" customFormat="1" ht="38.25" x14ac:dyDescent="0.2">
      <c r="A49" s="21" t="s">
        <v>172</v>
      </c>
      <c r="B49" s="4" t="s">
        <v>226</v>
      </c>
      <c r="C49" s="4"/>
      <c r="D49" s="4" t="s">
        <v>60</v>
      </c>
      <c r="E49" s="4" t="s">
        <v>7</v>
      </c>
      <c r="F49" s="4" t="s">
        <v>29</v>
      </c>
      <c r="G49" s="5">
        <f>G50+G53</f>
        <v>9616.2000000000007</v>
      </c>
      <c r="H49" s="5">
        <f>H50+H53</f>
        <v>9616.2000000000007</v>
      </c>
    </row>
    <row r="50" spans="1:8" s="26" customFormat="1" ht="25.5" x14ac:dyDescent="0.2">
      <c r="A50" s="19" t="s">
        <v>45</v>
      </c>
      <c r="B50" s="4" t="s">
        <v>138</v>
      </c>
      <c r="C50" s="7"/>
      <c r="D50" s="4" t="s">
        <v>60</v>
      </c>
      <c r="E50" s="4" t="s">
        <v>7</v>
      </c>
      <c r="F50" s="4" t="s">
        <v>29</v>
      </c>
      <c r="G50" s="5">
        <f>SUM(G51:G52)</f>
        <v>9266.2000000000007</v>
      </c>
      <c r="H50" s="5">
        <f>SUM(H51:H52)</f>
        <v>9266.2000000000007</v>
      </c>
    </row>
    <row r="51" spans="1:8" s="26" customFormat="1" ht="25.5" x14ac:dyDescent="0.2">
      <c r="A51" s="10" t="s">
        <v>69</v>
      </c>
      <c r="B51" s="6" t="s">
        <v>138</v>
      </c>
      <c r="C51" s="6" t="s">
        <v>31</v>
      </c>
      <c r="D51" s="6" t="s">
        <v>60</v>
      </c>
      <c r="E51" s="6" t="s">
        <v>7</v>
      </c>
      <c r="F51" s="6" t="s">
        <v>29</v>
      </c>
      <c r="G51" s="15">
        <v>7116.9</v>
      </c>
      <c r="H51" s="15">
        <v>7116.9</v>
      </c>
    </row>
    <row r="52" spans="1:8" s="26" customFormat="1" ht="38.25" x14ac:dyDescent="0.2">
      <c r="A52" s="10" t="s">
        <v>70</v>
      </c>
      <c r="B52" s="6" t="s">
        <v>138</v>
      </c>
      <c r="C52" s="6" t="s">
        <v>63</v>
      </c>
      <c r="D52" s="6" t="s">
        <v>60</v>
      </c>
      <c r="E52" s="6" t="s">
        <v>7</v>
      </c>
      <c r="F52" s="6" t="s">
        <v>29</v>
      </c>
      <c r="G52" s="15">
        <v>2149.3000000000002</v>
      </c>
      <c r="H52" s="15">
        <v>2149.3000000000002</v>
      </c>
    </row>
    <row r="53" spans="1:8" s="26" customFormat="1" x14ac:dyDescent="0.2">
      <c r="A53" s="92" t="s">
        <v>296</v>
      </c>
      <c r="B53" s="8" t="s">
        <v>297</v>
      </c>
      <c r="C53" s="6"/>
      <c r="D53" s="8" t="s">
        <v>60</v>
      </c>
      <c r="E53" s="8" t="s">
        <v>298</v>
      </c>
      <c r="F53" s="8" t="s">
        <v>29</v>
      </c>
      <c r="G53" s="34">
        <f>G54+G55</f>
        <v>350</v>
      </c>
      <c r="H53" s="34">
        <f>H54+H55</f>
        <v>350</v>
      </c>
    </row>
    <row r="54" spans="1:8" s="26" customFormat="1" ht="25.5" x14ac:dyDescent="0.2">
      <c r="A54" s="10" t="s">
        <v>299</v>
      </c>
      <c r="B54" s="6" t="s">
        <v>300</v>
      </c>
      <c r="C54" s="6" t="s">
        <v>294</v>
      </c>
      <c r="D54" s="6" t="s">
        <v>301</v>
      </c>
      <c r="E54" s="6" t="s">
        <v>298</v>
      </c>
      <c r="F54" s="6" t="s">
        <v>29</v>
      </c>
      <c r="G54" s="15">
        <v>250</v>
      </c>
      <c r="H54" s="15">
        <v>250</v>
      </c>
    </row>
    <row r="55" spans="1:8" s="26" customFormat="1" ht="25.5" x14ac:dyDescent="0.2">
      <c r="A55" s="10" t="s">
        <v>32</v>
      </c>
      <c r="B55" s="6" t="s">
        <v>300</v>
      </c>
      <c r="C55" s="6" t="s">
        <v>33</v>
      </c>
      <c r="D55" s="6" t="s">
        <v>60</v>
      </c>
      <c r="E55" s="6" t="s">
        <v>7</v>
      </c>
      <c r="F55" s="6" t="s">
        <v>29</v>
      </c>
      <c r="G55" s="15">
        <v>100</v>
      </c>
      <c r="H55" s="15">
        <v>100</v>
      </c>
    </row>
    <row r="56" spans="1:8" s="26" customFormat="1" ht="38.25" x14ac:dyDescent="0.2">
      <c r="A56" s="13" t="s">
        <v>173</v>
      </c>
      <c r="B56" s="4" t="s">
        <v>223</v>
      </c>
      <c r="C56" s="6"/>
      <c r="D56" s="6" t="s">
        <v>60</v>
      </c>
      <c r="E56" s="6" t="s">
        <v>7</v>
      </c>
      <c r="F56" s="6" t="s">
        <v>29</v>
      </c>
      <c r="G56" s="15">
        <f>G57</f>
        <v>800</v>
      </c>
      <c r="H56" s="15">
        <f>H57</f>
        <v>800</v>
      </c>
    </row>
    <row r="57" spans="1:8" s="26" customFormat="1" ht="38.25" x14ac:dyDescent="0.2">
      <c r="A57" s="13" t="s">
        <v>81</v>
      </c>
      <c r="B57" s="4" t="s">
        <v>139</v>
      </c>
      <c r="C57" s="6"/>
      <c r="D57" s="6" t="s">
        <v>60</v>
      </c>
      <c r="E57" s="6" t="s">
        <v>7</v>
      </c>
      <c r="F57" s="6" t="s">
        <v>29</v>
      </c>
      <c r="G57" s="15">
        <f>SUM(G58:G58)</f>
        <v>800</v>
      </c>
      <c r="H57" s="15">
        <f>H58</f>
        <v>800</v>
      </c>
    </row>
    <row r="58" spans="1:8" s="26" customFormat="1" ht="25.5" x14ac:dyDescent="0.2">
      <c r="A58" s="10" t="s">
        <v>32</v>
      </c>
      <c r="B58" s="6" t="s">
        <v>139</v>
      </c>
      <c r="C58" s="6" t="s">
        <v>33</v>
      </c>
      <c r="D58" s="6" t="s">
        <v>60</v>
      </c>
      <c r="E58" s="6" t="s">
        <v>7</v>
      </c>
      <c r="F58" s="6" t="s">
        <v>29</v>
      </c>
      <c r="G58" s="15">
        <v>800</v>
      </c>
      <c r="H58" s="15">
        <v>800</v>
      </c>
    </row>
    <row r="59" spans="1:8" s="26" customFormat="1" ht="51" x14ac:dyDescent="0.2">
      <c r="A59" s="93" t="s">
        <v>349</v>
      </c>
      <c r="B59" s="8" t="s">
        <v>78</v>
      </c>
      <c r="C59" s="6"/>
      <c r="D59" s="8" t="s">
        <v>60</v>
      </c>
      <c r="E59" s="8" t="s">
        <v>9</v>
      </c>
      <c r="F59" s="8" t="s">
        <v>12</v>
      </c>
      <c r="G59" s="34">
        <f>G60</f>
        <v>19192.399999999998</v>
      </c>
      <c r="H59" s="34">
        <f>G60</f>
        <v>19192.399999999998</v>
      </c>
    </row>
    <row r="60" spans="1:8" s="48" customFormat="1" ht="27" x14ac:dyDescent="0.25">
      <c r="A60" s="46" t="s">
        <v>351</v>
      </c>
      <c r="B60" s="7" t="s">
        <v>269</v>
      </c>
      <c r="C60" s="7"/>
      <c r="D60" s="7" t="s">
        <v>60</v>
      </c>
      <c r="E60" s="7" t="s">
        <v>9</v>
      </c>
      <c r="F60" s="7" t="s">
        <v>12</v>
      </c>
      <c r="G60" s="71">
        <f>G61+G64</f>
        <v>19192.399999999998</v>
      </c>
      <c r="H60" s="71">
        <f>H61+H64</f>
        <v>19192.400000000001</v>
      </c>
    </row>
    <row r="61" spans="1:8" s="25" customFormat="1" ht="25.5" x14ac:dyDescent="0.2">
      <c r="A61" s="12" t="s">
        <v>270</v>
      </c>
      <c r="B61" s="4" t="s">
        <v>272</v>
      </c>
      <c r="C61" s="4"/>
      <c r="D61" s="4" t="s">
        <v>60</v>
      </c>
      <c r="E61" s="4" t="s">
        <v>9</v>
      </c>
      <c r="F61" s="4" t="s">
        <v>12</v>
      </c>
      <c r="G61" s="5">
        <f>G62</f>
        <v>17720.439999999999</v>
      </c>
      <c r="H61" s="5">
        <f>H62</f>
        <v>17720.440000000002</v>
      </c>
    </row>
    <row r="62" spans="1:8" s="25" customFormat="1" ht="25.5" x14ac:dyDescent="0.2">
      <c r="A62" s="12" t="s">
        <v>271</v>
      </c>
      <c r="B62" s="4" t="s">
        <v>273</v>
      </c>
      <c r="C62" s="4"/>
      <c r="D62" s="49" t="s">
        <v>60</v>
      </c>
      <c r="E62" s="79" t="s">
        <v>9</v>
      </c>
      <c r="F62" s="79" t="s">
        <v>12</v>
      </c>
      <c r="G62" s="70">
        <f>SUM(G63:G63)</f>
        <v>17720.439999999999</v>
      </c>
      <c r="H62" s="70">
        <f>SUM(H63:H63)</f>
        <v>17720.440000000002</v>
      </c>
    </row>
    <row r="63" spans="1:8" s="25" customFormat="1" x14ac:dyDescent="0.2">
      <c r="A63" s="18" t="s">
        <v>267</v>
      </c>
      <c r="B63" s="6" t="s">
        <v>273</v>
      </c>
      <c r="C63" s="6" t="s">
        <v>268</v>
      </c>
      <c r="D63" s="49" t="s">
        <v>60</v>
      </c>
      <c r="E63" s="49" t="s">
        <v>9</v>
      </c>
      <c r="F63" s="49" t="s">
        <v>12</v>
      </c>
      <c r="G63" s="69">
        <f>14908.81835+2811.62165</f>
        <v>17720.439999999999</v>
      </c>
      <c r="H63" s="69">
        <f>14599.54+3120.9</f>
        <v>17720.440000000002</v>
      </c>
    </row>
    <row r="64" spans="1:8" s="48" customFormat="1" ht="25.5" x14ac:dyDescent="0.25">
      <c r="A64" s="54" t="s">
        <v>253</v>
      </c>
      <c r="B64" s="49" t="s">
        <v>302</v>
      </c>
      <c r="C64" s="79"/>
      <c r="D64" s="49" t="s">
        <v>60</v>
      </c>
      <c r="E64" s="49" t="s">
        <v>9</v>
      </c>
      <c r="F64" s="49" t="s">
        <v>12</v>
      </c>
      <c r="G64" s="5">
        <f>SUM(G65:G65)</f>
        <v>1471.96</v>
      </c>
      <c r="H64" s="5">
        <f>SUM(H65:H65)</f>
        <v>1471.96</v>
      </c>
    </row>
    <row r="65" spans="1:8" s="25" customFormat="1" x14ac:dyDescent="0.2">
      <c r="A65" s="18" t="s">
        <v>267</v>
      </c>
      <c r="B65" s="77" t="s">
        <v>302</v>
      </c>
      <c r="C65" s="6" t="s">
        <v>268</v>
      </c>
      <c r="D65" s="50" t="s">
        <v>60</v>
      </c>
      <c r="E65" s="50" t="s">
        <v>9</v>
      </c>
      <c r="F65" s="50" t="s">
        <v>12</v>
      </c>
      <c r="G65" s="69">
        <v>1471.96</v>
      </c>
      <c r="H65" s="69">
        <v>1471.96</v>
      </c>
    </row>
    <row r="66" spans="1:8" s="26" customFormat="1" ht="38.25" x14ac:dyDescent="0.2">
      <c r="A66" s="59" t="s">
        <v>352</v>
      </c>
      <c r="B66" s="60" t="s">
        <v>80</v>
      </c>
      <c r="C66" s="60"/>
      <c r="D66" s="60" t="s">
        <v>55</v>
      </c>
      <c r="E66" s="60" t="s">
        <v>7</v>
      </c>
      <c r="F66" s="60" t="s">
        <v>29</v>
      </c>
      <c r="G66" s="61">
        <f t="shared" ref="G66:H68" si="1">G67</f>
        <v>135</v>
      </c>
      <c r="H66" s="61">
        <f t="shared" si="1"/>
        <v>135</v>
      </c>
    </row>
    <row r="67" spans="1:8" s="26" customFormat="1" ht="38.25" x14ac:dyDescent="0.2">
      <c r="A67" s="17" t="s">
        <v>222</v>
      </c>
      <c r="B67" s="4" t="s">
        <v>168</v>
      </c>
      <c r="C67" s="4"/>
      <c r="D67" s="4">
        <v>968</v>
      </c>
      <c r="E67" s="4" t="s">
        <v>7</v>
      </c>
      <c r="F67" s="4" t="s">
        <v>29</v>
      </c>
      <c r="G67" s="5">
        <f t="shared" si="1"/>
        <v>135</v>
      </c>
      <c r="H67" s="5">
        <f t="shared" si="1"/>
        <v>135</v>
      </c>
    </row>
    <row r="68" spans="1:8" s="26" customFormat="1" ht="25.5" x14ac:dyDescent="0.2">
      <c r="A68" s="12" t="s">
        <v>59</v>
      </c>
      <c r="B68" s="4" t="s">
        <v>169</v>
      </c>
      <c r="C68" s="7"/>
      <c r="D68" s="4">
        <v>968</v>
      </c>
      <c r="E68" s="4" t="s">
        <v>7</v>
      </c>
      <c r="F68" s="4" t="s">
        <v>29</v>
      </c>
      <c r="G68" s="5">
        <f t="shared" si="1"/>
        <v>135</v>
      </c>
      <c r="H68" s="5">
        <f t="shared" si="1"/>
        <v>135</v>
      </c>
    </row>
    <row r="69" spans="1:8" s="26" customFormat="1" ht="25.5" x14ac:dyDescent="0.2">
      <c r="A69" s="14" t="s">
        <v>59</v>
      </c>
      <c r="B69" s="6" t="s">
        <v>169</v>
      </c>
      <c r="C69" s="6" t="s">
        <v>33</v>
      </c>
      <c r="D69" s="6">
        <v>968</v>
      </c>
      <c r="E69" s="6" t="s">
        <v>7</v>
      </c>
      <c r="F69" s="6" t="s">
        <v>29</v>
      </c>
      <c r="G69" s="15">
        <v>135</v>
      </c>
      <c r="H69" s="15">
        <v>135</v>
      </c>
    </row>
    <row r="70" spans="1:8" s="26" customFormat="1" ht="38.25" x14ac:dyDescent="0.2">
      <c r="A70" s="59" t="s">
        <v>353</v>
      </c>
      <c r="B70" s="60" t="s">
        <v>227</v>
      </c>
      <c r="C70" s="60"/>
      <c r="D70" s="60" t="s">
        <v>2</v>
      </c>
      <c r="E70" s="60" t="s">
        <v>15</v>
      </c>
      <c r="F70" s="60" t="s">
        <v>21</v>
      </c>
      <c r="G70" s="64">
        <f>G71+G74+G77</f>
        <v>12452.48905</v>
      </c>
      <c r="H70" s="64">
        <f>H71+H74+H77</f>
        <v>100</v>
      </c>
    </row>
    <row r="71" spans="1:8" s="26" customFormat="1" ht="38.25" x14ac:dyDescent="0.2">
      <c r="A71" s="80" t="s">
        <v>0</v>
      </c>
      <c r="B71" s="79" t="s">
        <v>265</v>
      </c>
      <c r="C71" s="79"/>
      <c r="D71" s="79" t="s">
        <v>2</v>
      </c>
      <c r="E71" s="79" t="s">
        <v>9</v>
      </c>
      <c r="F71" s="79" t="s">
        <v>11</v>
      </c>
      <c r="G71" s="73">
        <f>G72</f>
        <v>100</v>
      </c>
      <c r="H71" s="35">
        <f t="shared" ref="H71" si="2">H72</f>
        <v>100</v>
      </c>
    </row>
    <row r="72" spans="1:8" s="26" customFormat="1" ht="25.5" x14ac:dyDescent="0.2">
      <c r="A72" s="80" t="s">
        <v>59</v>
      </c>
      <c r="B72" s="79" t="s">
        <v>266</v>
      </c>
      <c r="C72" s="79"/>
      <c r="D72" s="79" t="s">
        <v>2</v>
      </c>
      <c r="E72" s="79" t="s">
        <v>9</v>
      </c>
      <c r="F72" s="79" t="s">
        <v>11</v>
      </c>
      <c r="G72" s="73">
        <f>G73</f>
        <v>100</v>
      </c>
      <c r="H72" s="35">
        <f>H73</f>
        <v>100</v>
      </c>
    </row>
    <row r="73" spans="1:8" s="26" customFormat="1" ht="25.5" x14ac:dyDescent="0.2">
      <c r="A73" s="83" t="s">
        <v>32</v>
      </c>
      <c r="B73" s="77" t="s">
        <v>266</v>
      </c>
      <c r="C73" s="77" t="s">
        <v>33</v>
      </c>
      <c r="D73" s="77" t="s">
        <v>2</v>
      </c>
      <c r="E73" s="77" t="s">
        <v>9</v>
      </c>
      <c r="F73" s="77" t="s">
        <v>11</v>
      </c>
      <c r="G73" s="74">
        <v>100</v>
      </c>
      <c r="H73" s="69">
        <v>100</v>
      </c>
    </row>
    <row r="74" spans="1:8" s="26" customFormat="1" ht="38.25" x14ac:dyDescent="0.2">
      <c r="A74" s="102" t="s">
        <v>320</v>
      </c>
      <c r="B74" s="79" t="s">
        <v>323</v>
      </c>
      <c r="C74" s="79"/>
      <c r="D74" s="79" t="s">
        <v>315</v>
      </c>
      <c r="E74" s="79" t="s">
        <v>15</v>
      </c>
      <c r="F74" s="79" t="s">
        <v>21</v>
      </c>
      <c r="G74" s="70">
        <f>G75</f>
        <v>11496.9123</v>
      </c>
      <c r="H74" s="70">
        <f>H75</f>
        <v>0</v>
      </c>
    </row>
    <row r="75" spans="1:8" s="26" customFormat="1" ht="13.5" x14ac:dyDescent="0.2">
      <c r="A75" s="102" t="s">
        <v>321</v>
      </c>
      <c r="B75" s="79" t="s">
        <v>324</v>
      </c>
      <c r="C75" s="103"/>
      <c r="D75" s="79" t="s">
        <v>315</v>
      </c>
      <c r="E75" s="79" t="s">
        <v>15</v>
      </c>
      <c r="F75" s="79" t="s">
        <v>21</v>
      </c>
      <c r="G75" s="70">
        <v>11496.9123</v>
      </c>
      <c r="H75" s="70">
        <f>H76</f>
        <v>0</v>
      </c>
    </row>
    <row r="76" spans="1:8" s="26" customFormat="1" ht="25.5" x14ac:dyDescent="0.2">
      <c r="A76" s="14" t="s">
        <v>59</v>
      </c>
      <c r="B76" s="77" t="s">
        <v>324</v>
      </c>
      <c r="C76" s="77" t="s">
        <v>33</v>
      </c>
      <c r="D76" s="77" t="s">
        <v>315</v>
      </c>
      <c r="E76" s="77" t="s">
        <v>15</v>
      </c>
      <c r="F76" s="77" t="s">
        <v>21</v>
      </c>
      <c r="G76" s="69">
        <f>11369+127.9224</f>
        <v>11496.922399999999</v>
      </c>
      <c r="H76" s="69">
        <v>0</v>
      </c>
    </row>
    <row r="77" spans="1:8" s="26" customFormat="1" ht="25.5" x14ac:dyDescent="0.2">
      <c r="A77" s="102" t="s">
        <v>322</v>
      </c>
      <c r="B77" s="79" t="s">
        <v>325</v>
      </c>
      <c r="C77" s="79"/>
      <c r="D77" s="79" t="s">
        <v>54</v>
      </c>
      <c r="E77" s="79" t="s">
        <v>15</v>
      </c>
      <c r="F77" s="79" t="s">
        <v>21</v>
      </c>
      <c r="G77" s="70">
        <f t="shared" ref="G77:H78" si="3">G78</f>
        <v>855.57675000000006</v>
      </c>
      <c r="H77" s="70">
        <f t="shared" si="3"/>
        <v>0</v>
      </c>
    </row>
    <row r="78" spans="1:8" s="26" customFormat="1" ht="13.5" x14ac:dyDescent="0.2">
      <c r="A78" s="102" t="s">
        <v>321</v>
      </c>
      <c r="B78" s="79" t="s">
        <v>326</v>
      </c>
      <c r="C78" s="103"/>
      <c r="D78" s="79" t="s">
        <v>54</v>
      </c>
      <c r="E78" s="79" t="s">
        <v>15</v>
      </c>
      <c r="F78" s="79" t="s">
        <v>21</v>
      </c>
      <c r="G78" s="70">
        <f t="shared" si="3"/>
        <v>855.57675000000006</v>
      </c>
      <c r="H78" s="70">
        <f t="shared" si="3"/>
        <v>0</v>
      </c>
    </row>
    <row r="79" spans="1:8" s="26" customFormat="1" x14ac:dyDescent="0.2">
      <c r="A79" s="18" t="s">
        <v>337</v>
      </c>
      <c r="B79" s="77" t="s">
        <v>326</v>
      </c>
      <c r="C79" s="77" t="s">
        <v>333</v>
      </c>
      <c r="D79" s="77" t="s">
        <v>54</v>
      </c>
      <c r="E79" s="77" t="s">
        <v>15</v>
      </c>
      <c r="F79" s="77" t="s">
        <v>21</v>
      </c>
      <c r="G79" s="69">
        <f>770.01907+85.55768</f>
        <v>855.57675000000006</v>
      </c>
      <c r="H79" s="69">
        <v>0</v>
      </c>
    </row>
    <row r="80" spans="1:8" s="26" customFormat="1" ht="25.5" x14ac:dyDescent="0.2">
      <c r="A80" s="33" t="s">
        <v>354</v>
      </c>
      <c r="B80" s="60" t="s">
        <v>82</v>
      </c>
      <c r="C80" s="60"/>
      <c r="D80" s="60"/>
      <c r="E80" s="60"/>
      <c r="F80" s="60"/>
      <c r="G80" s="61">
        <f>G81+G87+G99+G93</f>
        <v>83657.64</v>
      </c>
      <c r="H80" s="61">
        <f>H81+H87+H99+H93</f>
        <v>83657.64</v>
      </c>
    </row>
    <row r="81" spans="1:8" s="26" customFormat="1" ht="27" x14ac:dyDescent="0.2">
      <c r="A81" s="27" t="s">
        <v>355</v>
      </c>
      <c r="B81" s="7" t="s">
        <v>88</v>
      </c>
      <c r="C81" s="7"/>
      <c r="D81" s="7" t="s">
        <v>53</v>
      </c>
      <c r="E81" s="7" t="s">
        <v>22</v>
      </c>
      <c r="F81" s="7" t="s">
        <v>7</v>
      </c>
      <c r="G81" s="28">
        <f>G82</f>
        <v>20981.72</v>
      </c>
      <c r="H81" s="28">
        <f>H82</f>
        <v>20981.72</v>
      </c>
    </row>
    <row r="82" spans="1:8" s="26" customFormat="1" ht="25.5" x14ac:dyDescent="0.2">
      <c r="A82" s="17" t="s">
        <v>89</v>
      </c>
      <c r="B82" s="4" t="s">
        <v>90</v>
      </c>
      <c r="C82" s="4"/>
      <c r="D82" s="4" t="s">
        <v>53</v>
      </c>
      <c r="E82" s="4" t="s">
        <v>13</v>
      </c>
      <c r="F82" s="4" t="s">
        <v>7</v>
      </c>
      <c r="G82" s="5">
        <f>G85+G83</f>
        <v>20981.72</v>
      </c>
      <c r="H82" s="5">
        <f>H85+H83</f>
        <v>20981.72</v>
      </c>
    </row>
    <row r="83" spans="1:8" s="26" customFormat="1" ht="25.5" x14ac:dyDescent="0.2">
      <c r="A83" s="16" t="s">
        <v>91</v>
      </c>
      <c r="B83" s="4" t="s">
        <v>92</v>
      </c>
      <c r="C83" s="4"/>
      <c r="D83" s="4" t="s">
        <v>53</v>
      </c>
      <c r="E83" s="4" t="s">
        <v>13</v>
      </c>
      <c r="F83" s="4" t="s">
        <v>7</v>
      </c>
      <c r="G83" s="70">
        <f>G84</f>
        <v>10532.1</v>
      </c>
      <c r="H83" s="70">
        <f>H84</f>
        <v>10532.1</v>
      </c>
    </row>
    <row r="84" spans="1:8" s="26" customFormat="1" ht="51" x14ac:dyDescent="0.2">
      <c r="A84" s="94" t="s">
        <v>37</v>
      </c>
      <c r="B84" s="77" t="s">
        <v>92</v>
      </c>
      <c r="C84" s="77" t="s">
        <v>42</v>
      </c>
      <c r="D84" s="77" t="s">
        <v>53</v>
      </c>
      <c r="E84" s="77" t="s">
        <v>13</v>
      </c>
      <c r="F84" s="77" t="s">
        <v>7</v>
      </c>
      <c r="G84" s="69">
        <f>13032.1+500+1000-4000</f>
        <v>10532.1</v>
      </c>
      <c r="H84" s="69">
        <f>13032.1+500+1000-4000</f>
        <v>10532.1</v>
      </c>
    </row>
    <row r="85" spans="1:8" s="26" customFormat="1" ht="25.5" x14ac:dyDescent="0.2">
      <c r="A85" s="16" t="s">
        <v>93</v>
      </c>
      <c r="B85" s="4" t="s">
        <v>175</v>
      </c>
      <c r="C85" s="4"/>
      <c r="D85" s="4" t="s">
        <v>53</v>
      </c>
      <c r="E85" s="4" t="s">
        <v>13</v>
      </c>
      <c r="F85" s="4" t="s">
        <v>7</v>
      </c>
      <c r="G85" s="5">
        <f>G86</f>
        <v>10449.620000000001</v>
      </c>
      <c r="H85" s="5">
        <f>H86</f>
        <v>10449.620000000001</v>
      </c>
    </row>
    <row r="86" spans="1:8" s="26" customFormat="1" ht="51" x14ac:dyDescent="0.2">
      <c r="A86" s="11" t="s">
        <v>37</v>
      </c>
      <c r="B86" s="6" t="s">
        <v>175</v>
      </c>
      <c r="C86" s="6" t="s">
        <v>42</v>
      </c>
      <c r="D86" s="6" t="s">
        <v>53</v>
      </c>
      <c r="E86" s="6" t="s">
        <v>13</v>
      </c>
      <c r="F86" s="6" t="s">
        <v>7</v>
      </c>
      <c r="G86" s="69">
        <v>10449.620000000001</v>
      </c>
      <c r="H86" s="69">
        <v>10449.620000000001</v>
      </c>
    </row>
    <row r="87" spans="1:8" s="26" customFormat="1" ht="27" x14ac:dyDescent="0.25">
      <c r="A87" s="45" t="s">
        <v>356</v>
      </c>
      <c r="B87" s="7" t="s">
        <v>94</v>
      </c>
      <c r="C87" s="7"/>
      <c r="D87" s="7" t="s">
        <v>53</v>
      </c>
      <c r="E87" s="7" t="s">
        <v>22</v>
      </c>
      <c r="F87" s="7" t="s">
        <v>7</v>
      </c>
      <c r="G87" s="71">
        <f>G88</f>
        <v>27827.019999999997</v>
      </c>
      <c r="H87" s="71">
        <f>H88</f>
        <v>27827.019999999997</v>
      </c>
    </row>
    <row r="88" spans="1:8" s="26" customFormat="1" ht="25.5" x14ac:dyDescent="0.2">
      <c r="A88" s="17" t="s">
        <v>95</v>
      </c>
      <c r="B88" s="4" t="s">
        <v>96</v>
      </c>
      <c r="C88" s="4"/>
      <c r="D88" s="4" t="s">
        <v>53</v>
      </c>
      <c r="E88" s="4" t="s">
        <v>13</v>
      </c>
      <c r="F88" s="4" t="s">
        <v>7</v>
      </c>
      <c r="G88" s="70">
        <f>G91+G89</f>
        <v>27827.019999999997</v>
      </c>
      <c r="H88" s="70">
        <f>H91+H89</f>
        <v>27827.019999999997</v>
      </c>
    </row>
    <row r="89" spans="1:8" s="26" customFormat="1" ht="38.25" x14ac:dyDescent="0.2">
      <c r="A89" s="16" t="s">
        <v>97</v>
      </c>
      <c r="B89" s="4" t="s">
        <v>98</v>
      </c>
      <c r="C89" s="4"/>
      <c r="D89" s="4" t="s">
        <v>53</v>
      </c>
      <c r="E89" s="4" t="s">
        <v>22</v>
      </c>
      <c r="F89" s="4" t="s">
        <v>7</v>
      </c>
      <c r="G89" s="70">
        <f>SUM(G90:G90)</f>
        <v>13370.599999999999</v>
      </c>
      <c r="H89" s="70">
        <f>SUM(H90:H90)</f>
        <v>13370.599999999999</v>
      </c>
    </row>
    <row r="90" spans="1:8" s="26" customFormat="1" ht="51" x14ac:dyDescent="0.2">
      <c r="A90" s="18" t="s">
        <v>38</v>
      </c>
      <c r="B90" s="6" t="s">
        <v>98</v>
      </c>
      <c r="C90" s="6" t="s">
        <v>41</v>
      </c>
      <c r="D90" s="6" t="s">
        <v>53</v>
      </c>
      <c r="E90" s="6" t="s">
        <v>13</v>
      </c>
      <c r="F90" s="6" t="s">
        <v>7</v>
      </c>
      <c r="G90" s="69">
        <f>21670.6+1700-10000</f>
        <v>13370.599999999999</v>
      </c>
      <c r="H90" s="69">
        <f>21670.6+1700-10000</f>
        <v>13370.599999999999</v>
      </c>
    </row>
    <row r="91" spans="1:8" s="26" customFormat="1" ht="25.5" x14ac:dyDescent="0.2">
      <c r="A91" s="16" t="s">
        <v>93</v>
      </c>
      <c r="B91" s="4" t="s">
        <v>176</v>
      </c>
      <c r="C91" s="4"/>
      <c r="D91" s="4" t="s">
        <v>53</v>
      </c>
      <c r="E91" s="4" t="s">
        <v>13</v>
      </c>
      <c r="F91" s="4" t="s">
        <v>7</v>
      </c>
      <c r="G91" s="70">
        <f>G92</f>
        <v>14456.42</v>
      </c>
      <c r="H91" s="70">
        <f>H92</f>
        <v>14456.42</v>
      </c>
    </row>
    <row r="92" spans="1:8" s="26" customFormat="1" ht="51" x14ac:dyDescent="0.2">
      <c r="A92" s="18" t="s">
        <v>38</v>
      </c>
      <c r="B92" s="6" t="s">
        <v>176</v>
      </c>
      <c r="C92" s="6" t="s">
        <v>41</v>
      </c>
      <c r="D92" s="6" t="s">
        <v>53</v>
      </c>
      <c r="E92" s="6" t="s">
        <v>13</v>
      </c>
      <c r="F92" s="6" t="s">
        <v>7</v>
      </c>
      <c r="G92" s="69">
        <v>14456.42</v>
      </c>
      <c r="H92" s="69">
        <v>14456.42</v>
      </c>
    </row>
    <row r="93" spans="1:8" s="26" customFormat="1" ht="40.5" x14ac:dyDescent="0.2">
      <c r="A93" s="27" t="s">
        <v>357</v>
      </c>
      <c r="B93" s="7" t="s">
        <v>83</v>
      </c>
      <c r="C93" s="7"/>
      <c r="D93" s="7">
        <v>973</v>
      </c>
      <c r="E93" s="7" t="s">
        <v>10</v>
      </c>
      <c r="F93" s="7" t="s">
        <v>21</v>
      </c>
      <c r="G93" s="71">
        <f>G94</f>
        <v>24665</v>
      </c>
      <c r="H93" s="71">
        <f>H94</f>
        <v>24665</v>
      </c>
    </row>
    <row r="94" spans="1:8" s="26" customFormat="1" ht="25.5" x14ac:dyDescent="0.2">
      <c r="A94" s="17" t="s">
        <v>84</v>
      </c>
      <c r="B94" s="4" t="s">
        <v>85</v>
      </c>
      <c r="C94" s="4"/>
      <c r="D94" s="4" t="s">
        <v>53</v>
      </c>
      <c r="E94" s="4" t="s">
        <v>10</v>
      </c>
      <c r="F94" s="4" t="s">
        <v>21</v>
      </c>
      <c r="G94" s="70">
        <f>G95+G97</f>
        <v>24665</v>
      </c>
      <c r="H94" s="70">
        <f>H95+H97</f>
        <v>24665</v>
      </c>
    </row>
    <row r="95" spans="1:8" s="26" customFormat="1" ht="38.25" x14ac:dyDescent="0.2">
      <c r="A95" s="16" t="s">
        <v>86</v>
      </c>
      <c r="B95" s="4" t="s">
        <v>87</v>
      </c>
      <c r="C95" s="4"/>
      <c r="D95" s="4">
        <v>973</v>
      </c>
      <c r="E95" s="4" t="s">
        <v>10</v>
      </c>
      <c r="F95" s="4" t="s">
        <v>21</v>
      </c>
      <c r="G95" s="70">
        <f>G96</f>
        <v>10942.2</v>
      </c>
      <c r="H95" s="70">
        <f>H96</f>
        <v>10942.2</v>
      </c>
    </row>
    <row r="96" spans="1:8" s="26" customFormat="1" ht="51" x14ac:dyDescent="0.2">
      <c r="A96" s="18" t="s">
        <v>38</v>
      </c>
      <c r="B96" s="6" t="s">
        <v>87</v>
      </c>
      <c r="C96" s="6" t="s">
        <v>41</v>
      </c>
      <c r="D96" s="6" t="s">
        <v>53</v>
      </c>
      <c r="E96" s="6" t="s">
        <v>10</v>
      </c>
      <c r="F96" s="6" t="s">
        <v>21</v>
      </c>
      <c r="G96" s="69">
        <f>15442.2+1500+1000-7000</f>
        <v>10942.2</v>
      </c>
      <c r="H96" s="69">
        <f>15442.2+1500+1000-7000</f>
        <v>10942.2</v>
      </c>
    </row>
    <row r="97" spans="1:8" s="26" customFormat="1" ht="76.5" x14ac:dyDescent="0.2">
      <c r="A97" s="17" t="s">
        <v>247</v>
      </c>
      <c r="B97" s="4" t="s">
        <v>174</v>
      </c>
      <c r="C97" s="4"/>
      <c r="D97" s="4">
        <v>973</v>
      </c>
      <c r="E97" s="4" t="s">
        <v>10</v>
      </c>
      <c r="F97" s="4" t="s">
        <v>21</v>
      </c>
      <c r="G97" s="5">
        <f>G98</f>
        <v>13722.8</v>
      </c>
      <c r="H97" s="5">
        <f>H98</f>
        <v>13722.8</v>
      </c>
    </row>
    <row r="98" spans="1:8" s="26" customFormat="1" ht="51" x14ac:dyDescent="0.2">
      <c r="A98" s="18" t="s">
        <v>38</v>
      </c>
      <c r="B98" s="6" t="s">
        <v>174</v>
      </c>
      <c r="C98" s="6" t="s">
        <v>41</v>
      </c>
      <c r="D98" s="6">
        <v>973</v>
      </c>
      <c r="E98" s="6" t="s">
        <v>10</v>
      </c>
      <c r="F98" s="6" t="s">
        <v>21</v>
      </c>
      <c r="G98" s="69">
        <v>13722.8</v>
      </c>
      <c r="H98" s="69">
        <v>13722.8</v>
      </c>
    </row>
    <row r="99" spans="1:8" s="26" customFormat="1" ht="27" x14ac:dyDescent="0.2">
      <c r="A99" s="27" t="s">
        <v>358</v>
      </c>
      <c r="B99" s="7" t="s">
        <v>99</v>
      </c>
      <c r="C99" s="7"/>
      <c r="D99" s="7" t="s">
        <v>53</v>
      </c>
      <c r="E99" s="7" t="s">
        <v>13</v>
      </c>
      <c r="F99" s="7" t="s">
        <v>7</v>
      </c>
      <c r="G99" s="71">
        <f>G100+G104+G107</f>
        <v>10183.9</v>
      </c>
      <c r="H99" s="71">
        <f>H100+H104+H107</f>
        <v>10183.9</v>
      </c>
    </row>
    <row r="100" spans="1:8" s="26" customFormat="1" ht="25.5" x14ac:dyDescent="0.2">
      <c r="A100" s="17" t="s">
        <v>100</v>
      </c>
      <c r="B100" s="4" t="s">
        <v>101</v>
      </c>
      <c r="C100" s="4"/>
      <c r="D100" s="4" t="s">
        <v>53</v>
      </c>
      <c r="E100" s="4" t="s">
        <v>13</v>
      </c>
      <c r="F100" s="4" t="s">
        <v>7</v>
      </c>
      <c r="G100" s="70">
        <f>G101</f>
        <v>500</v>
      </c>
      <c r="H100" s="70">
        <f>H101</f>
        <v>500</v>
      </c>
    </row>
    <row r="101" spans="1:8" s="26" customFormat="1" ht="25.5" x14ac:dyDescent="0.2">
      <c r="A101" s="12" t="s">
        <v>102</v>
      </c>
      <c r="B101" s="4" t="s">
        <v>103</v>
      </c>
      <c r="C101" s="4"/>
      <c r="D101" s="4" t="s">
        <v>53</v>
      </c>
      <c r="E101" s="4" t="s">
        <v>13</v>
      </c>
      <c r="F101" s="4" t="s">
        <v>7</v>
      </c>
      <c r="G101" s="70">
        <f>SUM(G102:G102)</f>
        <v>500</v>
      </c>
      <c r="H101" s="70">
        <f>SUM(H102:H102)</f>
        <v>500</v>
      </c>
    </row>
    <row r="102" spans="1:8" s="26" customFormat="1" ht="25.5" x14ac:dyDescent="0.2">
      <c r="A102" s="11" t="s">
        <v>46</v>
      </c>
      <c r="B102" s="6" t="s">
        <v>103</v>
      </c>
      <c r="C102" s="6" t="s">
        <v>33</v>
      </c>
      <c r="D102" s="6" t="s">
        <v>53</v>
      </c>
      <c r="E102" s="6" t="s">
        <v>13</v>
      </c>
      <c r="F102" s="6" t="s">
        <v>7</v>
      </c>
      <c r="G102" s="69">
        <v>500</v>
      </c>
      <c r="H102" s="69">
        <v>500</v>
      </c>
    </row>
    <row r="103" spans="1:8" s="26" customFormat="1" ht="23.25" customHeight="1" x14ac:dyDescent="0.2">
      <c r="A103" s="17" t="s">
        <v>239</v>
      </c>
      <c r="B103" s="4" t="s">
        <v>238</v>
      </c>
      <c r="C103" s="6"/>
      <c r="D103" s="4" t="s">
        <v>53</v>
      </c>
      <c r="E103" s="4" t="s">
        <v>13</v>
      </c>
      <c r="F103" s="4" t="s">
        <v>9</v>
      </c>
      <c r="G103" s="70">
        <f>SUM(G104:G105)</f>
        <v>2535.4</v>
      </c>
      <c r="H103" s="70">
        <f>SUM(H104:H105)</f>
        <v>2535.4</v>
      </c>
    </row>
    <row r="104" spans="1:8" s="26" customFormat="1" ht="16.5" customHeight="1" x14ac:dyDescent="0.2">
      <c r="A104" s="17" t="s">
        <v>45</v>
      </c>
      <c r="B104" s="4" t="s">
        <v>146</v>
      </c>
      <c r="C104" s="4"/>
      <c r="D104" s="4" t="s">
        <v>53</v>
      </c>
      <c r="E104" s="4" t="s">
        <v>13</v>
      </c>
      <c r="F104" s="4" t="s">
        <v>9</v>
      </c>
      <c r="G104" s="70">
        <f>SUM(G105:G106)</f>
        <v>1434</v>
      </c>
      <c r="H104" s="70">
        <f>SUM(H105:H106)</f>
        <v>1434</v>
      </c>
    </row>
    <row r="105" spans="1:8" s="26" customFormat="1" ht="25.5" x14ac:dyDescent="0.2">
      <c r="A105" s="10" t="s">
        <v>69</v>
      </c>
      <c r="B105" s="6" t="s">
        <v>146</v>
      </c>
      <c r="C105" s="6" t="s">
        <v>31</v>
      </c>
      <c r="D105" s="6" t="s">
        <v>53</v>
      </c>
      <c r="E105" s="6" t="s">
        <v>13</v>
      </c>
      <c r="F105" s="6" t="s">
        <v>9</v>
      </c>
      <c r="G105" s="15">
        <v>1101.4000000000001</v>
      </c>
      <c r="H105" s="15">
        <v>1101.4000000000001</v>
      </c>
    </row>
    <row r="106" spans="1:8" s="26" customFormat="1" ht="38.25" x14ac:dyDescent="0.2">
      <c r="A106" s="10" t="s">
        <v>70</v>
      </c>
      <c r="B106" s="6" t="s">
        <v>146</v>
      </c>
      <c r="C106" s="6" t="s">
        <v>63</v>
      </c>
      <c r="D106" s="6" t="s">
        <v>53</v>
      </c>
      <c r="E106" s="6" t="s">
        <v>13</v>
      </c>
      <c r="F106" s="6" t="s">
        <v>9</v>
      </c>
      <c r="G106" s="15">
        <v>332.6</v>
      </c>
      <c r="H106" s="15">
        <v>332.6</v>
      </c>
    </row>
    <row r="107" spans="1:8" s="26" customFormat="1" ht="25.5" x14ac:dyDescent="0.2">
      <c r="A107" s="12" t="s">
        <v>188</v>
      </c>
      <c r="B107" s="4" t="s">
        <v>104</v>
      </c>
      <c r="C107" s="4"/>
      <c r="D107" s="4" t="s">
        <v>53</v>
      </c>
      <c r="E107" s="4" t="s">
        <v>13</v>
      </c>
      <c r="F107" s="4" t="s">
        <v>9</v>
      </c>
      <c r="G107" s="70">
        <f>SUM(G108:G112)</f>
        <v>8249.9</v>
      </c>
      <c r="H107" s="70">
        <f>SUM(H108:H112)</f>
        <v>8249.9</v>
      </c>
    </row>
    <row r="108" spans="1:8" s="26" customFormat="1" x14ac:dyDescent="0.2">
      <c r="A108" s="11" t="s">
        <v>143</v>
      </c>
      <c r="B108" s="6" t="s">
        <v>104</v>
      </c>
      <c r="C108" s="6" t="s">
        <v>47</v>
      </c>
      <c r="D108" s="6" t="s">
        <v>53</v>
      </c>
      <c r="E108" s="6" t="s">
        <v>13</v>
      </c>
      <c r="F108" s="6" t="s">
        <v>9</v>
      </c>
      <c r="G108" s="69">
        <f>10978-5000</f>
        <v>5978</v>
      </c>
      <c r="H108" s="69">
        <f>10978-5000</f>
        <v>5978</v>
      </c>
    </row>
    <row r="109" spans="1:8" s="26" customFormat="1" ht="38.25" x14ac:dyDescent="0.2">
      <c r="A109" s="11" t="s">
        <v>142</v>
      </c>
      <c r="B109" s="6" t="s">
        <v>104</v>
      </c>
      <c r="C109" s="6" t="s">
        <v>76</v>
      </c>
      <c r="D109" s="6" t="s">
        <v>53</v>
      </c>
      <c r="E109" s="6" t="s">
        <v>13</v>
      </c>
      <c r="F109" s="6" t="s">
        <v>9</v>
      </c>
      <c r="G109" s="69">
        <f>3315.4-1800</f>
        <v>1515.4</v>
      </c>
      <c r="H109" s="69">
        <f>3315.4-1800</f>
        <v>1515.4</v>
      </c>
    </row>
    <row r="110" spans="1:8" s="26" customFormat="1" ht="25.5" x14ac:dyDescent="0.2">
      <c r="A110" s="11" t="s">
        <v>293</v>
      </c>
      <c r="B110" s="6" t="s">
        <v>104</v>
      </c>
      <c r="C110" s="6" t="s">
        <v>294</v>
      </c>
      <c r="D110" s="6" t="s">
        <v>53</v>
      </c>
      <c r="E110" s="6" t="s">
        <v>13</v>
      </c>
      <c r="F110" s="6" t="s">
        <v>9</v>
      </c>
      <c r="G110" s="69">
        <v>250</v>
      </c>
      <c r="H110" s="69">
        <v>250</v>
      </c>
    </row>
    <row r="111" spans="1:8" s="26" customFormat="1" ht="25.5" x14ac:dyDescent="0.2">
      <c r="A111" s="11" t="s">
        <v>46</v>
      </c>
      <c r="B111" s="6" t="s">
        <v>104</v>
      </c>
      <c r="C111" s="6" t="s">
        <v>33</v>
      </c>
      <c r="D111" s="6" t="s">
        <v>53</v>
      </c>
      <c r="E111" s="6" t="s">
        <v>13</v>
      </c>
      <c r="F111" s="6" t="s">
        <v>9</v>
      </c>
      <c r="G111" s="69">
        <v>500</v>
      </c>
      <c r="H111" s="69">
        <v>500</v>
      </c>
    </row>
    <row r="112" spans="1:8" s="26" customFormat="1" x14ac:dyDescent="0.2">
      <c r="A112" s="11" t="s">
        <v>77</v>
      </c>
      <c r="B112" s="6" t="s">
        <v>104</v>
      </c>
      <c r="C112" s="6" t="s">
        <v>36</v>
      </c>
      <c r="D112" s="6" t="s">
        <v>53</v>
      </c>
      <c r="E112" s="6" t="s">
        <v>13</v>
      </c>
      <c r="F112" s="6" t="s">
        <v>9</v>
      </c>
      <c r="G112" s="15">
        <v>6.5</v>
      </c>
      <c r="H112" s="15">
        <v>6.5</v>
      </c>
    </row>
    <row r="113" spans="1:8" s="26" customFormat="1" ht="38.25" x14ac:dyDescent="0.2">
      <c r="A113" s="33" t="s">
        <v>359</v>
      </c>
      <c r="B113" s="60" t="s">
        <v>105</v>
      </c>
      <c r="C113" s="60"/>
      <c r="D113" s="60"/>
      <c r="E113" s="60"/>
      <c r="F113" s="60"/>
      <c r="G113" s="64">
        <f>G114+G118+G124+G130+G148+G143</f>
        <v>40835.49723999999</v>
      </c>
      <c r="H113" s="64">
        <f>H114+H118+H124+H130+H148+H143</f>
        <v>40853.286369999994</v>
      </c>
    </row>
    <row r="114" spans="1:8" s="96" customFormat="1" ht="27" x14ac:dyDescent="0.2">
      <c r="A114" s="27" t="s">
        <v>360</v>
      </c>
      <c r="B114" s="53" t="s">
        <v>178</v>
      </c>
      <c r="C114" s="7"/>
      <c r="D114" s="7" t="s">
        <v>3</v>
      </c>
      <c r="E114" s="7" t="s">
        <v>24</v>
      </c>
      <c r="F114" s="7" t="s">
        <v>8</v>
      </c>
      <c r="G114" s="28">
        <f>G116</f>
        <v>500</v>
      </c>
      <c r="H114" s="28">
        <f>H116</f>
        <v>500</v>
      </c>
    </row>
    <row r="115" spans="1:8" s="96" customFormat="1" ht="25.5" x14ac:dyDescent="0.2">
      <c r="A115" s="17" t="s">
        <v>241</v>
      </c>
      <c r="B115" s="49" t="s">
        <v>240</v>
      </c>
      <c r="C115" s="4"/>
      <c r="D115" s="4" t="s">
        <v>3</v>
      </c>
      <c r="E115" s="4" t="s">
        <v>24</v>
      </c>
      <c r="F115" s="4" t="s">
        <v>8</v>
      </c>
      <c r="G115" s="5">
        <f>G116</f>
        <v>500</v>
      </c>
      <c r="H115" s="5">
        <f>H116</f>
        <v>500</v>
      </c>
    </row>
    <row r="116" spans="1:8" s="96" customFormat="1" ht="25.5" x14ac:dyDescent="0.2">
      <c r="A116" s="17" t="s">
        <v>61</v>
      </c>
      <c r="B116" s="49" t="s">
        <v>179</v>
      </c>
      <c r="C116" s="4"/>
      <c r="D116" s="4" t="s">
        <v>3</v>
      </c>
      <c r="E116" s="4" t="s">
        <v>24</v>
      </c>
      <c r="F116" s="4" t="s">
        <v>8</v>
      </c>
      <c r="G116" s="5">
        <f>G117</f>
        <v>500</v>
      </c>
      <c r="H116" s="5">
        <f>H117</f>
        <v>500</v>
      </c>
    </row>
    <row r="117" spans="1:8" s="96" customFormat="1" ht="25.5" x14ac:dyDescent="0.2">
      <c r="A117" s="11" t="s">
        <v>46</v>
      </c>
      <c r="B117" s="50" t="s">
        <v>179</v>
      </c>
      <c r="C117" s="6" t="s">
        <v>33</v>
      </c>
      <c r="D117" s="6" t="s">
        <v>3</v>
      </c>
      <c r="E117" s="6" t="s">
        <v>24</v>
      </c>
      <c r="F117" s="6" t="s">
        <v>8</v>
      </c>
      <c r="G117" s="15">
        <v>500</v>
      </c>
      <c r="H117" s="15">
        <v>500</v>
      </c>
    </row>
    <row r="118" spans="1:8" s="26" customFormat="1" ht="27" x14ac:dyDescent="0.2">
      <c r="A118" s="27" t="s">
        <v>361</v>
      </c>
      <c r="B118" s="53" t="s">
        <v>228</v>
      </c>
      <c r="C118" s="7"/>
      <c r="D118" s="7" t="s">
        <v>3</v>
      </c>
      <c r="E118" s="7" t="s">
        <v>24</v>
      </c>
      <c r="F118" s="7" t="s">
        <v>8</v>
      </c>
      <c r="G118" s="28">
        <f>G119</f>
        <v>4029</v>
      </c>
      <c r="H118" s="28">
        <f>H119</f>
        <v>4029</v>
      </c>
    </row>
    <row r="119" spans="1:8" ht="27" x14ac:dyDescent="0.2">
      <c r="A119" s="27" t="s">
        <v>202</v>
      </c>
      <c r="B119" s="53" t="s">
        <v>180</v>
      </c>
      <c r="C119" s="7"/>
      <c r="D119" s="7" t="s">
        <v>3</v>
      </c>
      <c r="E119" s="7" t="s">
        <v>24</v>
      </c>
      <c r="F119" s="7" t="s">
        <v>8</v>
      </c>
      <c r="G119" s="28">
        <f>G121</f>
        <v>4029</v>
      </c>
      <c r="H119" s="28">
        <f>H121</f>
        <v>4029</v>
      </c>
    </row>
    <row r="120" spans="1:8" s="26" customFormat="1" ht="25.5" x14ac:dyDescent="0.2">
      <c r="A120" s="17" t="s">
        <v>242</v>
      </c>
      <c r="B120" s="49" t="s">
        <v>180</v>
      </c>
      <c r="C120" s="4"/>
      <c r="D120" s="4" t="s">
        <v>3</v>
      </c>
      <c r="E120" s="4" t="s">
        <v>24</v>
      </c>
      <c r="F120" s="4" t="s">
        <v>8</v>
      </c>
      <c r="G120" s="5">
        <f>G121+G122</f>
        <v>7123.5</v>
      </c>
      <c r="H120" s="5">
        <f>H121+H122</f>
        <v>7123.5</v>
      </c>
    </row>
    <row r="121" spans="1:8" s="26" customFormat="1" ht="25.5" x14ac:dyDescent="0.2">
      <c r="A121" s="12" t="s">
        <v>243</v>
      </c>
      <c r="B121" s="49" t="s">
        <v>181</v>
      </c>
      <c r="C121" s="4"/>
      <c r="D121" s="4" t="s">
        <v>3</v>
      </c>
      <c r="E121" s="4" t="s">
        <v>24</v>
      </c>
      <c r="F121" s="4" t="s">
        <v>8</v>
      </c>
      <c r="G121" s="5">
        <f>G122+G123</f>
        <v>4029</v>
      </c>
      <c r="H121" s="5">
        <f>H122+H123</f>
        <v>4029</v>
      </c>
    </row>
    <row r="122" spans="1:8" s="26" customFormat="1" x14ac:dyDescent="0.2">
      <c r="A122" s="11" t="s">
        <v>144</v>
      </c>
      <c r="B122" s="50" t="s">
        <v>181</v>
      </c>
      <c r="C122" s="6" t="s">
        <v>47</v>
      </c>
      <c r="D122" s="6" t="s">
        <v>3</v>
      </c>
      <c r="E122" s="6" t="s">
        <v>24</v>
      </c>
      <c r="F122" s="6" t="s">
        <v>8</v>
      </c>
      <c r="G122" s="69">
        <f>859.2+2243.8-8.5</f>
        <v>3094.5</v>
      </c>
      <c r="H122" s="69">
        <f>859.2+2243.8-8.5</f>
        <v>3094.5</v>
      </c>
    </row>
    <row r="123" spans="1:8" s="26" customFormat="1" ht="38.25" x14ac:dyDescent="0.2">
      <c r="A123" s="11" t="s">
        <v>145</v>
      </c>
      <c r="B123" s="50" t="s">
        <v>181</v>
      </c>
      <c r="C123" s="6" t="s">
        <v>76</v>
      </c>
      <c r="D123" s="6" t="s">
        <v>3</v>
      </c>
      <c r="E123" s="6" t="s">
        <v>24</v>
      </c>
      <c r="F123" s="6" t="s">
        <v>8</v>
      </c>
      <c r="G123" s="69">
        <f>259.5+677.6-2.6</f>
        <v>934.5</v>
      </c>
      <c r="H123" s="69">
        <f>259.5+677.6-2.6</f>
        <v>934.5</v>
      </c>
    </row>
    <row r="124" spans="1:8" s="26" customFormat="1" ht="27" x14ac:dyDescent="0.2">
      <c r="A124" s="22" t="s">
        <v>362</v>
      </c>
      <c r="B124" s="7" t="s">
        <v>191</v>
      </c>
      <c r="C124" s="7"/>
      <c r="D124" s="7" t="s">
        <v>3</v>
      </c>
      <c r="E124" s="7" t="s">
        <v>24</v>
      </c>
      <c r="F124" s="7" t="s">
        <v>21</v>
      </c>
      <c r="G124" s="71">
        <f>G125</f>
        <v>24465.474909999997</v>
      </c>
      <c r="H124" s="71">
        <f>H125</f>
        <v>24461.117760000001</v>
      </c>
    </row>
    <row r="125" spans="1:8" s="26" customFormat="1" ht="25.5" x14ac:dyDescent="0.2">
      <c r="A125" s="17" t="s">
        <v>182</v>
      </c>
      <c r="B125" s="4" t="s">
        <v>183</v>
      </c>
      <c r="C125" s="4"/>
      <c r="D125" s="4" t="s">
        <v>3</v>
      </c>
      <c r="E125" s="4" t="s">
        <v>24</v>
      </c>
      <c r="F125" s="4" t="s">
        <v>21</v>
      </c>
      <c r="G125" s="70">
        <f>G126+G128</f>
        <v>24465.474909999997</v>
      </c>
      <c r="H125" s="70">
        <f>H126+H128</f>
        <v>24461.117760000001</v>
      </c>
    </row>
    <row r="126" spans="1:8" s="26" customFormat="1" ht="25.5" x14ac:dyDescent="0.2">
      <c r="A126" s="17" t="s">
        <v>192</v>
      </c>
      <c r="B126" s="4" t="s">
        <v>184</v>
      </c>
      <c r="C126" s="4"/>
      <c r="D126" s="4" t="s">
        <v>3</v>
      </c>
      <c r="E126" s="4" t="s">
        <v>24</v>
      </c>
      <c r="F126" s="4" t="s">
        <v>21</v>
      </c>
      <c r="G126" s="70">
        <f>G127</f>
        <v>11043.574909999999</v>
      </c>
      <c r="H126" s="70">
        <f>H127</f>
        <v>11039.21776</v>
      </c>
    </row>
    <row r="127" spans="1:8" s="26" customFormat="1" ht="51" x14ac:dyDescent="0.2">
      <c r="A127" s="18" t="s">
        <v>37</v>
      </c>
      <c r="B127" s="6" t="s">
        <v>184</v>
      </c>
      <c r="C127" s="6" t="s">
        <v>42</v>
      </c>
      <c r="D127" s="6" t="s">
        <v>3</v>
      </c>
      <c r="E127" s="6" t="s">
        <v>24</v>
      </c>
      <c r="F127" s="6" t="s">
        <v>21</v>
      </c>
      <c r="G127" s="69">
        <f>21385-10000-341.42509</f>
        <v>11043.574909999999</v>
      </c>
      <c r="H127" s="69">
        <f>21385-10000-345.78224</f>
        <v>11039.21776</v>
      </c>
    </row>
    <row r="128" spans="1:8" ht="25.5" x14ac:dyDescent="0.2">
      <c r="A128" s="17" t="s">
        <v>250</v>
      </c>
      <c r="B128" s="4" t="s">
        <v>197</v>
      </c>
      <c r="C128" s="4"/>
      <c r="D128" s="4" t="s">
        <v>3</v>
      </c>
      <c r="E128" s="4" t="s">
        <v>24</v>
      </c>
      <c r="F128" s="4" t="s">
        <v>21</v>
      </c>
      <c r="G128" s="70">
        <f>G129</f>
        <v>13421.9</v>
      </c>
      <c r="H128" s="70">
        <f>H129</f>
        <v>13421.9</v>
      </c>
    </row>
    <row r="129" spans="1:8" s="26" customFormat="1" ht="51" x14ac:dyDescent="0.2">
      <c r="A129" s="18" t="s">
        <v>37</v>
      </c>
      <c r="B129" s="6" t="s">
        <v>197</v>
      </c>
      <c r="C129" s="6" t="s">
        <v>42</v>
      </c>
      <c r="D129" s="6" t="s">
        <v>3</v>
      </c>
      <c r="E129" s="6" t="s">
        <v>24</v>
      </c>
      <c r="F129" s="6" t="s">
        <v>21</v>
      </c>
      <c r="G129" s="69">
        <v>13421.9</v>
      </c>
      <c r="H129" s="69">
        <v>13421.9</v>
      </c>
    </row>
    <row r="130" spans="1:8" s="26" customFormat="1" ht="27" x14ac:dyDescent="0.2">
      <c r="A130" s="22" t="s">
        <v>363</v>
      </c>
      <c r="B130" s="7" t="s">
        <v>193</v>
      </c>
      <c r="C130" s="7"/>
      <c r="D130" s="7" t="s">
        <v>3</v>
      </c>
      <c r="E130" s="7" t="s">
        <v>24</v>
      </c>
      <c r="F130" s="7" t="s">
        <v>11</v>
      </c>
      <c r="G130" s="71">
        <f>G131</f>
        <v>7430.2</v>
      </c>
      <c r="H130" s="71">
        <f>H131</f>
        <v>7430.2</v>
      </c>
    </row>
    <row r="131" spans="1:8" s="26" customFormat="1" ht="38.25" x14ac:dyDescent="0.2">
      <c r="A131" s="21" t="s">
        <v>262</v>
      </c>
      <c r="B131" s="4" t="s">
        <v>249</v>
      </c>
      <c r="C131" s="4"/>
      <c r="D131" s="4" t="s">
        <v>3</v>
      </c>
      <c r="E131" s="4" t="s">
        <v>24</v>
      </c>
      <c r="F131" s="4" t="s">
        <v>11</v>
      </c>
      <c r="G131" s="70">
        <f>G132+G135+G141</f>
        <v>7430.2</v>
      </c>
      <c r="H131" s="70">
        <f>H132+H135+H141</f>
        <v>7430.2</v>
      </c>
    </row>
    <row r="132" spans="1:8" s="26" customFormat="1" ht="25.5" x14ac:dyDescent="0.2">
      <c r="A132" s="17" t="s">
        <v>45</v>
      </c>
      <c r="B132" s="4" t="s">
        <v>186</v>
      </c>
      <c r="C132" s="4"/>
      <c r="D132" s="4" t="s">
        <v>3</v>
      </c>
      <c r="E132" s="4" t="s">
        <v>24</v>
      </c>
      <c r="F132" s="4" t="s">
        <v>11</v>
      </c>
      <c r="G132" s="70">
        <f>G133+G134</f>
        <v>1434</v>
      </c>
      <c r="H132" s="70">
        <f>H133+H134</f>
        <v>1434</v>
      </c>
    </row>
    <row r="133" spans="1:8" s="26" customFormat="1" ht="25.5" x14ac:dyDescent="0.2">
      <c r="A133" s="10" t="s">
        <v>69</v>
      </c>
      <c r="B133" s="6" t="s">
        <v>186</v>
      </c>
      <c r="C133" s="6" t="s">
        <v>31</v>
      </c>
      <c r="D133" s="6" t="s">
        <v>3</v>
      </c>
      <c r="E133" s="6" t="s">
        <v>24</v>
      </c>
      <c r="F133" s="6" t="s">
        <v>11</v>
      </c>
      <c r="G133" s="15">
        <v>1101.4000000000001</v>
      </c>
      <c r="H133" s="15">
        <v>1101.4000000000001</v>
      </c>
    </row>
    <row r="134" spans="1:8" s="26" customFormat="1" ht="38.25" x14ac:dyDescent="0.2">
      <c r="A134" s="10" t="s">
        <v>70</v>
      </c>
      <c r="B134" s="6" t="s">
        <v>186</v>
      </c>
      <c r="C134" s="6" t="s">
        <v>63</v>
      </c>
      <c r="D134" s="6" t="s">
        <v>3</v>
      </c>
      <c r="E134" s="6" t="s">
        <v>24</v>
      </c>
      <c r="F134" s="6" t="s">
        <v>11</v>
      </c>
      <c r="G134" s="15">
        <v>332.6</v>
      </c>
      <c r="H134" s="15">
        <v>332.6</v>
      </c>
    </row>
    <row r="135" spans="1:8" s="26" customFormat="1" ht="25.5" x14ac:dyDescent="0.2">
      <c r="A135" s="20" t="s">
        <v>4</v>
      </c>
      <c r="B135" s="4" t="s">
        <v>187</v>
      </c>
      <c r="C135" s="4"/>
      <c r="D135" s="4" t="s">
        <v>3</v>
      </c>
      <c r="E135" s="4" t="s">
        <v>24</v>
      </c>
      <c r="F135" s="4" t="s">
        <v>11</v>
      </c>
      <c r="G135" s="70">
        <f>SUM(G136:G140)</f>
        <v>5893.2</v>
      </c>
      <c r="H135" s="70">
        <f>SUM(H136:H140)</f>
        <v>5893.2</v>
      </c>
    </row>
    <row r="136" spans="1:8" s="26" customFormat="1" x14ac:dyDescent="0.2">
      <c r="A136" s="24" t="s">
        <v>143</v>
      </c>
      <c r="B136" s="6" t="s">
        <v>187</v>
      </c>
      <c r="C136" s="6" t="s">
        <v>47</v>
      </c>
      <c r="D136" s="6" t="s">
        <v>3</v>
      </c>
      <c r="E136" s="6" t="s">
        <v>24</v>
      </c>
      <c r="F136" s="6" t="s">
        <v>11</v>
      </c>
      <c r="G136" s="69">
        <v>3946.4</v>
      </c>
      <c r="H136" s="69">
        <v>3946.4</v>
      </c>
    </row>
    <row r="137" spans="1:8" s="26" customFormat="1" ht="38.25" x14ac:dyDescent="0.2">
      <c r="A137" s="10" t="s">
        <v>145</v>
      </c>
      <c r="B137" s="6" t="s">
        <v>187</v>
      </c>
      <c r="C137" s="6" t="s">
        <v>76</v>
      </c>
      <c r="D137" s="6" t="s">
        <v>3</v>
      </c>
      <c r="E137" s="6" t="s">
        <v>24</v>
      </c>
      <c r="F137" s="6" t="s">
        <v>11</v>
      </c>
      <c r="G137" s="69">
        <v>1191.8</v>
      </c>
      <c r="H137" s="69">
        <v>1191.8</v>
      </c>
    </row>
    <row r="138" spans="1:8" s="26" customFormat="1" ht="25.5" x14ac:dyDescent="0.2">
      <c r="A138" s="11" t="s">
        <v>293</v>
      </c>
      <c r="B138" s="6" t="s">
        <v>187</v>
      </c>
      <c r="C138" s="6" t="s">
        <v>294</v>
      </c>
      <c r="D138" s="6" t="s">
        <v>3</v>
      </c>
      <c r="E138" s="6" t="s">
        <v>24</v>
      </c>
      <c r="F138" s="6" t="s">
        <v>11</v>
      </c>
      <c r="G138" s="69">
        <v>250</v>
      </c>
      <c r="H138" s="69">
        <v>250</v>
      </c>
    </row>
    <row r="139" spans="1:8" s="26" customFormat="1" ht="25.5" x14ac:dyDescent="0.2">
      <c r="A139" s="11" t="s">
        <v>46</v>
      </c>
      <c r="B139" s="6" t="s">
        <v>187</v>
      </c>
      <c r="C139" s="6" t="s">
        <v>33</v>
      </c>
      <c r="D139" s="6" t="s">
        <v>3</v>
      </c>
      <c r="E139" s="6" t="s">
        <v>24</v>
      </c>
      <c r="F139" s="6" t="s">
        <v>11</v>
      </c>
      <c r="G139" s="69">
        <v>500</v>
      </c>
      <c r="H139" s="69">
        <v>500</v>
      </c>
    </row>
    <row r="140" spans="1:8" s="26" customFormat="1" x14ac:dyDescent="0.2">
      <c r="A140" s="10" t="s">
        <v>77</v>
      </c>
      <c r="B140" s="6" t="s">
        <v>187</v>
      </c>
      <c r="C140" s="6" t="s">
        <v>36</v>
      </c>
      <c r="D140" s="6" t="s">
        <v>3</v>
      </c>
      <c r="E140" s="6" t="s">
        <v>24</v>
      </c>
      <c r="F140" s="6" t="s">
        <v>11</v>
      </c>
      <c r="G140" s="15">
        <v>5</v>
      </c>
      <c r="H140" s="15">
        <v>5</v>
      </c>
    </row>
    <row r="141" spans="1:8" s="26" customFormat="1" ht="25.5" x14ac:dyDescent="0.2">
      <c r="A141" s="21" t="s">
        <v>248</v>
      </c>
      <c r="B141" s="4" t="s">
        <v>341</v>
      </c>
      <c r="C141" s="4"/>
      <c r="D141" s="4" t="s">
        <v>3</v>
      </c>
      <c r="E141" s="4" t="s">
        <v>10</v>
      </c>
      <c r="F141" s="4" t="s">
        <v>10</v>
      </c>
      <c r="G141" s="70">
        <f>G142</f>
        <v>103</v>
      </c>
      <c r="H141" s="70">
        <f>H142</f>
        <v>103</v>
      </c>
    </row>
    <row r="142" spans="1:8" s="26" customFormat="1" ht="25.5" x14ac:dyDescent="0.2">
      <c r="A142" s="11" t="s">
        <v>46</v>
      </c>
      <c r="B142" s="4" t="s">
        <v>341</v>
      </c>
      <c r="C142" s="6" t="s">
        <v>33</v>
      </c>
      <c r="D142" s="6" t="s">
        <v>3</v>
      </c>
      <c r="E142" s="6" t="s">
        <v>10</v>
      </c>
      <c r="F142" s="6" t="s">
        <v>10</v>
      </c>
      <c r="G142" s="74">
        <v>103</v>
      </c>
      <c r="H142" s="74">
        <v>103</v>
      </c>
    </row>
    <row r="143" spans="1:8" s="26" customFormat="1" ht="39.75" customHeight="1" x14ac:dyDescent="0.2">
      <c r="A143" s="27" t="s">
        <v>364</v>
      </c>
      <c r="B143" s="7" t="s">
        <v>327</v>
      </c>
      <c r="C143" s="6"/>
      <c r="D143" s="7" t="s">
        <v>3</v>
      </c>
      <c r="E143" s="7" t="s">
        <v>15</v>
      </c>
      <c r="F143" s="7" t="s">
        <v>9</v>
      </c>
      <c r="G143" s="104">
        <f t="shared" ref="G143:H145" si="4">G144</f>
        <v>1736.2223300000001</v>
      </c>
      <c r="H143" s="104">
        <f t="shared" si="4"/>
        <v>1758.36861</v>
      </c>
    </row>
    <row r="144" spans="1:8" s="26" customFormat="1" ht="25.5" x14ac:dyDescent="0.2">
      <c r="A144" s="17" t="s">
        <v>328</v>
      </c>
      <c r="B144" s="4" t="s">
        <v>329</v>
      </c>
      <c r="C144" s="6"/>
      <c r="D144" s="4" t="s">
        <v>3</v>
      </c>
      <c r="E144" s="4" t="s">
        <v>15</v>
      </c>
      <c r="F144" s="4" t="s">
        <v>9</v>
      </c>
      <c r="G144" s="35">
        <f>G145</f>
        <v>1736.2223300000001</v>
      </c>
      <c r="H144" s="35">
        <f>H145</f>
        <v>1758.36861</v>
      </c>
    </row>
    <row r="145" spans="1:10" s="26" customFormat="1" ht="25.5" x14ac:dyDescent="0.2">
      <c r="A145" s="17" t="s">
        <v>330</v>
      </c>
      <c r="B145" s="4" t="s">
        <v>331</v>
      </c>
      <c r="C145" s="6"/>
      <c r="D145" s="4" t="s">
        <v>3</v>
      </c>
      <c r="E145" s="4" t="s">
        <v>15</v>
      </c>
      <c r="F145" s="4" t="s">
        <v>9</v>
      </c>
      <c r="G145" s="35">
        <f t="shared" si="4"/>
        <v>1736.2223300000001</v>
      </c>
      <c r="H145" s="35">
        <f t="shared" si="4"/>
        <v>1758.36861</v>
      </c>
    </row>
    <row r="146" spans="1:10" s="26" customFormat="1" x14ac:dyDescent="0.2">
      <c r="A146" s="18" t="s">
        <v>332</v>
      </c>
      <c r="B146" s="6" t="s">
        <v>331</v>
      </c>
      <c r="C146" s="6" t="s">
        <v>333</v>
      </c>
      <c r="D146" s="6" t="s">
        <v>3</v>
      </c>
      <c r="E146" s="6" t="s">
        <v>15</v>
      </c>
      <c r="F146" s="6" t="s">
        <v>9</v>
      </c>
      <c r="G146" s="74">
        <v>1736.2223300000001</v>
      </c>
      <c r="H146" s="74">
        <v>1758.36861</v>
      </c>
    </row>
    <row r="147" spans="1:10" s="26" customFormat="1" ht="39.75" customHeight="1" x14ac:dyDescent="0.2">
      <c r="A147" s="27" t="s">
        <v>365</v>
      </c>
      <c r="B147" s="7" t="s">
        <v>203</v>
      </c>
      <c r="C147" s="7"/>
      <c r="D147" s="7" t="s">
        <v>3</v>
      </c>
      <c r="E147" s="7" t="s">
        <v>10</v>
      </c>
      <c r="F147" s="7" t="s">
        <v>10</v>
      </c>
      <c r="G147" s="71">
        <f t="shared" ref="G147:H149" si="5">G148</f>
        <v>2674.6</v>
      </c>
      <c r="H147" s="72">
        <f t="shared" si="5"/>
        <v>2674.6</v>
      </c>
    </row>
    <row r="148" spans="1:10" s="26" customFormat="1" ht="38.25" x14ac:dyDescent="0.2">
      <c r="A148" s="17" t="s">
        <v>261</v>
      </c>
      <c r="B148" s="4" t="s">
        <v>204</v>
      </c>
      <c r="C148" s="4"/>
      <c r="D148" s="4" t="s">
        <v>3</v>
      </c>
      <c r="E148" s="4" t="s">
        <v>10</v>
      </c>
      <c r="F148" s="4" t="s">
        <v>10</v>
      </c>
      <c r="G148" s="70">
        <f t="shared" si="5"/>
        <v>2674.6</v>
      </c>
      <c r="H148" s="70">
        <f t="shared" si="5"/>
        <v>2674.6</v>
      </c>
    </row>
    <row r="149" spans="1:10" s="26" customFormat="1" ht="38.25" x14ac:dyDescent="0.2">
      <c r="A149" s="17" t="s">
        <v>177</v>
      </c>
      <c r="B149" s="4" t="s">
        <v>211</v>
      </c>
      <c r="C149" s="4"/>
      <c r="D149" s="4" t="s">
        <v>3</v>
      </c>
      <c r="E149" s="4" t="s">
        <v>10</v>
      </c>
      <c r="F149" s="4" t="s">
        <v>10</v>
      </c>
      <c r="G149" s="69">
        <f t="shared" si="5"/>
        <v>2674.6</v>
      </c>
      <c r="H149" s="69">
        <f t="shared" si="5"/>
        <v>2674.6</v>
      </c>
    </row>
    <row r="150" spans="1:10" s="26" customFormat="1" ht="51" x14ac:dyDescent="0.2">
      <c r="A150" s="11" t="s">
        <v>38</v>
      </c>
      <c r="B150" s="6" t="s">
        <v>211</v>
      </c>
      <c r="C150" s="6" t="s">
        <v>41</v>
      </c>
      <c r="D150" s="6" t="s">
        <v>3</v>
      </c>
      <c r="E150" s="6" t="s">
        <v>10</v>
      </c>
      <c r="F150" s="6" t="s">
        <v>10</v>
      </c>
      <c r="G150" s="69">
        <v>2674.6</v>
      </c>
      <c r="H150" s="69">
        <v>2674.6</v>
      </c>
    </row>
    <row r="151" spans="1:10" s="26" customFormat="1" ht="25.5" x14ac:dyDescent="0.2">
      <c r="A151" s="63" t="s">
        <v>366</v>
      </c>
      <c r="B151" s="60" t="s">
        <v>106</v>
      </c>
      <c r="C151" s="60"/>
      <c r="D151" s="60" t="s">
        <v>52</v>
      </c>
      <c r="E151" s="60" t="s">
        <v>10</v>
      </c>
      <c r="F151" s="60" t="s">
        <v>7</v>
      </c>
      <c r="G151" s="61">
        <f>G152+G162+G192+G213+G228+G200</f>
        <v>905397.78149999992</v>
      </c>
      <c r="H151" s="61">
        <f>H152+H162+H192+H213+H228+H200</f>
        <v>904180.07689999999</v>
      </c>
      <c r="I151" s="68" t="e">
        <f>G130+G86+G92+#REF!+#REF!+G131+G137+#REF!</f>
        <v>#REF!</v>
      </c>
      <c r="J151" s="68" t="e">
        <f>H86+H92+#REF!+#REF!+H130+H131+H137+#REF!</f>
        <v>#REF!</v>
      </c>
    </row>
    <row r="152" spans="1:10" s="26" customFormat="1" ht="27" x14ac:dyDescent="0.2">
      <c r="A152" s="22" t="s">
        <v>367</v>
      </c>
      <c r="B152" s="7" t="s">
        <v>107</v>
      </c>
      <c r="C152" s="7"/>
      <c r="D152" s="7" t="s">
        <v>52</v>
      </c>
      <c r="E152" s="7" t="s">
        <v>10</v>
      </c>
      <c r="F152" s="7" t="s">
        <v>7</v>
      </c>
      <c r="G152" s="28">
        <f>G153</f>
        <v>195659.48100000003</v>
      </c>
      <c r="H152" s="28">
        <f>H153</f>
        <v>192340.63700000002</v>
      </c>
    </row>
    <row r="153" spans="1:10" s="26" customFormat="1" ht="38.25" x14ac:dyDescent="0.2">
      <c r="A153" s="21" t="s">
        <v>108</v>
      </c>
      <c r="B153" s="4" t="s">
        <v>109</v>
      </c>
      <c r="C153" s="4"/>
      <c r="D153" s="4">
        <v>969</v>
      </c>
      <c r="E153" s="4" t="s">
        <v>10</v>
      </c>
      <c r="F153" s="4" t="s">
        <v>7</v>
      </c>
      <c r="G153" s="28">
        <f>G154+G160+G156+G158</f>
        <v>195659.48100000003</v>
      </c>
      <c r="H153" s="28">
        <f>H154+H160+H156+H158</f>
        <v>192340.63700000002</v>
      </c>
      <c r="I153" s="68">
        <f>G151-105.6+1800</f>
        <v>907092.18149999995</v>
      </c>
      <c r="J153" s="68">
        <f>H151-105.6+1800</f>
        <v>905874.47690000001</v>
      </c>
    </row>
    <row r="154" spans="1:10" s="26" customFormat="1" ht="25.5" x14ac:dyDescent="0.2">
      <c r="A154" s="16" t="s">
        <v>56</v>
      </c>
      <c r="B154" s="4" t="s">
        <v>112</v>
      </c>
      <c r="C154" s="4"/>
      <c r="D154" s="4">
        <v>969</v>
      </c>
      <c r="E154" s="4" t="s">
        <v>10</v>
      </c>
      <c r="F154" s="4" t="s">
        <v>7</v>
      </c>
      <c r="G154" s="70">
        <f>G155</f>
        <v>157463.1</v>
      </c>
      <c r="H154" s="70">
        <f>H155</f>
        <v>157463.1</v>
      </c>
    </row>
    <row r="155" spans="1:10" s="48" customFormat="1" ht="51" x14ac:dyDescent="0.25">
      <c r="A155" s="39" t="s">
        <v>37</v>
      </c>
      <c r="B155" s="6" t="s">
        <v>112</v>
      </c>
      <c r="C155" s="6" t="s">
        <v>42</v>
      </c>
      <c r="D155" s="6">
        <v>969</v>
      </c>
      <c r="E155" s="6" t="s">
        <v>10</v>
      </c>
      <c r="F155" s="6" t="s">
        <v>7</v>
      </c>
      <c r="G155" s="69">
        <v>157463.1</v>
      </c>
      <c r="H155" s="69">
        <v>157463.1</v>
      </c>
    </row>
    <row r="156" spans="1:10" s="48" customFormat="1" ht="38.25" x14ac:dyDescent="0.25">
      <c r="A156" s="21" t="s">
        <v>251</v>
      </c>
      <c r="B156" s="4" t="s">
        <v>252</v>
      </c>
      <c r="C156" s="6"/>
      <c r="D156" s="6" t="s">
        <v>52</v>
      </c>
      <c r="E156" s="4" t="s">
        <v>10</v>
      </c>
      <c r="F156" s="4" t="s">
        <v>7</v>
      </c>
      <c r="G156" s="70">
        <f>G157</f>
        <v>552.70000000000005</v>
      </c>
      <c r="H156" s="70">
        <f>H157</f>
        <v>552.70000000000005</v>
      </c>
    </row>
    <row r="157" spans="1:10" s="48" customFormat="1" ht="51" x14ac:dyDescent="0.25">
      <c r="A157" s="39" t="s">
        <v>37</v>
      </c>
      <c r="B157" s="6" t="s">
        <v>252</v>
      </c>
      <c r="C157" s="6" t="s">
        <v>42</v>
      </c>
      <c r="D157" s="6" t="s">
        <v>52</v>
      </c>
      <c r="E157" s="6" t="s">
        <v>10</v>
      </c>
      <c r="F157" s="6" t="s">
        <v>7</v>
      </c>
      <c r="G157" s="69">
        <v>552.70000000000005</v>
      </c>
      <c r="H157" s="69">
        <v>552.70000000000005</v>
      </c>
    </row>
    <row r="158" spans="1:10" s="48" customFormat="1" ht="63.75" x14ac:dyDescent="0.25">
      <c r="A158" s="21" t="s">
        <v>303</v>
      </c>
      <c r="B158" s="4" t="s">
        <v>304</v>
      </c>
      <c r="C158" s="6"/>
      <c r="D158" s="4" t="s">
        <v>52</v>
      </c>
      <c r="E158" s="4" t="s">
        <v>10</v>
      </c>
      <c r="F158" s="4" t="s">
        <v>7</v>
      </c>
      <c r="G158" s="70">
        <f>G159</f>
        <v>648</v>
      </c>
      <c r="H158" s="70">
        <f>H159</f>
        <v>648</v>
      </c>
    </row>
    <row r="159" spans="1:10" s="48" customFormat="1" ht="13.5" x14ac:dyDescent="0.25">
      <c r="A159" s="10" t="s">
        <v>39</v>
      </c>
      <c r="B159" s="6" t="s">
        <v>304</v>
      </c>
      <c r="C159" s="6" t="s">
        <v>40</v>
      </c>
      <c r="D159" s="6" t="s">
        <v>52</v>
      </c>
      <c r="E159" s="6" t="s">
        <v>10</v>
      </c>
      <c r="F159" s="6" t="s">
        <v>7</v>
      </c>
      <c r="G159" s="69">
        <v>648</v>
      </c>
      <c r="H159" s="69">
        <v>648</v>
      </c>
    </row>
    <row r="160" spans="1:10" s="26" customFormat="1" ht="25.5" x14ac:dyDescent="0.2">
      <c r="A160" s="21" t="s">
        <v>110</v>
      </c>
      <c r="B160" s="4" t="s">
        <v>111</v>
      </c>
      <c r="C160" s="4"/>
      <c r="D160" s="4">
        <v>969</v>
      </c>
      <c r="E160" s="4" t="s">
        <v>10</v>
      </c>
      <c r="F160" s="4" t="s">
        <v>7</v>
      </c>
      <c r="G160" s="5">
        <f>G161</f>
        <v>36995.681000000004</v>
      </c>
      <c r="H160" s="5">
        <f>H161</f>
        <v>33676.837</v>
      </c>
    </row>
    <row r="161" spans="1:8" ht="51" x14ac:dyDescent="0.2">
      <c r="A161" s="39" t="s">
        <v>37</v>
      </c>
      <c r="B161" s="6" t="s">
        <v>111</v>
      </c>
      <c r="C161" s="6" t="s">
        <v>42</v>
      </c>
      <c r="D161" s="6">
        <v>969</v>
      </c>
      <c r="E161" s="6" t="s">
        <v>10</v>
      </c>
      <c r="F161" s="6" t="s">
        <v>7</v>
      </c>
      <c r="G161" s="69">
        <f>16093.8+3797.5+10000+4000+7000-3895.619</f>
        <v>36995.681000000004</v>
      </c>
      <c r="H161" s="69">
        <f>16093.8+3797.5+10000+4000+7000-7214.463</f>
        <v>33676.837</v>
      </c>
    </row>
    <row r="162" spans="1:8" ht="27" x14ac:dyDescent="0.2">
      <c r="A162" s="22" t="s">
        <v>368</v>
      </c>
      <c r="B162" s="7" t="s">
        <v>113</v>
      </c>
      <c r="C162" s="7"/>
      <c r="D162" s="7">
        <v>969</v>
      </c>
      <c r="E162" s="7" t="s">
        <v>10</v>
      </c>
      <c r="F162" s="7" t="s">
        <v>8</v>
      </c>
      <c r="G162" s="28">
        <f>G163+G189+G186</f>
        <v>617339.59999999986</v>
      </c>
      <c r="H162" s="28">
        <f>H163+H189+H186</f>
        <v>619440.73999999987</v>
      </c>
    </row>
    <row r="163" spans="1:8" ht="25.5" x14ac:dyDescent="0.2">
      <c r="A163" s="21" t="s">
        <v>119</v>
      </c>
      <c r="B163" s="4" t="s">
        <v>115</v>
      </c>
      <c r="C163" s="4"/>
      <c r="D163" s="4" t="s">
        <v>52</v>
      </c>
      <c r="E163" s="4" t="s">
        <v>10</v>
      </c>
      <c r="F163" s="4" t="s">
        <v>8</v>
      </c>
      <c r="G163" s="5">
        <f>G164+G166+G168+G172+G176+G180+G174+G182+G178+G184+G170</f>
        <v>608207.39999999979</v>
      </c>
      <c r="H163" s="5">
        <f>H164+H166+H168+H172+H176+H180+H174+H182+H178+H184+H170</f>
        <v>610308.5399999998</v>
      </c>
    </row>
    <row r="164" spans="1:8" ht="63.75" x14ac:dyDescent="0.2">
      <c r="A164" s="17" t="s">
        <v>57</v>
      </c>
      <c r="B164" s="4" t="s">
        <v>120</v>
      </c>
      <c r="C164" s="4"/>
      <c r="D164" s="4" t="s">
        <v>52</v>
      </c>
      <c r="E164" s="4" t="s">
        <v>10</v>
      </c>
      <c r="F164" s="4" t="s">
        <v>8</v>
      </c>
      <c r="G164" s="70">
        <f>G165</f>
        <v>300594.09999999998</v>
      </c>
      <c r="H164" s="70">
        <f>H165</f>
        <v>300594.09999999998</v>
      </c>
    </row>
    <row r="165" spans="1:8" ht="51" x14ac:dyDescent="0.2">
      <c r="A165" s="18" t="s">
        <v>37</v>
      </c>
      <c r="B165" s="6" t="s">
        <v>121</v>
      </c>
      <c r="C165" s="6" t="s">
        <v>42</v>
      </c>
      <c r="D165" s="6">
        <v>969</v>
      </c>
      <c r="E165" s="6" t="s">
        <v>10</v>
      </c>
      <c r="F165" s="6" t="s">
        <v>8</v>
      </c>
      <c r="G165" s="69">
        <v>300594.09999999998</v>
      </c>
      <c r="H165" s="69">
        <v>300594.09999999998</v>
      </c>
    </row>
    <row r="166" spans="1:8" s="25" customFormat="1" ht="63.75" x14ac:dyDescent="0.2">
      <c r="A166" s="13" t="s">
        <v>306</v>
      </c>
      <c r="B166" s="4" t="s">
        <v>122</v>
      </c>
      <c r="C166" s="4"/>
      <c r="D166" s="4" t="s">
        <v>52</v>
      </c>
      <c r="E166" s="4" t="s">
        <v>10</v>
      </c>
      <c r="F166" s="4" t="s">
        <v>8</v>
      </c>
      <c r="G166" s="70">
        <f>G167</f>
        <v>5565.8</v>
      </c>
      <c r="H166" s="70">
        <f>H167</f>
        <v>5565.8</v>
      </c>
    </row>
    <row r="167" spans="1:8" x14ac:dyDescent="0.2">
      <c r="A167" s="10" t="s">
        <v>39</v>
      </c>
      <c r="B167" s="6" t="s">
        <v>122</v>
      </c>
      <c r="C167" s="6" t="s">
        <v>40</v>
      </c>
      <c r="D167" s="6" t="s">
        <v>52</v>
      </c>
      <c r="E167" s="6" t="s">
        <v>10</v>
      </c>
      <c r="F167" s="6" t="s">
        <v>8</v>
      </c>
      <c r="G167" s="69">
        <v>5565.8</v>
      </c>
      <c r="H167" s="69">
        <v>5565.8</v>
      </c>
    </row>
    <row r="168" spans="1:8" ht="38.25" x14ac:dyDescent="0.2">
      <c r="A168" s="21" t="s">
        <v>116</v>
      </c>
      <c r="B168" s="4" t="s">
        <v>117</v>
      </c>
      <c r="C168" s="4"/>
      <c r="D168" s="4" t="s">
        <v>52</v>
      </c>
      <c r="E168" s="4" t="s">
        <v>10</v>
      </c>
      <c r="F168" s="4" t="s">
        <v>8</v>
      </c>
      <c r="G168" s="70">
        <f>G169</f>
        <v>43870.5</v>
      </c>
      <c r="H168" s="70">
        <f>H169</f>
        <v>47033.64</v>
      </c>
    </row>
    <row r="169" spans="1:8" ht="51" x14ac:dyDescent="0.2">
      <c r="A169" s="18" t="s">
        <v>37</v>
      </c>
      <c r="B169" s="6" t="s">
        <v>118</v>
      </c>
      <c r="C169" s="6" t="s">
        <v>42</v>
      </c>
      <c r="D169" s="6">
        <v>969</v>
      </c>
      <c r="E169" s="6" t="s">
        <v>10</v>
      </c>
      <c r="F169" s="6" t="s">
        <v>8</v>
      </c>
      <c r="G169" s="69">
        <f>43870.5</f>
        <v>43870.5</v>
      </c>
      <c r="H169" s="69">
        <f>42291.905+4991.3-249.565</f>
        <v>47033.64</v>
      </c>
    </row>
    <row r="170" spans="1:8" ht="114.75" x14ac:dyDescent="0.2">
      <c r="A170" s="21" t="s">
        <v>316</v>
      </c>
      <c r="B170" s="4" t="s">
        <v>340</v>
      </c>
      <c r="C170" s="4"/>
      <c r="D170" s="4">
        <v>969</v>
      </c>
      <c r="E170" s="4" t="s">
        <v>10</v>
      </c>
      <c r="F170" s="4" t="s">
        <v>8</v>
      </c>
      <c r="G170" s="70">
        <f>G171</f>
        <v>1750.5</v>
      </c>
      <c r="H170" s="70">
        <f>H171</f>
        <v>1750.5</v>
      </c>
    </row>
    <row r="171" spans="1:8" x14ac:dyDescent="0.2">
      <c r="A171" s="10" t="s">
        <v>39</v>
      </c>
      <c r="B171" s="6" t="s">
        <v>340</v>
      </c>
      <c r="C171" s="6" t="s">
        <v>40</v>
      </c>
      <c r="D171" s="6">
        <v>969</v>
      </c>
      <c r="E171" s="6" t="s">
        <v>10</v>
      </c>
      <c r="F171" s="6" t="s">
        <v>8</v>
      </c>
      <c r="G171" s="15">
        <v>1750.5</v>
      </c>
      <c r="H171" s="15">
        <v>1750.5</v>
      </c>
    </row>
    <row r="172" spans="1:8" ht="51" x14ac:dyDescent="0.2">
      <c r="A172" s="13" t="s">
        <v>307</v>
      </c>
      <c r="B172" s="4" t="s">
        <v>170</v>
      </c>
      <c r="C172" s="4"/>
      <c r="D172" s="4">
        <v>969</v>
      </c>
      <c r="E172" s="4" t="s">
        <v>10</v>
      </c>
      <c r="F172" s="4" t="s">
        <v>8</v>
      </c>
      <c r="G172" s="70">
        <f>G173</f>
        <v>26339.999999999996</v>
      </c>
      <c r="H172" s="70">
        <f>H173</f>
        <v>25197.3</v>
      </c>
    </row>
    <row r="173" spans="1:8" x14ac:dyDescent="0.2">
      <c r="A173" s="10" t="s">
        <v>39</v>
      </c>
      <c r="B173" s="6" t="s">
        <v>170</v>
      </c>
      <c r="C173" s="6" t="s">
        <v>40</v>
      </c>
      <c r="D173" s="6">
        <v>969</v>
      </c>
      <c r="E173" s="6" t="s">
        <v>10</v>
      </c>
      <c r="F173" s="6" t="s">
        <v>8</v>
      </c>
      <c r="G173" s="69">
        <f>27585.6+278.6-1524.4+0.2</f>
        <v>26339.999999999996</v>
      </c>
      <c r="H173" s="69">
        <v>25197.3</v>
      </c>
    </row>
    <row r="174" spans="1:8" s="25" customFormat="1" ht="51" customHeight="1" x14ac:dyDescent="0.2">
      <c r="A174" s="21" t="s">
        <v>259</v>
      </c>
      <c r="B174" s="4" t="s">
        <v>198</v>
      </c>
      <c r="C174" s="4"/>
      <c r="D174" s="4" t="s">
        <v>52</v>
      </c>
      <c r="E174" s="4" t="s">
        <v>10</v>
      </c>
      <c r="F174" s="4" t="s">
        <v>8</v>
      </c>
      <c r="G174" s="70">
        <f>G175</f>
        <v>140557.1</v>
      </c>
      <c r="H174" s="70">
        <f>H175</f>
        <v>140557.1</v>
      </c>
    </row>
    <row r="175" spans="1:8" ht="51" x14ac:dyDescent="0.2">
      <c r="A175" s="18" t="s">
        <v>37</v>
      </c>
      <c r="B175" s="6" t="s">
        <v>198</v>
      </c>
      <c r="C175" s="6" t="s">
        <v>42</v>
      </c>
      <c r="D175" s="6">
        <v>969</v>
      </c>
      <c r="E175" s="6" t="s">
        <v>10</v>
      </c>
      <c r="F175" s="6" t="s">
        <v>8</v>
      </c>
      <c r="G175" s="69">
        <f>136340.4+4216.7</f>
        <v>140557.1</v>
      </c>
      <c r="H175" s="69">
        <f>136340.4+4216.7</f>
        <v>140557.1</v>
      </c>
    </row>
    <row r="176" spans="1:8" ht="38.25" x14ac:dyDescent="0.2">
      <c r="A176" s="13" t="s">
        <v>258</v>
      </c>
      <c r="B176" s="4" t="s">
        <v>171</v>
      </c>
      <c r="C176" s="4"/>
      <c r="D176" s="4" t="s">
        <v>52</v>
      </c>
      <c r="E176" s="4" t="s">
        <v>10</v>
      </c>
      <c r="F176" s="4" t="s">
        <v>8</v>
      </c>
      <c r="G176" s="70">
        <f>G177</f>
        <v>20385.5</v>
      </c>
      <c r="H176" s="70">
        <f>H177</f>
        <v>20385.5</v>
      </c>
    </row>
    <row r="177" spans="1:9" x14ac:dyDescent="0.2">
      <c r="A177" s="10" t="s">
        <v>39</v>
      </c>
      <c r="B177" s="6" t="s">
        <v>171</v>
      </c>
      <c r="C177" s="6" t="s">
        <v>40</v>
      </c>
      <c r="D177" s="6" t="s">
        <v>52</v>
      </c>
      <c r="E177" s="6" t="s">
        <v>10</v>
      </c>
      <c r="F177" s="6" t="s">
        <v>8</v>
      </c>
      <c r="G177" s="69">
        <f>10804.3+9581.2</f>
        <v>20385.5</v>
      </c>
      <c r="H177" s="69">
        <f>10804.3+9581.2</f>
        <v>20385.5</v>
      </c>
    </row>
    <row r="178" spans="1:9" s="25" customFormat="1" ht="102" x14ac:dyDescent="0.2">
      <c r="A178" s="13" t="s">
        <v>278</v>
      </c>
      <c r="B178" s="4" t="s">
        <v>279</v>
      </c>
      <c r="C178" s="4"/>
      <c r="D178" s="4" t="s">
        <v>52</v>
      </c>
      <c r="E178" s="4" t="s">
        <v>10</v>
      </c>
      <c r="F178" s="4" t="s">
        <v>8</v>
      </c>
      <c r="G178" s="70">
        <f>G179</f>
        <v>1570.6999999999998</v>
      </c>
      <c r="H178" s="70">
        <f>H179</f>
        <v>1570.6999999999998</v>
      </c>
    </row>
    <row r="179" spans="1:9" x14ac:dyDescent="0.2">
      <c r="A179" s="10" t="s">
        <v>39</v>
      </c>
      <c r="B179" s="6" t="s">
        <v>279</v>
      </c>
      <c r="C179" s="6" t="s">
        <v>40</v>
      </c>
      <c r="D179" s="6" t="s">
        <v>52</v>
      </c>
      <c r="E179" s="6" t="s">
        <v>10</v>
      </c>
      <c r="F179" s="6" t="s">
        <v>8</v>
      </c>
      <c r="G179" s="69">
        <f>1523.6+47.1</f>
        <v>1570.6999999999998</v>
      </c>
      <c r="H179" s="69">
        <f>1523.6+47.1</f>
        <v>1570.6999999999998</v>
      </c>
    </row>
    <row r="180" spans="1:9" s="25" customFormat="1" ht="51" x14ac:dyDescent="0.2">
      <c r="A180" s="81" t="s">
        <v>260</v>
      </c>
      <c r="B180" s="79" t="s">
        <v>338</v>
      </c>
      <c r="C180" s="4"/>
      <c r="D180" s="4" t="s">
        <v>52</v>
      </c>
      <c r="E180" s="4" t="s">
        <v>10</v>
      </c>
      <c r="F180" s="4" t="s">
        <v>8</v>
      </c>
      <c r="G180" s="70">
        <f>G181</f>
        <v>4462.3</v>
      </c>
      <c r="H180" s="70">
        <f>H181</f>
        <v>4543</v>
      </c>
    </row>
    <row r="181" spans="1:9" s="25" customFormat="1" ht="51" x14ac:dyDescent="0.2">
      <c r="A181" s="18" t="s">
        <v>37</v>
      </c>
      <c r="B181" s="77" t="s">
        <v>338</v>
      </c>
      <c r="C181" s="6" t="s">
        <v>40</v>
      </c>
      <c r="D181" s="6" t="s">
        <v>52</v>
      </c>
      <c r="E181" s="6" t="s">
        <v>10</v>
      </c>
      <c r="F181" s="6" t="s">
        <v>8</v>
      </c>
      <c r="G181" s="69">
        <v>4462.3</v>
      </c>
      <c r="H181" s="69">
        <v>4543</v>
      </c>
    </row>
    <row r="182" spans="1:9" ht="102" x14ac:dyDescent="0.2">
      <c r="A182" s="21" t="s">
        <v>305</v>
      </c>
      <c r="B182" s="4" t="s">
        <v>339</v>
      </c>
      <c r="C182" s="4"/>
      <c r="D182" s="4" t="s">
        <v>52</v>
      </c>
      <c r="E182" s="4" t="s">
        <v>10</v>
      </c>
      <c r="F182" s="4" t="s">
        <v>8</v>
      </c>
      <c r="G182" s="70">
        <f>G183</f>
        <v>62703.7</v>
      </c>
      <c r="H182" s="70">
        <f>H183</f>
        <v>62703.7</v>
      </c>
    </row>
    <row r="183" spans="1:9" x14ac:dyDescent="0.2">
      <c r="A183" s="10" t="s">
        <v>39</v>
      </c>
      <c r="B183" s="4" t="s">
        <v>339</v>
      </c>
      <c r="C183" s="6" t="s">
        <v>40</v>
      </c>
      <c r="D183" s="6">
        <v>969</v>
      </c>
      <c r="E183" s="6" t="s">
        <v>10</v>
      </c>
      <c r="F183" s="6" t="s">
        <v>8</v>
      </c>
      <c r="G183" s="69">
        <v>62703.7</v>
      </c>
      <c r="H183" s="69">
        <v>62703.7</v>
      </c>
    </row>
    <row r="184" spans="1:9" s="25" customFormat="1" ht="38.25" x14ac:dyDescent="0.2">
      <c r="A184" s="17" t="s">
        <v>308</v>
      </c>
      <c r="B184" s="4" t="s">
        <v>5</v>
      </c>
      <c r="C184" s="6"/>
      <c r="D184" s="4" t="s">
        <v>52</v>
      </c>
      <c r="E184" s="4" t="s">
        <v>10</v>
      </c>
      <c r="F184" s="4" t="s">
        <v>11</v>
      </c>
      <c r="G184" s="70">
        <f>+G185</f>
        <v>407.2</v>
      </c>
      <c r="H184" s="70">
        <f>H185</f>
        <v>407.2</v>
      </c>
    </row>
    <row r="185" spans="1:9" s="25" customFormat="1" x14ac:dyDescent="0.2">
      <c r="A185" s="18" t="s">
        <v>39</v>
      </c>
      <c r="B185" s="6" t="s">
        <v>5</v>
      </c>
      <c r="C185" s="6" t="s">
        <v>40</v>
      </c>
      <c r="D185" s="6" t="s">
        <v>52</v>
      </c>
      <c r="E185" s="6" t="s">
        <v>10</v>
      </c>
      <c r="F185" s="6" t="s">
        <v>11</v>
      </c>
      <c r="G185" s="69">
        <f>395+12.2</f>
        <v>407.2</v>
      </c>
      <c r="H185" s="69">
        <f>395+12.2</f>
        <v>407.2</v>
      </c>
    </row>
    <row r="186" spans="1:9" s="25" customFormat="1" ht="38.25" x14ac:dyDescent="0.2">
      <c r="A186" s="17" t="s">
        <v>254</v>
      </c>
      <c r="B186" s="4" t="s">
        <v>256</v>
      </c>
      <c r="C186" s="4"/>
      <c r="D186" s="4">
        <v>969</v>
      </c>
      <c r="E186" s="4" t="s">
        <v>10</v>
      </c>
      <c r="F186" s="4" t="s">
        <v>8</v>
      </c>
      <c r="G186" s="70">
        <f>G187</f>
        <v>374.4</v>
      </c>
      <c r="H186" s="70">
        <f>H187</f>
        <v>374.4</v>
      </c>
    </row>
    <row r="187" spans="1:9" s="25" customFormat="1" ht="25.5" x14ac:dyDescent="0.2">
      <c r="A187" s="17" t="s">
        <v>255</v>
      </c>
      <c r="B187" s="4" t="s">
        <v>257</v>
      </c>
      <c r="C187" s="4"/>
      <c r="D187" s="4">
        <v>969</v>
      </c>
      <c r="E187" s="4" t="s">
        <v>10</v>
      </c>
      <c r="F187" s="4" t="s">
        <v>8</v>
      </c>
      <c r="G187" s="70">
        <f>G188</f>
        <v>374.4</v>
      </c>
      <c r="H187" s="70">
        <f>H188</f>
        <v>374.4</v>
      </c>
    </row>
    <row r="188" spans="1:9" s="25" customFormat="1" x14ac:dyDescent="0.2">
      <c r="A188" s="23" t="s">
        <v>39</v>
      </c>
      <c r="B188" s="6" t="s">
        <v>257</v>
      </c>
      <c r="C188" s="6" t="s">
        <v>40</v>
      </c>
      <c r="D188" s="6">
        <v>969</v>
      </c>
      <c r="E188" s="6" t="s">
        <v>10</v>
      </c>
      <c r="F188" s="6" t="s">
        <v>8</v>
      </c>
      <c r="G188" s="69">
        <v>374.4</v>
      </c>
      <c r="H188" s="69">
        <v>374.4</v>
      </c>
    </row>
    <row r="189" spans="1:9" ht="34.5" customHeight="1" x14ac:dyDescent="0.2">
      <c r="A189" s="20" t="s">
        <v>208</v>
      </c>
      <c r="B189" s="4" t="s">
        <v>209</v>
      </c>
      <c r="C189" s="6"/>
      <c r="D189" s="6" t="s">
        <v>52</v>
      </c>
      <c r="E189" s="4" t="s">
        <v>10</v>
      </c>
      <c r="F189" s="4" t="s">
        <v>8</v>
      </c>
      <c r="G189" s="70">
        <f>G190</f>
        <v>8757.7999999999993</v>
      </c>
      <c r="H189" s="70">
        <f>H190</f>
        <v>8757.7999999999993</v>
      </c>
    </row>
    <row r="190" spans="1:9" ht="63.75" x14ac:dyDescent="0.2">
      <c r="A190" s="21" t="s">
        <v>62</v>
      </c>
      <c r="B190" s="4" t="s">
        <v>210</v>
      </c>
      <c r="C190" s="4"/>
      <c r="D190" s="4" t="s">
        <v>52</v>
      </c>
      <c r="E190" s="4" t="s">
        <v>10</v>
      </c>
      <c r="F190" s="4" t="s">
        <v>8</v>
      </c>
      <c r="G190" s="5">
        <f>G191</f>
        <v>8757.7999999999993</v>
      </c>
      <c r="H190" s="5">
        <f>H191</f>
        <v>8757.7999999999993</v>
      </c>
    </row>
    <row r="191" spans="1:9" x14ac:dyDescent="0.2">
      <c r="A191" s="10" t="s">
        <v>39</v>
      </c>
      <c r="B191" s="6" t="s">
        <v>210</v>
      </c>
      <c r="C191" s="6" t="s">
        <v>40</v>
      </c>
      <c r="D191" s="6" t="s">
        <v>52</v>
      </c>
      <c r="E191" s="6" t="s">
        <v>10</v>
      </c>
      <c r="F191" s="6" t="s">
        <v>8</v>
      </c>
      <c r="G191" s="69">
        <f>8320+437.8</f>
        <v>8757.7999999999993</v>
      </c>
      <c r="H191" s="69">
        <f>8320+437.8</f>
        <v>8757.7999999999993</v>
      </c>
    </row>
    <row r="192" spans="1:9" s="25" customFormat="1" ht="27" x14ac:dyDescent="0.2">
      <c r="A192" s="22" t="s">
        <v>369</v>
      </c>
      <c r="B192" s="7" t="s">
        <v>123</v>
      </c>
      <c r="C192" s="7"/>
      <c r="D192" s="7">
        <v>969</v>
      </c>
      <c r="E192" s="7" t="s">
        <v>10</v>
      </c>
      <c r="F192" s="7" t="s">
        <v>21</v>
      </c>
      <c r="G192" s="28">
        <f>G193</f>
        <v>61771.799999999996</v>
      </c>
      <c r="H192" s="28">
        <f>H193</f>
        <v>61771.799999999996</v>
      </c>
      <c r="I192" s="38"/>
    </row>
    <row r="193" spans="1:9" ht="38.25" x14ac:dyDescent="0.2">
      <c r="A193" s="21" t="s">
        <v>114</v>
      </c>
      <c r="B193" s="4" t="s">
        <v>124</v>
      </c>
      <c r="C193" s="4"/>
      <c r="D193" s="4" t="s">
        <v>52</v>
      </c>
      <c r="E193" s="4" t="s">
        <v>10</v>
      </c>
      <c r="F193" s="4" t="s">
        <v>21</v>
      </c>
      <c r="G193" s="5">
        <f>G194+G197</f>
        <v>61771.799999999996</v>
      </c>
      <c r="H193" s="5">
        <f>H194+H197</f>
        <v>61771.799999999996</v>
      </c>
      <c r="I193" s="9"/>
    </row>
    <row r="194" spans="1:9" ht="38.25" x14ac:dyDescent="0.2">
      <c r="A194" s="21" t="s">
        <v>125</v>
      </c>
      <c r="B194" s="4" t="s">
        <v>126</v>
      </c>
      <c r="C194" s="4"/>
      <c r="D194" s="4" t="s">
        <v>52</v>
      </c>
      <c r="E194" s="4" t="s">
        <v>10</v>
      </c>
      <c r="F194" s="4" t="s">
        <v>21</v>
      </c>
      <c r="G194" s="5">
        <f>G195+G196</f>
        <v>31511.1</v>
      </c>
      <c r="H194" s="5">
        <f>H195+H196</f>
        <v>31511.1</v>
      </c>
    </row>
    <row r="195" spans="1:9" ht="51" x14ac:dyDescent="0.2">
      <c r="A195" s="18" t="s">
        <v>37</v>
      </c>
      <c r="B195" s="6" t="s">
        <v>126</v>
      </c>
      <c r="C195" s="6" t="s">
        <v>42</v>
      </c>
      <c r="D195" s="6">
        <v>969</v>
      </c>
      <c r="E195" s="6" t="s">
        <v>10</v>
      </c>
      <c r="F195" s="6" t="s">
        <v>21</v>
      </c>
      <c r="G195" s="15">
        <f>8525.8+179.8+3000</f>
        <v>11705.599999999999</v>
      </c>
      <c r="H195" s="15">
        <f>8525.8+179.8+3000</f>
        <v>11705.599999999999</v>
      </c>
    </row>
    <row r="196" spans="1:9" ht="51" x14ac:dyDescent="0.2">
      <c r="A196" s="10" t="s">
        <v>38</v>
      </c>
      <c r="B196" s="6" t="s">
        <v>126</v>
      </c>
      <c r="C196" s="6" t="s">
        <v>41</v>
      </c>
      <c r="D196" s="6">
        <v>969</v>
      </c>
      <c r="E196" s="6" t="s">
        <v>10</v>
      </c>
      <c r="F196" s="6" t="s">
        <v>21</v>
      </c>
      <c r="G196" s="15">
        <f>15665+340.5+3800</f>
        <v>19805.5</v>
      </c>
      <c r="H196" s="15">
        <f>15665+340.5+3800</f>
        <v>19805.5</v>
      </c>
    </row>
    <row r="197" spans="1:9" ht="38.25" x14ac:dyDescent="0.2">
      <c r="A197" s="13" t="s">
        <v>58</v>
      </c>
      <c r="B197" s="4" t="s">
        <v>185</v>
      </c>
      <c r="C197" s="4"/>
      <c r="D197" s="4">
        <v>969</v>
      </c>
      <c r="E197" s="4" t="s">
        <v>10</v>
      </c>
      <c r="F197" s="4" t="s">
        <v>21</v>
      </c>
      <c r="G197" s="5">
        <f>G198+G199</f>
        <v>30260.699999999997</v>
      </c>
      <c r="H197" s="5">
        <f>H198+H199</f>
        <v>30260.699999999997</v>
      </c>
    </row>
    <row r="198" spans="1:9" ht="51" x14ac:dyDescent="0.2">
      <c r="A198" s="18" t="s">
        <v>37</v>
      </c>
      <c r="B198" s="6" t="s">
        <v>185</v>
      </c>
      <c r="C198" s="6" t="s">
        <v>42</v>
      </c>
      <c r="D198" s="6">
        <v>969</v>
      </c>
      <c r="E198" s="6" t="s">
        <v>10</v>
      </c>
      <c r="F198" s="6" t="s">
        <v>21</v>
      </c>
      <c r="G198" s="69">
        <f>7262.6</f>
        <v>7262.6</v>
      </c>
      <c r="H198" s="69">
        <f>7262.6</f>
        <v>7262.6</v>
      </c>
    </row>
    <row r="199" spans="1:9" s="25" customFormat="1" ht="37.5" customHeight="1" x14ac:dyDescent="0.2">
      <c r="A199" s="10" t="s">
        <v>38</v>
      </c>
      <c r="B199" s="6" t="s">
        <v>185</v>
      </c>
      <c r="C199" s="6" t="s">
        <v>41</v>
      </c>
      <c r="D199" s="6">
        <v>969</v>
      </c>
      <c r="E199" s="6" t="s">
        <v>10</v>
      </c>
      <c r="F199" s="6" t="s">
        <v>21</v>
      </c>
      <c r="G199" s="69">
        <f>22998.1</f>
        <v>22998.1</v>
      </c>
      <c r="H199" s="69">
        <f>22998.1</f>
        <v>22998.1</v>
      </c>
    </row>
    <row r="200" spans="1:9" s="25" customFormat="1" ht="23.25" customHeight="1" x14ac:dyDescent="0.2">
      <c r="A200" s="22" t="s">
        <v>370</v>
      </c>
      <c r="B200" s="7" t="s">
        <v>127</v>
      </c>
      <c r="C200" s="6"/>
      <c r="D200" s="7">
        <v>969</v>
      </c>
      <c r="E200" s="7" t="s">
        <v>10</v>
      </c>
      <c r="F200" s="7" t="s">
        <v>10</v>
      </c>
      <c r="G200" s="95">
        <f>G201</f>
        <v>13391.4</v>
      </c>
      <c r="H200" s="95">
        <f>H201</f>
        <v>13391.4</v>
      </c>
    </row>
    <row r="201" spans="1:9" s="25" customFormat="1" ht="30" customHeight="1" x14ac:dyDescent="0.2">
      <c r="A201" s="21" t="s">
        <v>128</v>
      </c>
      <c r="B201" s="4" t="s">
        <v>129</v>
      </c>
      <c r="C201" s="6"/>
      <c r="D201" s="4" t="s">
        <v>52</v>
      </c>
      <c r="E201" s="4" t="s">
        <v>10</v>
      </c>
      <c r="F201" s="4" t="s">
        <v>10</v>
      </c>
      <c r="G201" s="95">
        <f>G202+G204+G206+G210</f>
        <v>13391.4</v>
      </c>
      <c r="H201" s="95">
        <f>H202+H204+H206+H210</f>
        <v>13391.4</v>
      </c>
    </row>
    <row r="202" spans="1:9" s="25" customFormat="1" ht="114" customHeight="1" x14ac:dyDescent="0.2">
      <c r="A202" s="17" t="s">
        <v>309</v>
      </c>
      <c r="B202" s="4" t="s">
        <v>130</v>
      </c>
      <c r="C202" s="6"/>
      <c r="D202" s="4" t="s">
        <v>52</v>
      </c>
      <c r="E202" s="4" t="s">
        <v>10</v>
      </c>
      <c r="F202" s="4" t="s">
        <v>10</v>
      </c>
      <c r="G202" s="69">
        <f>G203</f>
        <v>6191</v>
      </c>
      <c r="H202" s="69">
        <f>H203</f>
        <v>6191</v>
      </c>
    </row>
    <row r="203" spans="1:9" s="25" customFormat="1" ht="23.25" customHeight="1" x14ac:dyDescent="0.2">
      <c r="A203" s="10" t="s">
        <v>212</v>
      </c>
      <c r="B203" s="6" t="s">
        <v>130</v>
      </c>
      <c r="C203" s="6" t="s">
        <v>213</v>
      </c>
      <c r="D203" s="6">
        <v>969</v>
      </c>
      <c r="E203" s="6" t="s">
        <v>10</v>
      </c>
      <c r="F203" s="6" t="s">
        <v>10</v>
      </c>
      <c r="G203" s="69">
        <v>6191</v>
      </c>
      <c r="H203" s="69">
        <v>6191</v>
      </c>
    </row>
    <row r="204" spans="1:9" s="25" customFormat="1" ht="37.5" customHeight="1" x14ac:dyDescent="0.2">
      <c r="A204" s="13" t="s">
        <v>151</v>
      </c>
      <c r="B204" s="4" t="s">
        <v>131</v>
      </c>
      <c r="C204" s="6"/>
      <c r="D204" s="4">
        <v>969</v>
      </c>
      <c r="E204" s="4" t="s">
        <v>10</v>
      </c>
      <c r="F204" s="4" t="s">
        <v>10</v>
      </c>
      <c r="G204" s="69">
        <f>G205</f>
        <v>7002.5</v>
      </c>
      <c r="H204" s="69">
        <f>H205</f>
        <v>7002.5</v>
      </c>
    </row>
    <row r="205" spans="1:9" s="25" customFormat="1" ht="23.25" customHeight="1" x14ac:dyDescent="0.2">
      <c r="A205" s="10" t="s">
        <v>212</v>
      </c>
      <c r="B205" s="6" t="s">
        <v>131</v>
      </c>
      <c r="C205" s="6" t="s">
        <v>213</v>
      </c>
      <c r="D205" s="6">
        <v>969</v>
      </c>
      <c r="E205" s="6" t="s">
        <v>10</v>
      </c>
      <c r="F205" s="6" t="s">
        <v>10</v>
      </c>
      <c r="G205" s="69">
        <v>7002.5</v>
      </c>
      <c r="H205" s="69">
        <v>7002.5</v>
      </c>
    </row>
    <row r="206" spans="1:9" s="25" customFormat="1" ht="47.25" customHeight="1" x14ac:dyDescent="0.2">
      <c r="A206" s="17" t="s">
        <v>152</v>
      </c>
      <c r="B206" s="4" t="s">
        <v>153</v>
      </c>
      <c r="C206" s="6"/>
      <c r="D206" s="4">
        <v>969</v>
      </c>
      <c r="E206" s="4" t="s">
        <v>10</v>
      </c>
      <c r="F206" s="4" t="s">
        <v>10</v>
      </c>
      <c r="G206" s="69">
        <f>G207+G208</f>
        <v>92.899999999999991</v>
      </c>
      <c r="H206" s="69">
        <f>H207+H208</f>
        <v>92.899999999999991</v>
      </c>
    </row>
    <row r="207" spans="1:9" s="25" customFormat="1" ht="23.25" customHeight="1" x14ac:dyDescent="0.2">
      <c r="A207" s="24" t="s">
        <v>148</v>
      </c>
      <c r="B207" s="6" t="s">
        <v>153</v>
      </c>
      <c r="C207" s="6" t="s">
        <v>47</v>
      </c>
      <c r="D207" s="6">
        <v>969</v>
      </c>
      <c r="E207" s="6" t="s">
        <v>10</v>
      </c>
      <c r="F207" s="6" t="s">
        <v>10</v>
      </c>
      <c r="G207" s="69">
        <v>71.349999999999994</v>
      </c>
      <c r="H207" s="69">
        <v>71.349999999999994</v>
      </c>
    </row>
    <row r="208" spans="1:9" s="25" customFormat="1" ht="23.25" customHeight="1" x14ac:dyDescent="0.2">
      <c r="A208" s="10" t="s">
        <v>145</v>
      </c>
      <c r="B208" s="6" t="s">
        <v>153</v>
      </c>
      <c r="C208" s="6" t="s">
        <v>76</v>
      </c>
      <c r="D208" s="6" t="s">
        <v>52</v>
      </c>
      <c r="E208" s="6" t="s">
        <v>10</v>
      </c>
      <c r="F208" s="6" t="s">
        <v>10</v>
      </c>
      <c r="G208" s="69">
        <v>21.55</v>
      </c>
      <c r="H208" s="69">
        <v>21.55</v>
      </c>
    </row>
    <row r="209" spans="1:8" ht="25.5" x14ac:dyDescent="0.2">
      <c r="A209" s="21" t="s">
        <v>128</v>
      </c>
      <c r="B209" s="4" t="s">
        <v>129</v>
      </c>
      <c r="C209" s="8"/>
      <c r="D209" s="4" t="s">
        <v>52</v>
      </c>
      <c r="E209" s="4" t="s">
        <v>10</v>
      </c>
      <c r="F209" s="4" t="s">
        <v>12</v>
      </c>
      <c r="G209" s="5">
        <f t="shared" ref="G209:H209" si="6">G210</f>
        <v>105</v>
      </c>
      <c r="H209" s="5">
        <f t="shared" si="6"/>
        <v>105</v>
      </c>
    </row>
    <row r="210" spans="1:8" ht="25.5" x14ac:dyDescent="0.2">
      <c r="A210" s="13" t="s">
        <v>151</v>
      </c>
      <c r="B210" s="4" t="s">
        <v>149</v>
      </c>
      <c r="C210" s="4"/>
      <c r="D210" s="4">
        <v>969</v>
      </c>
      <c r="E210" s="4" t="s">
        <v>10</v>
      </c>
      <c r="F210" s="4" t="s">
        <v>12</v>
      </c>
      <c r="G210" s="70">
        <f>G211+G212</f>
        <v>105</v>
      </c>
      <c r="H210" s="70">
        <f>H211+H212</f>
        <v>105</v>
      </c>
    </row>
    <row r="211" spans="1:8" x14ac:dyDescent="0.2">
      <c r="A211" s="24" t="s">
        <v>148</v>
      </c>
      <c r="B211" s="6" t="s">
        <v>149</v>
      </c>
      <c r="C211" s="6" t="s">
        <v>47</v>
      </c>
      <c r="D211" s="6">
        <v>969</v>
      </c>
      <c r="E211" s="6" t="s">
        <v>10</v>
      </c>
      <c r="F211" s="6" t="s">
        <v>12</v>
      </c>
      <c r="G211" s="69">
        <v>80.644999999999996</v>
      </c>
      <c r="H211" s="69">
        <v>80.644999999999996</v>
      </c>
    </row>
    <row r="212" spans="1:8" s="25" customFormat="1" ht="38.25" x14ac:dyDescent="0.2">
      <c r="A212" s="10" t="s">
        <v>145</v>
      </c>
      <c r="B212" s="6" t="s">
        <v>149</v>
      </c>
      <c r="C212" s="6" t="s">
        <v>76</v>
      </c>
      <c r="D212" s="6">
        <v>969</v>
      </c>
      <c r="E212" s="6" t="s">
        <v>10</v>
      </c>
      <c r="F212" s="6" t="s">
        <v>12</v>
      </c>
      <c r="G212" s="69">
        <v>24.355</v>
      </c>
      <c r="H212" s="69">
        <v>24.355</v>
      </c>
    </row>
    <row r="213" spans="1:8" s="25" customFormat="1" ht="27" x14ac:dyDescent="0.2">
      <c r="A213" s="22" t="s">
        <v>371</v>
      </c>
      <c r="B213" s="8" t="s">
        <v>132</v>
      </c>
      <c r="C213" s="8"/>
      <c r="D213" s="8" t="s">
        <v>52</v>
      </c>
      <c r="E213" s="8" t="s">
        <v>10</v>
      </c>
      <c r="F213" s="8" t="s">
        <v>12</v>
      </c>
      <c r="G213" s="34">
        <f>G214</f>
        <v>16937.500500000002</v>
      </c>
      <c r="H213" s="34">
        <f>H214</f>
        <v>16937.499900000003</v>
      </c>
    </row>
    <row r="214" spans="1:8" s="25" customFormat="1" ht="25.5" x14ac:dyDescent="0.2">
      <c r="A214" s="21" t="s">
        <v>133</v>
      </c>
      <c r="B214" s="4" t="s">
        <v>134</v>
      </c>
      <c r="C214" s="4"/>
      <c r="D214" s="4" t="s">
        <v>52</v>
      </c>
      <c r="E214" s="4" t="s">
        <v>10</v>
      </c>
      <c r="F214" s="4" t="s">
        <v>12</v>
      </c>
      <c r="G214" s="5">
        <f>G217+G220+G215</f>
        <v>16937.500500000002</v>
      </c>
      <c r="H214" s="5">
        <f>H217+H220+H215</f>
        <v>16937.499900000003</v>
      </c>
    </row>
    <row r="215" spans="1:8" s="25" customFormat="1" ht="89.25" x14ac:dyDescent="0.2">
      <c r="A215" s="17" t="s">
        <v>30</v>
      </c>
      <c r="B215" s="4" t="s">
        <v>137</v>
      </c>
      <c r="C215" s="4"/>
      <c r="D215" s="4">
        <v>969</v>
      </c>
      <c r="E215" s="4" t="s">
        <v>10</v>
      </c>
      <c r="F215" s="4" t="s">
        <v>12</v>
      </c>
      <c r="G215" s="70">
        <f>G216</f>
        <v>83.5</v>
      </c>
      <c r="H215" s="70">
        <f>H216</f>
        <v>83.5</v>
      </c>
    </row>
    <row r="216" spans="1:8" s="25" customFormat="1" ht="25.5" x14ac:dyDescent="0.2">
      <c r="A216" s="10" t="s">
        <v>32</v>
      </c>
      <c r="B216" s="6" t="s">
        <v>137</v>
      </c>
      <c r="C216" s="6" t="s">
        <v>33</v>
      </c>
      <c r="D216" s="6">
        <v>969</v>
      </c>
      <c r="E216" s="6" t="s">
        <v>10</v>
      </c>
      <c r="F216" s="6" t="s">
        <v>12</v>
      </c>
      <c r="G216" s="69">
        <v>83.5</v>
      </c>
      <c r="H216" s="69">
        <v>83.5</v>
      </c>
    </row>
    <row r="217" spans="1:8" s="25" customFormat="1" ht="25.5" x14ac:dyDescent="0.2">
      <c r="A217" s="21" t="s">
        <v>45</v>
      </c>
      <c r="B217" s="4" t="s">
        <v>147</v>
      </c>
      <c r="C217" s="4"/>
      <c r="D217" s="4" t="s">
        <v>52</v>
      </c>
      <c r="E217" s="4" t="s">
        <v>10</v>
      </c>
      <c r="F217" s="4" t="s">
        <v>12</v>
      </c>
      <c r="G217" s="5">
        <f>G218+G219</f>
        <v>1434</v>
      </c>
      <c r="H217" s="5">
        <f>H218+H219</f>
        <v>1434</v>
      </c>
    </row>
    <row r="218" spans="1:8" s="25" customFormat="1" ht="17.25" customHeight="1" x14ac:dyDescent="0.2">
      <c r="A218" s="24" t="s">
        <v>69</v>
      </c>
      <c r="B218" s="6" t="s">
        <v>147</v>
      </c>
      <c r="C218" s="6" t="s">
        <v>31</v>
      </c>
      <c r="D218" s="6" t="s">
        <v>52</v>
      </c>
      <c r="E218" s="6" t="s">
        <v>10</v>
      </c>
      <c r="F218" s="6" t="s">
        <v>12</v>
      </c>
      <c r="G218" s="15">
        <v>1101.4000000000001</v>
      </c>
      <c r="H218" s="15">
        <v>1101.4000000000001</v>
      </c>
    </row>
    <row r="219" spans="1:8" s="25" customFormat="1" ht="38.25" x14ac:dyDescent="0.2">
      <c r="A219" s="10" t="s">
        <v>70</v>
      </c>
      <c r="B219" s="6" t="s">
        <v>147</v>
      </c>
      <c r="C219" s="6" t="s">
        <v>63</v>
      </c>
      <c r="D219" s="6" t="s">
        <v>52</v>
      </c>
      <c r="E219" s="6" t="s">
        <v>10</v>
      </c>
      <c r="F219" s="6" t="s">
        <v>12</v>
      </c>
      <c r="G219" s="15">
        <v>332.6</v>
      </c>
      <c r="H219" s="15">
        <v>332.6</v>
      </c>
    </row>
    <row r="220" spans="1:8" s="25" customFormat="1" ht="51" x14ac:dyDescent="0.2">
      <c r="A220" s="17" t="s">
        <v>135</v>
      </c>
      <c r="B220" s="4" t="s">
        <v>136</v>
      </c>
      <c r="C220" s="4"/>
      <c r="D220" s="4">
        <v>969</v>
      </c>
      <c r="E220" s="4" t="s">
        <v>10</v>
      </c>
      <c r="F220" s="4" t="s">
        <v>12</v>
      </c>
      <c r="G220" s="5">
        <f>SUM(G221:G227)</f>
        <v>15420.0005</v>
      </c>
      <c r="H220" s="5">
        <f>SUM(H221:H227)</f>
        <v>15419.999900000001</v>
      </c>
    </row>
    <row r="221" spans="1:8" s="25" customFormat="1" x14ac:dyDescent="0.2">
      <c r="A221" s="24" t="s">
        <v>144</v>
      </c>
      <c r="B221" s="6" t="s">
        <v>136</v>
      </c>
      <c r="C221" s="6" t="s">
        <v>47</v>
      </c>
      <c r="D221" s="6">
        <v>969</v>
      </c>
      <c r="E221" s="6" t="s">
        <v>10</v>
      </c>
      <c r="F221" s="6" t="s">
        <v>12</v>
      </c>
      <c r="G221" s="15">
        <f>1969.3+1082.2+7700</f>
        <v>10751.5</v>
      </c>
      <c r="H221" s="15">
        <f>1969.3+1082.2+7700</f>
        <v>10751.5</v>
      </c>
    </row>
    <row r="222" spans="1:8" s="25" customFormat="1" ht="38.25" x14ac:dyDescent="0.2">
      <c r="A222" s="10" t="s">
        <v>145</v>
      </c>
      <c r="B222" s="6" t="s">
        <v>136</v>
      </c>
      <c r="C222" s="6" t="s">
        <v>76</v>
      </c>
      <c r="D222" s="6">
        <v>969</v>
      </c>
      <c r="E222" s="6" t="s">
        <v>10</v>
      </c>
      <c r="F222" s="6" t="s">
        <v>12</v>
      </c>
      <c r="G222" s="15">
        <f>594.7+326.8+2300</f>
        <v>3221.5</v>
      </c>
      <c r="H222" s="15">
        <f>594.7+326.8+2300</f>
        <v>3221.5</v>
      </c>
    </row>
    <row r="223" spans="1:8" s="25" customFormat="1" ht="25.5" x14ac:dyDescent="0.2">
      <c r="A223" s="91" t="s">
        <v>293</v>
      </c>
      <c r="B223" s="6" t="s">
        <v>136</v>
      </c>
      <c r="C223" s="6" t="s">
        <v>294</v>
      </c>
      <c r="D223" s="6">
        <v>969</v>
      </c>
      <c r="E223" s="6" t="s">
        <v>10</v>
      </c>
      <c r="F223" s="6" t="s">
        <v>12</v>
      </c>
      <c r="G223" s="15">
        <v>200</v>
      </c>
      <c r="H223" s="15">
        <v>200</v>
      </c>
    </row>
    <row r="224" spans="1:8" s="25" customFormat="1" ht="25.5" x14ac:dyDescent="0.2">
      <c r="A224" s="10" t="s">
        <v>32</v>
      </c>
      <c r="B224" s="6" t="s">
        <v>136</v>
      </c>
      <c r="C224" s="6" t="s">
        <v>33</v>
      </c>
      <c r="D224" s="6">
        <v>969</v>
      </c>
      <c r="E224" s="6" t="s">
        <v>10</v>
      </c>
      <c r="F224" s="6" t="s">
        <v>12</v>
      </c>
      <c r="G224" s="15">
        <f>300+0.0005</f>
        <v>300.00049999999999</v>
      </c>
      <c r="H224" s="15">
        <f>300-0.0001</f>
        <v>299.99990000000003</v>
      </c>
    </row>
    <row r="225" spans="1:8" s="25" customFormat="1" x14ac:dyDescent="0.2">
      <c r="A225" s="10" t="s">
        <v>244</v>
      </c>
      <c r="B225" s="6" t="s">
        <v>136</v>
      </c>
      <c r="C225" s="6" t="s">
        <v>245</v>
      </c>
      <c r="D225" s="6">
        <v>969</v>
      </c>
      <c r="E225" s="6" t="s">
        <v>10</v>
      </c>
      <c r="F225" s="6" t="s">
        <v>12</v>
      </c>
      <c r="G225" s="15">
        <v>903.1</v>
      </c>
      <c r="H225" s="15">
        <v>903.1</v>
      </c>
    </row>
    <row r="226" spans="1:8" s="25" customFormat="1" ht="25.5" x14ac:dyDescent="0.2">
      <c r="A226" s="10" t="s">
        <v>34</v>
      </c>
      <c r="B226" s="6" t="s">
        <v>136</v>
      </c>
      <c r="C226" s="6" t="s">
        <v>35</v>
      </c>
      <c r="D226" s="6">
        <v>969</v>
      </c>
      <c r="E226" s="6" t="s">
        <v>10</v>
      </c>
      <c r="F226" s="6" t="s">
        <v>12</v>
      </c>
      <c r="G226" s="15">
        <v>17.100000000000001</v>
      </c>
      <c r="H226" s="15">
        <v>17.100000000000001</v>
      </c>
    </row>
    <row r="227" spans="1:8" s="25" customFormat="1" x14ac:dyDescent="0.2">
      <c r="A227" s="10" t="s">
        <v>77</v>
      </c>
      <c r="B227" s="6" t="s">
        <v>136</v>
      </c>
      <c r="C227" s="6" t="s">
        <v>36</v>
      </c>
      <c r="D227" s="6">
        <v>969</v>
      </c>
      <c r="E227" s="6" t="s">
        <v>10</v>
      </c>
      <c r="F227" s="6" t="s">
        <v>12</v>
      </c>
      <c r="G227" s="15">
        <v>26.8</v>
      </c>
      <c r="H227" s="15">
        <v>26.8</v>
      </c>
    </row>
    <row r="228" spans="1:8" s="25" customFormat="1" ht="13.5" x14ac:dyDescent="0.2">
      <c r="A228" s="40" t="s">
        <v>372</v>
      </c>
      <c r="B228" s="8" t="s">
        <v>159</v>
      </c>
      <c r="C228" s="8"/>
      <c r="D228" s="8" t="s">
        <v>52</v>
      </c>
      <c r="E228" s="8" t="s">
        <v>10</v>
      </c>
      <c r="F228" s="8" t="s">
        <v>12</v>
      </c>
      <c r="G228" s="34">
        <f>G229+G232</f>
        <v>298</v>
      </c>
      <c r="H228" s="34">
        <f>H229+H232</f>
        <v>298</v>
      </c>
    </row>
    <row r="229" spans="1:8" s="25" customFormat="1" ht="25.5" x14ac:dyDescent="0.2">
      <c r="A229" s="41" t="s">
        <v>160</v>
      </c>
      <c r="B229" s="4" t="s">
        <v>161</v>
      </c>
      <c r="C229" s="4"/>
      <c r="D229" s="4" t="s">
        <v>52</v>
      </c>
      <c r="E229" s="4" t="s">
        <v>10</v>
      </c>
      <c r="F229" s="4" t="s">
        <v>12</v>
      </c>
      <c r="G229" s="5">
        <f>G230</f>
        <v>200</v>
      </c>
      <c r="H229" s="5">
        <f>H230</f>
        <v>200</v>
      </c>
    </row>
    <row r="230" spans="1:8" s="25" customFormat="1" ht="25.5" x14ac:dyDescent="0.2">
      <c r="A230" s="41" t="s">
        <v>162</v>
      </c>
      <c r="B230" s="4" t="s">
        <v>163</v>
      </c>
      <c r="C230" s="4"/>
      <c r="D230" s="4" t="s">
        <v>52</v>
      </c>
      <c r="E230" s="4" t="s">
        <v>10</v>
      </c>
      <c r="F230" s="4" t="s">
        <v>12</v>
      </c>
      <c r="G230" s="5">
        <f>G231</f>
        <v>200</v>
      </c>
      <c r="H230" s="5">
        <f>H231</f>
        <v>200</v>
      </c>
    </row>
    <row r="231" spans="1:8" s="25" customFormat="1" ht="25.5" x14ac:dyDescent="0.2">
      <c r="A231" s="10" t="s">
        <v>32</v>
      </c>
      <c r="B231" s="6" t="s">
        <v>163</v>
      </c>
      <c r="C231" s="6" t="s">
        <v>33</v>
      </c>
      <c r="D231" s="6" t="s">
        <v>52</v>
      </c>
      <c r="E231" s="6" t="s">
        <v>10</v>
      </c>
      <c r="F231" s="6" t="s">
        <v>12</v>
      </c>
      <c r="G231" s="15">
        <v>200</v>
      </c>
      <c r="H231" s="15">
        <v>200</v>
      </c>
    </row>
    <row r="232" spans="1:8" s="25" customFormat="1" ht="38.25" x14ac:dyDescent="0.2">
      <c r="A232" s="17" t="s">
        <v>214</v>
      </c>
      <c r="B232" s="4" t="s">
        <v>215</v>
      </c>
      <c r="C232" s="76"/>
      <c r="D232" s="4">
        <v>969</v>
      </c>
      <c r="E232" s="4" t="s">
        <v>10</v>
      </c>
      <c r="F232" s="4" t="s">
        <v>12</v>
      </c>
      <c r="G232" s="5">
        <f>G233</f>
        <v>98</v>
      </c>
      <c r="H232" s="5">
        <f>H233</f>
        <v>98</v>
      </c>
    </row>
    <row r="233" spans="1:8" s="25" customFormat="1" ht="38.25" x14ac:dyDescent="0.2">
      <c r="A233" s="17" t="s">
        <v>216</v>
      </c>
      <c r="B233" s="4" t="s">
        <v>217</v>
      </c>
      <c r="C233" s="76"/>
      <c r="D233" s="4">
        <v>969</v>
      </c>
      <c r="E233" s="4" t="s">
        <v>10</v>
      </c>
      <c r="F233" s="4" t="s">
        <v>12</v>
      </c>
      <c r="G233" s="5">
        <f>G234</f>
        <v>98</v>
      </c>
      <c r="H233" s="5">
        <f>H234</f>
        <v>98</v>
      </c>
    </row>
    <row r="234" spans="1:8" s="25" customFormat="1" ht="25.5" x14ac:dyDescent="0.2">
      <c r="A234" s="10" t="s">
        <v>32</v>
      </c>
      <c r="B234" s="6" t="s">
        <v>217</v>
      </c>
      <c r="C234" s="51" t="s">
        <v>33</v>
      </c>
      <c r="D234" s="6">
        <v>969</v>
      </c>
      <c r="E234" s="6" t="s">
        <v>10</v>
      </c>
      <c r="F234" s="6" t="s">
        <v>12</v>
      </c>
      <c r="G234" s="15">
        <v>98</v>
      </c>
      <c r="H234" s="15">
        <v>98</v>
      </c>
    </row>
    <row r="235" spans="1:8" s="25" customFormat="1" ht="25.5" x14ac:dyDescent="0.2">
      <c r="A235" s="33" t="s">
        <v>373</v>
      </c>
      <c r="B235" s="60" t="s">
        <v>154</v>
      </c>
      <c r="C235" s="60"/>
      <c r="D235" s="60" t="s">
        <v>53</v>
      </c>
      <c r="E235" s="60" t="s">
        <v>13</v>
      </c>
      <c r="F235" s="60" t="s">
        <v>9</v>
      </c>
      <c r="G235" s="61">
        <f t="shared" ref="G235:H237" si="7">G236</f>
        <v>151</v>
      </c>
      <c r="H235" s="61">
        <f t="shared" si="7"/>
        <v>151</v>
      </c>
    </row>
    <row r="236" spans="1:8" s="25" customFormat="1" ht="25.5" x14ac:dyDescent="0.2">
      <c r="A236" s="17" t="s">
        <v>164</v>
      </c>
      <c r="B236" s="4" t="s">
        <v>224</v>
      </c>
      <c r="C236" s="4"/>
      <c r="D236" s="4" t="s">
        <v>53</v>
      </c>
      <c r="E236" s="4" t="s">
        <v>13</v>
      </c>
      <c r="F236" s="4" t="s">
        <v>9</v>
      </c>
      <c r="G236" s="35">
        <f t="shared" si="7"/>
        <v>151</v>
      </c>
      <c r="H236" s="35">
        <f t="shared" si="7"/>
        <v>151</v>
      </c>
    </row>
    <row r="237" spans="1:8" s="25" customFormat="1" ht="25.5" x14ac:dyDescent="0.2">
      <c r="A237" s="16" t="s">
        <v>155</v>
      </c>
      <c r="B237" s="4" t="s">
        <v>225</v>
      </c>
      <c r="C237" s="4"/>
      <c r="D237" s="4" t="s">
        <v>53</v>
      </c>
      <c r="E237" s="4" t="s">
        <v>13</v>
      </c>
      <c r="F237" s="4" t="s">
        <v>9</v>
      </c>
      <c r="G237" s="5">
        <f t="shared" si="7"/>
        <v>151</v>
      </c>
      <c r="H237" s="5">
        <f t="shared" si="7"/>
        <v>151</v>
      </c>
    </row>
    <row r="238" spans="1:8" s="25" customFormat="1" x14ac:dyDescent="0.2">
      <c r="A238" s="11" t="s">
        <v>264</v>
      </c>
      <c r="B238" s="6" t="s">
        <v>225</v>
      </c>
      <c r="C238" s="6" t="s">
        <v>263</v>
      </c>
      <c r="D238" s="6" t="s">
        <v>53</v>
      </c>
      <c r="E238" s="6" t="s">
        <v>13</v>
      </c>
      <c r="F238" s="6" t="s">
        <v>9</v>
      </c>
      <c r="G238" s="69">
        <v>151</v>
      </c>
      <c r="H238" s="69">
        <v>151</v>
      </c>
    </row>
    <row r="239" spans="1:8" s="25" customFormat="1" ht="38.25" x14ac:dyDescent="0.2">
      <c r="A239" s="59" t="s">
        <v>374</v>
      </c>
      <c r="B239" s="60" t="s">
        <v>218</v>
      </c>
      <c r="C239" s="60"/>
      <c r="D239" s="60">
        <v>968</v>
      </c>
      <c r="E239" s="60" t="s">
        <v>7</v>
      </c>
      <c r="F239" s="60" t="s">
        <v>29</v>
      </c>
      <c r="G239" s="61">
        <f t="shared" ref="G239:H241" si="8">G240</f>
        <v>265</v>
      </c>
      <c r="H239" s="61">
        <f t="shared" si="8"/>
        <v>265</v>
      </c>
    </row>
    <row r="240" spans="1:8" s="25" customFormat="1" ht="25.5" x14ac:dyDescent="0.2">
      <c r="A240" s="17" t="s">
        <v>220</v>
      </c>
      <c r="B240" s="4" t="s">
        <v>219</v>
      </c>
      <c r="C240" s="4"/>
      <c r="D240" s="4">
        <v>968</v>
      </c>
      <c r="E240" s="4" t="s">
        <v>7</v>
      </c>
      <c r="F240" s="4" t="s">
        <v>29</v>
      </c>
      <c r="G240" s="5">
        <f t="shared" si="8"/>
        <v>265</v>
      </c>
      <c r="H240" s="5">
        <f t="shared" si="8"/>
        <v>265</v>
      </c>
    </row>
    <row r="241" spans="1:8" s="25" customFormat="1" ht="25.5" x14ac:dyDescent="0.2">
      <c r="A241" s="12" t="s">
        <v>59</v>
      </c>
      <c r="B241" s="4" t="s">
        <v>1</v>
      </c>
      <c r="C241" s="4"/>
      <c r="D241" s="4">
        <v>968</v>
      </c>
      <c r="E241" s="4" t="s">
        <v>7</v>
      </c>
      <c r="F241" s="4" t="s">
        <v>29</v>
      </c>
      <c r="G241" s="5">
        <f t="shared" si="8"/>
        <v>265</v>
      </c>
      <c r="H241" s="5">
        <f t="shared" si="8"/>
        <v>265</v>
      </c>
    </row>
    <row r="242" spans="1:8" s="25" customFormat="1" ht="25.5" x14ac:dyDescent="0.2">
      <c r="A242" s="14" t="s">
        <v>59</v>
      </c>
      <c r="B242" s="6" t="s">
        <v>1</v>
      </c>
      <c r="C242" s="6" t="s">
        <v>33</v>
      </c>
      <c r="D242" s="6" t="s">
        <v>54</v>
      </c>
      <c r="E242" s="6" t="s">
        <v>7</v>
      </c>
      <c r="F242" s="6" t="s">
        <v>29</v>
      </c>
      <c r="G242" s="15">
        <v>265</v>
      </c>
      <c r="H242" s="15">
        <v>265</v>
      </c>
    </row>
    <row r="243" spans="1:8" s="25" customFormat="1" ht="38.25" x14ac:dyDescent="0.2">
      <c r="A243" s="59" t="s">
        <v>375</v>
      </c>
      <c r="B243" s="60" t="s">
        <v>194</v>
      </c>
      <c r="C243" s="60"/>
      <c r="D243" s="60">
        <v>968</v>
      </c>
      <c r="E243" s="60" t="s">
        <v>7</v>
      </c>
      <c r="F243" s="60" t="s">
        <v>29</v>
      </c>
      <c r="G243" s="61">
        <f t="shared" ref="G243:H245" si="9">G244</f>
        <v>250</v>
      </c>
      <c r="H243" s="61">
        <f t="shared" si="9"/>
        <v>250</v>
      </c>
    </row>
    <row r="244" spans="1:8" s="25" customFormat="1" ht="25.5" x14ac:dyDescent="0.2">
      <c r="A244" s="52" t="s">
        <v>200</v>
      </c>
      <c r="B244" s="4" t="s">
        <v>195</v>
      </c>
      <c r="C244" s="4"/>
      <c r="D244" s="4">
        <v>968</v>
      </c>
      <c r="E244" s="4" t="s">
        <v>7</v>
      </c>
      <c r="F244" s="4" t="s">
        <v>29</v>
      </c>
      <c r="G244" s="5">
        <f t="shared" si="9"/>
        <v>250</v>
      </c>
      <c r="H244" s="5">
        <f t="shared" si="9"/>
        <v>250</v>
      </c>
    </row>
    <row r="245" spans="1:8" s="25" customFormat="1" ht="25.5" x14ac:dyDescent="0.2">
      <c r="A245" s="12" t="s">
        <v>59</v>
      </c>
      <c r="B245" s="4" t="s">
        <v>196</v>
      </c>
      <c r="C245" s="4"/>
      <c r="D245" s="4" t="s">
        <v>54</v>
      </c>
      <c r="E245" s="4" t="s">
        <v>7</v>
      </c>
      <c r="F245" s="4" t="s">
        <v>29</v>
      </c>
      <c r="G245" s="5">
        <f t="shared" si="9"/>
        <v>250</v>
      </c>
      <c r="H245" s="5">
        <f t="shared" si="9"/>
        <v>250</v>
      </c>
    </row>
    <row r="246" spans="1:8" s="25" customFormat="1" ht="25.5" x14ac:dyDescent="0.2">
      <c r="A246" s="23" t="s">
        <v>32</v>
      </c>
      <c r="B246" s="6" t="s">
        <v>196</v>
      </c>
      <c r="C246" s="6" t="s">
        <v>33</v>
      </c>
      <c r="D246" s="6" t="s">
        <v>54</v>
      </c>
      <c r="E246" s="6" t="s">
        <v>7</v>
      </c>
      <c r="F246" s="6" t="s">
        <v>29</v>
      </c>
      <c r="G246" s="15">
        <v>250</v>
      </c>
      <c r="H246" s="15">
        <v>250</v>
      </c>
    </row>
    <row r="247" spans="1:8" s="26" customFormat="1" ht="38.25" x14ac:dyDescent="0.2">
      <c r="A247" s="88" t="s">
        <v>376</v>
      </c>
      <c r="B247" s="89" t="s">
        <v>285</v>
      </c>
      <c r="C247" s="85"/>
      <c r="D247" s="85">
        <v>968</v>
      </c>
      <c r="E247" s="85" t="s">
        <v>9</v>
      </c>
      <c r="F247" s="85" t="s">
        <v>25</v>
      </c>
      <c r="G247" s="90">
        <f t="shared" ref="G247:H249" si="10">G248</f>
        <v>30</v>
      </c>
      <c r="H247" s="90">
        <f t="shared" si="10"/>
        <v>30</v>
      </c>
    </row>
    <row r="248" spans="1:8" s="26" customFormat="1" ht="38.25" x14ac:dyDescent="0.2">
      <c r="A248" s="12" t="s">
        <v>284</v>
      </c>
      <c r="B248" s="4" t="s">
        <v>286</v>
      </c>
      <c r="C248" s="4"/>
      <c r="D248" s="4">
        <v>968</v>
      </c>
      <c r="E248" s="4" t="s">
        <v>9</v>
      </c>
      <c r="F248" s="4" t="s">
        <v>25</v>
      </c>
      <c r="G248" s="5">
        <f t="shared" si="10"/>
        <v>30</v>
      </c>
      <c r="H248" s="5">
        <f t="shared" si="10"/>
        <v>30</v>
      </c>
    </row>
    <row r="249" spans="1:8" s="26" customFormat="1" ht="25.5" x14ac:dyDescent="0.2">
      <c r="A249" s="13" t="s">
        <v>59</v>
      </c>
      <c r="B249" s="4" t="s">
        <v>287</v>
      </c>
      <c r="C249" s="4"/>
      <c r="D249" s="4">
        <v>968</v>
      </c>
      <c r="E249" s="4" t="s">
        <v>9</v>
      </c>
      <c r="F249" s="4" t="s">
        <v>25</v>
      </c>
      <c r="G249" s="5">
        <f t="shared" si="10"/>
        <v>30</v>
      </c>
      <c r="H249" s="5">
        <f t="shared" si="10"/>
        <v>30</v>
      </c>
    </row>
    <row r="250" spans="1:8" s="26" customFormat="1" ht="25.5" x14ac:dyDescent="0.2">
      <c r="A250" s="10" t="s">
        <v>32</v>
      </c>
      <c r="B250" s="6" t="s">
        <v>287</v>
      </c>
      <c r="C250" s="6" t="s">
        <v>33</v>
      </c>
      <c r="D250" s="6">
        <v>968</v>
      </c>
      <c r="E250" s="6" t="s">
        <v>9</v>
      </c>
      <c r="F250" s="6" t="s">
        <v>25</v>
      </c>
      <c r="G250" s="15">
        <v>30</v>
      </c>
      <c r="H250" s="15">
        <v>30</v>
      </c>
    </row>
    <row r="251" spans="1:8" s="25" customFormat="1" ht="38.25" x14ac:dyDescent="0.2">
      <c r="A251" s="84" t="s">
        <v>377</v>
      </c>
      <c r="B251" s="85" t="s">
        <v>319</v>
      </c>
      <c r="C251" s="85"/>
      <c r="D251" s="86" t="s">
        <v>315</v>
      </c>
      <c r="E251" s="85" t="s">
        <v>11</v>
      </c>
      <c r="F251" s="85" t="s">
        <v>21</v>
      </c>
      <c r="G251" s="90">
        <f t="shared" ref="G251:H253" si="11">G252</f>
        <v>16883.355</v>
      </c>
      <c r="H251" s="90">
        <f t="shared" si="11"/>
        <v>16200.074000000001</v>
      </c>
    </row>
    <row r="252" spans="1:8" s="25" customFormat="1" ht="25.5" x14ac:dyDescent="0.2">
      <c r="A252" s="17" t="s">
        <v>317</v>
      </c>
      <c r="B252" s="4" t="s">
        <v>342</v>
      </c>
      <c r="C252" s="12"/>
      <c r="D252" s="4" t="s">
        <v>315</v>
      </c>
      <c r="E252" s="4" t="s">
        <v>11</v>
      </c>
      <c r="F252" s="4" t="s">
        <v>21</v>
      </c>
      <c r="G252" s="5">
        <f t="shared" si="11"/>
        <v>16883.355</v>
      </c>
      <c r="H252" s="5">
        <f t="shared" si="11"/>
        <v>16200.074000000001</v>
      </c>
    </row>
    <row r="253" spans="1:8" s="25" customFormat="1" ht="38.25" x14ac:dyDescent="0.2">
      <c r="A253" s="17" t="s">
        <v>318</v>
      </c>
      <c r="B253" s="4" t="s">
        <v>343</v>
      </c>
      <c r="C253" s="12"/>
      <c r="D253" s="4" t="s">
        <v>315</v>
      </c>
      <c r="E253" s="4" t="s">
        <v>11</v>
      </c>
      <c r="F253" s="4" t="s">
        <v>21</v>
      </c>
      <c r="G253" s="5">
        <f t="shared" si="11"/>
        <v>16883.355</v>
      </c>
      <c r="H253" s="5">
        <f t="shared" si="11"/>
        <v>16200.074000000001</v>
      </c>
    </row>
    <row r="254" spans="1:8" s="25" customFormat="1" ht="25.5" x14ac:dyDescent="0.2">
      <c r="A254" s="14" t="s">
        <v>59</v>
      </c>
      <c r="B254" s="6" t="s">
        <v>343</v>
      </c>
      <c r="C254" s="77" t="s">
        <v>268</v>
      </c>
      <c r="D254" s="6" t="s">
        <v>315</v>
      </c>
      <c r="E254" s="6" t="s">
        <v>11</v>
      </c>
      <c r="F254" s="6" t="s">
        <v>21</v>
      </c>
      <c r="G254" s="69">
        <v>16883.355</v>
      </c>
      <c r="H254" s="69">
        <v>16200.074000000001</v>
      </c>
    </row>
    <row r="255" spans="1:8" s="26" customFormat="1" ht="25.5" x14ac:dyDescent="0.2">
      <c r="A255" s="98" t="s">
        <v>310</v>
      </c>
      <c r="B255" s="85" t="s">
        <v>312</v>
      </c>
      <c r="C255" s="99"/>
      <c r="D255" s="85" t="s">
        <v>315</v>
      </c>
      <c r="E255" s="85" t="s">
        <v>11</v>
      </c>
      <c r="F255" s="85" t="s">
        <v>8</v>
      </c>
      <c r="G255" s="90">
        <f t="shared" ref="G255:H257" si="12">G256</f>
        <v>750</v>
      </c>
      <c r="H255" s="90">
        <f t="shared" si="12"/>
        <v>750</v>
      </c>
    </row>
    <row r="256" spans="1:8" s="26" customFormat="1" ht="25.5" x14ac:dyDescent="0.2">
      <c r="A256" s="97" t="s">
        <v>311</v>
      </c>
      <c r="B256" s="4" t="s">
        <v>313</v>
      </c>
      <c r="C256" s="6"/>
      <c r="D256" s="79" t="s">
        <v>315</v>
      </c>
      <c r="E256" s="4" t="s">
        <v>11</v>
      </c>
      <c r="F256" s="4" t="s">
        <v>8</v>
      </c>
      <c r="G256" s="5">
        <f t="shared" si="12"/>
        <v>750</v>
      </c>
      <c r="H256" s="5">
        <f t="shared" si="12"/>
        <v>750</v>
      </c>
    </row>
    <row r="257" spans="1:8" s="26" customFormat="1" ht="25.5" x14ac:dyDescent="0.2">
      <c r="A257" s="12" t="s">
        <v>59</v>
      </c>
      <c r="B257" s="4" t="s">
        <v>314</v>
      </c>
      <c r="C257" s="6"/>
      <c r="D257" s="100" t="s">
        <v>315</v>
      </c>
      <c r="E257" s="4" t="s">
        <v>11</v>
      </c>
      <c r="F257" s="4" t="s">
        <v>8</v>
      </c>
      <c r="G257" s="5">
        <f t="shared" si="12"/>
        <v>750</v>
      </c>
      <c r="H257" s="5">
        <f t="shared" si="12"/>
        <v>750</v>
      </c>
    </row>
    <row r="258" spans="1:8" s="26" customFormat="1" ht="25.5" x14ac:dyDescent="0.2">
      <c r="A258" s="23" t="s">
        <v>32</v>
      </c>
      <c r="B258" s="6" t="s">
        <v>314</v>
      </c>
      <c r="C258" s="6" t="s">
        <v>33</v>
      </c>
      <c r="D258" s="101" t="s">
        <v>315</v>
      </c>
      <c r="E258" s="6" t="s">
        <v>11</v>
      </c>
      <c r="F258" s="6" t="s">
        <v>8</v>
      </c>
      <c r="G258" s="15">
        <v>750</v>
      </c>
      <c r="H258" s="15">
        <v>750</v>
      </c>
    </row>
    <row r="259" spans="1:8" s="25" customFormat="1" ht="63.75" x14ac:dyDescent="0.2">
      <c r="A259" s="62" t="s">
        <v>378</v>
      </c>
      <c r="B259" s="60" t="s">
        <v>233</v>
      </c>
      <c r="C259" s="60"/>
      <c r="D259" s="60"/>
      <c r="E259" s="60"/>
      <c r="F259" s="60"/>
      <c r="G259" s="61">
        <f>G260</f>
        <v>1500</v>
      </c>
      <c r="H259" s="61">
        <f t="shared" ref="G259:H261" si="13">H260</f>
        <v>1500</v>
      </c>
    </row>
    <row r="260" spans="1:8" s="25" customFormat="1" ht="38.25" x14ac:dyDescent="0.2">
      <c r="A260" s="16" t="s">
        <v>236</v>
      </c>
      <c r="B260" s="4" t="s">
        <v>234</v>
      </c>
      <c r="C260" s="4"/>
      <c r="D260" s="4">
        <v>968</v>
      </c>
      <c r="E260" s="4" t="s">
        <v>21</v>
      </c>
      <c r="F260" s="4" t="s">
        <v>15</v>
      </c>
      <c r="G260" s="5">
        <f t="shared" si="13"/>
        <v>1500</v>
      </c>
      <c r="H260" s="5">
        <f t="shared" si="13"/>
        <v>1500</v>
      </c>
    </row>
    <row r="261" spans="1:8" s="25" customFormat="1" ht="25.5" x14ac:dyDescent="0.2">
      <c r="A261" s="67" t="s">
        <v>237</v>
      </c>
      <c r="B261" s="4" t="s">
        <v>235</v>
      </c>
      <c r="C261" s="4"/>
      <c r="D261" s="4">
        <v>968</v>
      </c>
      <c r="E261" s="4" t="s">
        <v>21</v>
      </c>
      <c r="F261" s="4" t="s">
        <v>15</v>
      </c>
      <c r="G261" s="5">
        <f t="shared" si="13"/>
        <v>1500</v>
      </c>
      <c r="H261" s="5">
        <f t="shared" si="13"/>
        <v>1500</v>
      </c>
    </row>
    <row r="262" spans="1:8" s="25" customFormat="1" ht="25.5" x14ac:dyDescent="0.2">
      <c r="A262" s="10" t="s">
        <v>32</v>
      </c>
      <c r="B262" s="6" t="s">
        <v>235</v>
      </c>
      <c r="C262" s="6" t="s">
        <v>33</v>
      </c>
      <c r="D262" s="6">
        <v>968</v>
      </c>
      <c r="E262" s="6" t="s">
        <v>21</v>
      </c>
      <c r="F262" s="6" t="s">
        <v>15</v>
      </c>
      <c r="G262" s="15">
        <v>1500</v>
      </c>
      <c r="H262" s="15">
        <v>1500</v>
      </c>
    </row>
    <row r="263" spans="1:8" s="26" customFormat="1" ht="38.25" x14ac:dyDescent="0.2">
      <c r="A263" s="84" t="s">
        <v>379</v>
      </c>
      <c r="B263" s="85" t="s">
        <v>289</v>
      </c>
      <c r="C263" s="85"/>
      <c r="D263" s="85" t="s">
        <v>54</v>
      </c>
      <c r="E263" s="85" t="s">
        <v>9</v>
      </c>
      <c r="F263" s="85" t="s">
        <v>25</v>
      </c>
      <c r="G263" s="90">
        <f t="shared" ref="G263:H265" si="14">G264</f>
        <v>181</v>
      </c>
      <c r="H263" s="90">
        <f t="shared" si="14"/>
        <v>181</v>
      </c>
    </row>
    <row r="264" spans="1:8" s="26" customFormat="1" ht="51" x14ac:dyDescent="0.2">
      <c r="A264" s="19" t="s">
        <v>288</v>
      </c>
      <c r="B264" s="4" t="s">
        <v>290</v>
      </c>
      <c r="C264" s="4"/>
      <c r="D264" s="6" t="s">
        <v>54</v>
      </c>
      <c r="E264" s="4" t="s">
        <v>9</v>
      </c>
      <c r="F264" s="4" t="s">
        <v>25</v>
      </c>
      <c r="G264" s="5">
        <f t="shared" si="14"/>
        <v>181</v>
      </c>
      <c r="H264" s="5">
        <f t="shared" si="14"/>
        <v>181</v>
      </c>
    </row>
    <row r="265" spans="1:8" s="26" customFormat="1" ht="25.5" x14ac:dyDescent="0.2">
      <c r="A265" s="13" t="s">
        <v>59</v>
      </c>
      <c r="B265" s="4" t="s">
        <v>291</v>
      </c>
      <c r="C265" s="4"/>
      <c r="D265" s="4" t="s">
        <v>54</v>
      </c>
      <c r="E265" s="4" t="s">
        <v>9</v>
      </c>
      <c r="F265" s="4" t="s">
        <v>25</v>
      </c>
      <c r="G265" s="5">
        <f>G266</f>
        <v>181</v>
      </c>
      <c r="H265" s="5">
        <f t="shared" si="14"/>
        <v>181</v>
      </c>
    </row>
    <row r="266" spans="1:8" s="26" customFormat="1" ht="25.5" x14ac:dyDescent="0.2">
      <c r="A266" s="23" t="s">
        <v>32</v>
      </c>
      <c r="B266" s="6" t="s">
        <v>291</v>
      </c>
      <c r="C266" s="6" t="s">
        <v>33</v>
      </c>
      <c r="D266" s="6" t="s">
        <v>54</v>
      </c>
      <c r="E266" s="6" t="s">
        <v>9</v>
      </c>
      <c r="F266" s="6" t="s">
        <v>25</v>
      </c>
      <c r="G266" s="69">
        <v>181</v>
      </c>
      <c r="H266" s="69">
        <v>181</v>
      </c>
    </row>
    <row r="267" spans="1:8" s="26" customFormat="1" ht="51" x14ac:dyDescent="0.2">
      <c r="A267" s="84" t="s">
        <v>380</v>
      </c>
      <c r="B267" s="85" t="s">
        <v>281</v>
      </c>
      <c r="C267" s="85"/>
      <c r="D267" s="86" t="s">
        <v>2</v>
      </c>
      <c r="E267" s="86" t="s">
        <v>9</v>
      </c>
      <c r="F267" s="86" t="s">
        <v>25</v>
      </c>
      <c r="G267" s="87">
        <f t="shared" ref="G267:H269" si="15">G268</f>
        <v>400</v>
      </c>
      <c r="H267" s="87">
        <f t="shared" si="15"/>
        <v>400</v>
      </c>
    </row>
    <row r="268" spans="1:8" s="26" customFormat="1" ht="25.5" x14ac:dyDescent="0.2">
      <c r="A268" s="19" t="s">
        <v>280</v>
      </c>
      <c r="B268" s="4" t="s">
        <v>282</v>
      </c>
      <c r="C268" s="4"/>
      <c r="D268" s="4" t="s">
        <v>2</v>
      </c>
      <c r="E268" s="4" t="s">
        <v>9</v>
      </c>
      <c r="F268" s="4" t="s">
        <v>25</v>
      </c>
      <c r="G268" s="5">
        <f t="shared" si="15"/>
        <v>400</v>
      </c>
      <c r="H268" s="5">
        <f t="shared" si="15"/>
        <v>400</v>
      </c>
    </row>
    <row r="269" spans="1:8" s="26" customFormat="1" ht="25.5" x14ac:dyDescent="0.2">
      <c r="A269" s="20" t="s">
        <v>150</v>
      </c>
      <c r="B269" s="4" t="s">
        <v>283</v>
      </c>
      <c r="C269" s="4"/>
      <c r="D269" s="4" t="s">
        <v>2</v>
      </c>
      <c r="E269" s="4" t="s">
        <v>9</v>
      </c>
      <c r="F269" s="4" t="s">
        <v>25</v>
      </c>
      <c r="G269" s="5">
        <f t="shared" si="15"/>
        <v>400</v>
      </c>
      <c r="H269" s="5">
        <f t="shared" si="15"/>
        <v>400</v>
      </c>
    </row>
    <row r="270" spans="1:8" s="26" customFormat="1" ht="25.5" x14ac:dyDescent="0.2">
      <c r="A270" s="23" t="s">
        <v>32</v>
      </c>
      <c r="B270" s="6" t="s">
        <v>283</v>
      </c>
      <c r="C270" s="6" t="s">
        <v>33</v>
      </c>
      <c r="D270" s="6" t="s">
        <v>2</v>
      </c>
      <c r="E270" s="6" t="s">
        <v>9</v>
      </c>
      <c r="F270" s="6" t="s">
        <v>25</v>
      </c>
      <c r="G270" s="15">
        <v>400</v>
      </c>
      <c r="H270" s="15">
        <v>400</v>
      </c>
    </row>
    <row r="271" spans="1:8" s="25" customFormat="1" ht="38.25" x14ac:dyDescent="0.2">
      <c r="A271" s="62" t="s">
        <v>381</v>
      </c>
      <c r="B271" s="60" t="s">
        <v>275</v>
      </c>
      <c r="C271" s="60"/>
      <c r="D271" s="60">
        <v>968</v>
      </c>
      <c r="E271" s="60" t="s">
        <v>7</v>
      </c>
      <c r="F271" s="60" t="s">
        <v>29</v>
      </c>
      <c r="G271" s="61">
        <f t="shared" ref="G271:H273" si="16">G272</f>
        <v>13103.466</v>
      </c>
      <c r="H271" s="61">
        <f t="shared" si="16"/>
        <v>13103.466</v>
      </c>
    </row>
    <row r="272" spans="1:8" s="25" customFormat="1" ht="25.5" x14ac:dyDescent="0.2">
      <c r="A272" s="12" t="s">
        <v>274</v>
      </c>
      <c r="B272" s="4" t="s">
        <v>276</v>
      </c>
      <c r="C272" s="4"/>
      <c r="D272" s="4">
        <v>968</v>
      </c>
      <c r="E272" s="4" t="s">
        <v>11</v>
      </c>
      <c r="F272" s="4" t="s">
        <v>21</v>
      </c>
      <c r="G272" s="5">
        <f t="shared" si="16"/>
        <v>13103.466</v>
      </c>
      <c r="H272" s="5">
        <f t="shared" si="16"/>
        <v>13103.466</v>
      </c>
    </row>
    <row r="273" spans="1:8" s="25" customFormat="1" ht="25.5" x14ac:dyDescent="0.2">
      <c r="A273" s="12" t="s">
        <v>59</v>
      </c>
      <c r="B273" s="4" t="s">
        <v>277</v>
      </c>
      <c r="C273" s="4"/>
      <c r="D273" s="4">
        <v>968</v>
      </c>
      <c r="E273" s="4" t="s">
        <v>11</v>
      </c>
      <c r="F273" s="4" t="s">
        <v>21</v>
      </c>
      <c r="G273" s="5">
        <f t="shared" si="16"/>
        <v>13103.466</v>
      </c>
      <c r="H273" s="5">
        <f t="shared" si="16"/>
        <v>13103.466</v>
      </c>
    </row>
    <row r="274" spans="1:8" s="25" customFormat="1" ht="25.5" x14ac:dyDescent="0.2">
      <c r="A274" s="23" t="s">
        <v>32</v>
      </c>
      <c r="B274" s="6" t="s">
        <v>277</v>
      </c>
      <c r="C274" s="6" t="s">
        <v>33</v>
      </c>
      <c r="D274" s="6">
        <v>968</v>
      </c>
      <c r="E274" s="6" t="s">
        <v>11</v>
      </c>
      <c r="F274" s="6" t="s">
        <v>21</v>
      </c>
      <c r="G274" s="15">
        <f>8886.66+4216.806</f>
        <v>13103.466</v>
      </c>
      <c r="H274" s="15">
        <f>8886.66+4216.806</f>
        <v>13103.466</v>
      </c>
    </row>
    <row r="275" spans="1:8" s="48" customFormat="1" ht="13.5" x14ac:dyDescent="0.25">
      <c r="A275" s="33" t="s">
        <v>23</v>
      </c>
      <c r="B275" s="37"/>
      <c r="C275" s="37"/>
      <c r="D275" s="36"/>
      <c r="E275" s="37"/>
      <c r="F275" s="37"/>
      <c r="G275" s="75">
        <f>G19+G29+G43+G47+G66+G70+G80+G113+G151+G235+G239+G243+G247+G259+G263+G267+G271+G255+G251</f>
        <v>1143217.7287899998</v>
      </c>
      <c r="H275" s="75">
        <f>H19+H29+H43+H47+H66+H70+H80+H113+H151+H235+H239+H243+H247+H259+H263+H267+H271+H255+H251</f>
        <v>1129377.54327</v>
      </c>
    </row>
    <row r="276" spans="1:8" s="25" customFormat="1" x14ac:dyDescent="0.2">
      <c r="A276" s="1"/>
      <c r="B276" s="1"/>
      <c r="C276" s="1"/>
      <c r="D276" s="1"/>
      <c r="E276" s="1"/>
      <c r="F276" s="1"/>
      <c r="G276" s="1"/>
      <c r="H276" s="1"/>
    </row>
    <row r="277" spans="1:8" s="25" customFormat="1" x14ac:dyDescent="0.2">
      <c r="A277" s="1"/>
      <c r="B277" s="1"/>
      <c r="C277" s="1"/>
      <c r="D277" s="1"/>
      <c r="E277" s="1"/>
      <c r="F277" s="1"/>
      <c r="G277" s="9">
        <v>1143217.7287900001</v>
      </c>
      <c r="H277" s="9">
        <v>1129377.54327</v>
      </c>
    </row>
    <row r="278" spans="1:8" s="25" customFormat="1" x14ac:dyDescent="0.2">
      <c r="A278" s="1"/>
      <c r="B278" s="1"/>
      <c r="C278" s="1"/>
      <c r="D278" s="1"/>
      <c r="E278" s="1"/>
      <c r="F278" s="1"/>
      <c r="G278" s="56"/>
      <c r="H278" s="56"/>
    </row>
    <row r="279" spans="1:8" s="25" customFormat="1" x14ac:dyDescent="0.2">
      <c r="A279" s="1"/>
      <c r="B279" s="1"/>
      <c r="C279" s="1"/>
      <c r="D279" s="1"/>
      <c r="E279" s="1"/>
      <c r="F279" s="1"/>
      <c r="G279" s="56">
        <f>G275-G277</f>
        <v>0</v>
      </c>
      <c r="H279" s="56">
        <f>H275-H277</f>
        <v>0</v>
      </c>
    </row>
    <row r="280" spans="1:8" s="25" customFormat="1" x14ac:dyDescent="0.2">
      <c r="A280" s="1"/>
      <c r="B280" s="1"/>
      <c r="C280" s="1"/>
      <c r="D280" s="1"/>
      <c r="E280" s="1"/>
      <c r="F280" s="1"/>
      <c r="G280" s="56"/>
      <c r="H280" s="56"/>
    </row>
    <row r="281" spans="1:8" s="25" customFormat="1" x14ac:dyDescent="0.2">
      <c r="A281" s="1"/>
      <c r="B281" s="1"/>
      <c r="C281" s="1"/>
      <c r="D281" s="1"/>
      <c r="E281" s="1"/>
      <c r="F281" s="1"/>
      <c r="G281" s="78"/>
      <c r="H281" s="78"/>
    </row>
    <row r="282" spans="1:8" s="25" customFormat="1" x14ac:dyDescent="0.2">
      <c r="A282" s="1"/>
      <c r="B282" s="1"/>
      <c r="C282" s="1"/>
      <c r="D282" s="1"/>
      <c r="E282" s="1"/>
      <c r="F282" s="1"/>
      <c r="G282" s="9"/>
      <c r="H282" s="9"/>
    </row>
    <row r="283" spans="1:8" x14ac:dyDescent="0.2">
      <c r="G283" s="9"/>
      <c r="H283" s="9"/>
    </row>
    <row r="284" spans="1:8" x14ac:dyDescent="0.2">
      <c r="G284" s="9"/>
      <c r="H284" s="9"/>
    </row>
    <row r="286" spans="1:8" x14ac:dyDescent="0.2">
      <c r="G286" s="57"/>
      <c r="H286" s="57"/>
    </row>
    <row r="288" spans="1:8" s="25" customFormat="1" x14ac:dyDescent="0.2">
      <c r="A288" s="1"/>
      <c r="B288" s="1"/>
      <c r="C288" s="1"/>
      <c r="D288" s="1"/>
      <c r="E288" s="1"/>
      <c r="F288" s="1"/>
      <c r="G288" s="82"/>
      <c r="H288" s="82"/>
    </row>
    <row r="289" spans="7:9" x14ac:dyDescent="0.2">
      <c r="G289" s="9"/>
      <c r="H289" s="9"/>
    </row>
    <row r="293" spans="7:9" x14ac:dyDescent="0.2">
      <c r="I293" s="9"/>
    </row>
    <row r="294" spans="7:9" x14ac:dyDescent="0.2">
      <c r="I294" s="9"/>
    </row>
    <row r="301" spans="7:9" x14ac:dyDescent="0.2">
      <c r="I301" s="9"/>
    </row>
    <row r="302" spans="7:9" x14ac:dyDescent="0.2">
      <c r="I302" s="9"/>
    </row>
    <row r="303" spans="7:9" x14ac:dyDescent="0.2">
      <c r="I303" s="9"/>
    </row>
    <row r="304" spans="7:9" x14ac:dyDescent="0.2">
      <c r="I304" s="9"/>
    </row>
    <row r="305" spans="1:9" x14ac:dyDescent="0.2">
      <c r="I305" s="9"/>
    </row>
    <row r="316" spans="1:9" s="25" customFormat="1" x14ac:dyDescent="0.2">
      <c r="A316" s="1"/>
      <c r="B316" s="1"/>
      <c r="C316" s="1"/>
      <c r="D316" s="1"/>
      <c r="E316" s="1"/>
      <c r="F316" s="1"/>
      <c r="G316" s="1"/>
      <c r="H316" s="1"/>
    </row>
    <row r="319" spans="1:9" s="25" customFormat="1" x14ac:dyDescent="0.2">
      <c r="A319" s="1"/>
      <c r="B319" s="1"/>
      <c r="C319" s="1"/>
      <c r="D319" s="1"/>
      <c r="E319" s="1"/>
      <c r="F319" s="1"/>
      <c r="G319" s="1"/>
      <c r="H319" s="1"/>
    </row>
    <row r="322" spans="1:11" s="25" customFormat="1" x14ac:dyDescent="0.2">
      <c r="A322" s="1"/>
      <c r="B322" s="1"/>
      <c r="C322" s="1"/>
      <c r="D322" s="1"/>
      <c r="E322" s="1"/>
      <c r="F322" s="1"/>
      <c r="G322" s="1"/>
      <c r="H322" s="1"/>
    </row>
    <row r="325" spans="1:11" s="25" customFormat="1" x14ac:dyDescent="0.2">
      <c r="A325" s="1"/>
      <c r="B325" s="1"/>
      <c r="C325" s="1"/>
      <c r="D325" s="1"/>
      <c r="E325" s="1"/>
      <c r="F325" s="1"/>
      <c r="G325" s="1"/>
      <c r="H325" s="1"/>
    </row>
    <row r="334" spans="1:11" x14ac:dyDescent="0.2">
      <c r="K334" s="9"/>
    </row>
    <row r="335" spans="1:11" x14ac:dyDescent="0.2">
      <c r="I335" s="9"/>
      <c r="K335" s="9"/>
    </row>
    <row r="336" spans="1:11" x14ac:dyDescent="0.2">
      <c r="K336" s="9"/>
    </row>
    <row r="337" spans="1:11" x14ac:dyDescent="0.2">
      <c r="K337" s="9"/>
    </row>
    <row r="345" spans="1:11" s="25" customFormat="1" x14ac:dyDescent="0.2">
      <c r="A345" s="1"/>
      <c r="B345" s="1"/>
      <c r="C345" s="1"/>
      <c r="D345" s="1"/>
      <c r="E345" s="1"/>
      <c r="F345" s="1"/>
      <c r="G345" s="1"/>
      <c r="H345" s="1"/>
    </row>
    <row r="350" spans="1:11" s="25" customFormat="1" x14ac:dyDescent="0.2">
      <c r="A350" s="1"/>
      <c r="B350" s="1"/>
      <c r="C350" s="1"/>
      <c r="D350" s="1"/>
      <c r="E350" s="1"/>
      <c r="F350" s="1"/>
      <c r="G350" s="1"/>
      <c r="H350" s="1"/>
    </row>
    <row r="360" spans="1:12" s="44" customFormat="1" x14ac:dyDescent="0.2">
      <c r="A360" s="1"/>
      <c r="B360" s="1"/>
      <c r="C360" s="1"/>
      <c r="D360" s="1"/>
      <c r="E360" s="1"/>
      <c r="F360" s="1"/>
      <c r="G360" s="1"/>
      <c r="H360" s="1"/>
      <c r="I360" s="42"/>
      <c r="J360" s="43"/>
      <c r="K360" s="43"/>
      <c r="L360" s="42"/>
    </row>
    <row r="369" spans="1:11" s="26" customFormat="1" x14ac:dyDescent="0.2">
      <c r="A369" s="1"/>
      <c r="B369" s="1"/>
      <c r="C369" s="1"/>
      <c r="D369" s="1"/>
      <c r="E369" s="1"/>
      <c r="F369" s="1"/>
      <c r="G369" s="1"/>
      <c r="H369" s="1"/>
    </row>
    <row r="376" spans="1:11" s="25" customFormat="1" x14ac:dyDescent="0.2">
      <c r="A376" s="1"/>
      <c r="B376" s="1"/>
      <c r="C376" s="1"/>
      <c r="D376" s="1"/>
      <c r="E376" s="1"/>
      <c r="F376" s="1"/>
      <c r="G376" s="1"/>
      <c r="H376" s="1"/>
    </row>
    <row r="379" spans="1:11" x14ac:dyDescent="0.2">
      <c r="K379" s="9"/>
    </row>
    <row r="380" spans="1:11" x14ac:dyDescent="0.2">
      <c r="K380" s="9"/>
    </row>
    <row r="381" spans="1:11" x14ac:dyDescent="0.2">
      <c r="K381" s="9"/>
    </row>
    <row r="382" spans="1:11" x14ac:dyDescent="0.2">
      <c r="K382" s="9"/>
    </row>
    <row r="383" spans="1:11" s="25" customFormat="1" x14ac:dyDescent="0.2">
      <c r="A383" s="1"/>
      <c r="B383" s="1"/>
      <c r="C383" s="1"/>
      <c r="D383" s="1"/>
      <c r="E383" s="1"/>
      <c r="F383" s="1"/>
      <c r="G383" s="1"/>
      <c r="H383" s="1"/>
      <c r="I383" s="38"/>
    </row>
    <row r="384" spans="1:11" x14ac:dyDescent="0.2">
      <c r="I384" s="9"/>
    </row>
    <row r="387" spans="9:9" x14ac:dyDescent="0.2">
      <c r="I387" s="9"/>
    </row>
    <row r="388" spans="9:9" x14ac:dyDescent="0.2">
      <c r="I388" s="9"/>
    </row>
    <row r="389" spans="9:9" x14ac:dyDescent="0.2">
      <c r="I389" s="9"/>
    </row>
    <row r="390" spans="9:9" x14ac:dyDescent="0.2">
      <c r="I390" s="9"/>
    </row>
    <row r="391" spans="9:9" x14ac:dyDescent="0.2">
      <c r="I391" s="9"/>
    </row>
    <row r="395" spans="9:9" x14ac:dyDescent="0.2">
      <c r="I395" s="9"/>
    </row>
    <row r="409" spans="1:8" s="26" customFormat="1" x14ac:dyDescent="0.2">
      <c r="A409" s="1"/>
      <c r="B409" s="1"/>
      <c r="C409" s="1"/>
      <c r="D409" s="1"/>
      <c r="E409" s="1"/>
      <c r="F409" s="1"/>
      <c r="G409" s="1"/>
      <c r="H409" s="1"/>
    </row>
    <row r="421" spans="9:9" x14ac:dyDescent="0.2">
      <c r="I421" s="58"/>
    </row>
  </sheetData>
  <autoFilter ref="A18:Q411" xr:uid="{00000000-0009-0000-0000-000000000000}"/>
  <customSheetViews>
    <customSheetView guid="{DD9A8EC0-978F-40DB-8504-69866F97ABC3}" showPageBreaks="1" printArea="1" showAutoFilter="1" view="pageBreakPreview">
      <selection activeCell="H4" sqref="H4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8:Q413" xr:uid="{BFBBAC66-8E2A-45AB-B972-F2C6EF3A7F9E}"/>
    </customSheetView>
    <customSheetView guid="{7E61F3B9-74E8-4F09-A0D7-C28177DF8D36}" showPageBreaks="1" printArea="1" showAutoFilter="1" view="pageBreakPreview" topLeftCell="A64">
      <selection activeCell="K76" sqref="K76"/>
      <rowBreaks count="1" manualBreakCount="1">
        <brk id="48" max="7" man="1"/>
      </rowBreaks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14:Q409" xr:uid="{A806519D-EB07-48A4-B1B4-80FF8738AD72}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28" xr:uid="{F645FE1B-8EBE-4465-B0F0-79D6F400A217}"/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16" xr:uid="{C608FDED-ADEA-434C-94EF-BC99393343D4}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20:Q416" xr:uid="{50056F92-C93B-4E5E-A554-C9EF9BAA277C}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63C81512-0323-449A-8D16-969602EE6D8D}" showPageBreaks="1" printArea="1" showAutoFilter="1" view="pageBreakPreview">
      <selection activeCell="F12" sqref="F12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8:Q413" xr:uid="{5348FF6C-FD4A-42BC-B3EF-3929A2ACABFD}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  <rowBreaks count="1" manualBreakCount="1">
    <brk id="4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Пользователь</cp:lastModifiedBy>
  <cp:lastPrinted>2023-11-01T01:59:45Z</cp:lastPrinted>
  <dcterms:created xsi:type="dcterms:W3CDTF">2004-12-22T00:45:04Z</dcterms:created>
  <dcterms:modified xsi:type="dcterms:W3CDTF">2025-04-01T01:28:48Z</dcterms:modified>
</cp:coreProperties>
</file>