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7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0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  СОЗЫВ\2024\56 сессия от 08.08. 2024\№ 344 уточнение август 2024\"/>
    </mc:Choice>
  </mc:AlternateContent>
  <xr:revisionPtr revIDLastSave="0" documentId="13_ncr:81_{199E2C40-C41F-42CD-8846-F2CB36092D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.структура" sheetId="1" r:id="rId1"/>
  </sheets>
  <definedNames>
    <definedName name="_xlnm._FilterDatabase" localSheetId="0" hidden="1">функцион.структура!$A$17:$F$798</definedName>
    <definedName name="Top" localSheetId="0">функцион.структура!#REF!</definedName>
    <definedName name="Z_02B23763_CCF3_495C_9383_5F95B52C6E4A_.wvu.FilterData" localSheetId="0" hidden="1">функцион.структура!$A$17:$F$791</definedName>
    <definedName name="Z_0884989D_CFB8_433E_9DC3_007A15F08787_.wvu.FilterData" localSheetId="0" hidden="1">функцион.структура!$A$17:$F$798</definedName>
    <definedName name="Z_0962258E_7FEC_45BB_9F6F_812DB142D7D3_.wvu.FilterData" localSheetId="0" hidden="1">функцион.структура!$A$17:$F$791</definedName>
    <definedName name="Z_0AC28E1E_2838_40D1_A185_A3C1D8D5DA55_.wvu.FilterData" localSheetId="0" hidden="1">функцион.структура!$A$17:$F$798</definedName>
    <definedName name="Z_0B991D03_3758_44AC_8590_7A983E8FECC7_.wvu.FilterData" localSheetId="0" hidden="1">функцион.структура!$A$17:$F$798</definedName>
    <definedName name="Z_1540E9CA_2997_4E1B_906E_94AE412FC846_.wvu.FilterData" localSheetId="0" hidden="1">функцион.структура!$A$17:$F$798</definedName>
    <definedName name="Z_2DDB525D_A756_4AF2_961D_1A48B45E104D_.wvu.FilterData" localSheetId="0" hidden="1">функцион.структура!$A$17:$F$798</definedName>
    <definedName name="Z_2DDB525D_A756_4AF2_961D_1A48B45E104D_.wvu.PrintArea" localSheetId="0" hidden="1">функцион.структура!$A$5:$F$791</definedName>
    <definedName name="Z_3786A3F3_7EB8_49B2_A04B_7A0E72AD1C7D_.wvu.FilterData" localSheetId="0" hidden="1">функцион.структура!$A$17:$F$791</definedName>
    <definedName name="Z_46268BFF_7767_41AD_8DD2_9220C9E060B5_.wvu.FilterData" localSheetId="0" hidden="1">функцион.структура!$A$17:$F$798</definedName>
    <definedName name="Z_46268BFF_7767_41AD_8DD2_9220C9E060B5_.wvu.PrintArea" localSheetId="0" hidden="1">функцион.структура!$A$1:$F$791</definedName>
    <definedName name="Z_4F4D8688_6AF1_4BB3_87B1_06F4D1FA8222_.wvu.FilterData" localSheetId="0" hidden="1">функцион.структура!$A$17:$F$798</definedName>
    <definedName name="Z_519080D0_14D4_455C_B695_47327DBB8058_.wvu.FilterData" localSheetId="0" hidden="1">функцион.структура!$A$17:$F$798</definedName>
    <definedName name="Z_519080D0_14D4_455C_B695_47327DBB8058_.wvu.PrintArea" localSheetId="0" hidden="1">функцион.структура!$A$5:$F$791</definedName>
    <definedName name="Z_54B89DCF_F070_4BDE_9121_7C0B93C57FB3_.wvu.FilterData" localSheetId="0" hidden="1">функцион.структура!$A$17:$F$798</definedName>
    <definedName name="Z_5DFFD117_7452_4244_8154_2623D947165B_.wvu.FilterData" localSheetId="0" hidden="1">функцион.структура!$A$17:$F$798</definedName>
    <definedName name="Z_61A549A4_F123_4413_B321_2E14EC38E18A_.wvu.FilterData" localSheetId="0" hidden="1">функцион.структура!$A$17:$F$798</definedName>
    <definedName name="Z_629918FE_B1DF_464A_BF50_03D18729BC02_.wvu.FilterData" localSheetId="0" hidden="1">функцион.структура!$A$17:$F$798</definedName>
    <definedName name="Z_629918FE_B1DF_464A_BF50_03D18729BC02_.wvu.PrintArea" localSheetId="0" hidden="1">функцион.структура!$A$1:$F$791</definedName>
    <definedName name="Z_683736F1_FEF9_48A4_8C1A_A3E08645BD86_.wvu.FilterData" localSheetId="0" hidden="1">функцион.структура!$A$17:$F$791</definedName>
    <definedName name="Z_6C334063_1DB9_4CC2_A59B_3A4CBEDE88DC_.wvu.FilterData" localSheetId="0" hidden="1">функцион.структура!$A$17:$F$791</definedName>
    <definedName name="Z_70242F4D_CC02_4A64_8DD1_8AA5D37314E9_.wvu.FilterData" localSheetId="0" hidden="1">функцион.структура!$A$17:$F$791</definedName>
    <definedName name="Z_7D02A47D_1C14_45B8_9BEF_7CC191CB3095_.wvu.FilterData" localSheetId="0" hidden="1">функцион.структура!$A$17:$F$798</definedName>
    <definedName name="Z_97ABFCCB_6B5D_4655_BFFF_42DE8E1EC4AD_.wvu.FilterData" localSheetId="0" hidden="1">функцион.структура!$A$17:$F$798</definedName>
    <definedName name="Z_A2DC2F9F_1FF3_4527_AAF5_D77C44405D20_.wvu.FilterData" localSheetId="0" hidden="1">функцион.структура!$A$17:$F$798</definedName>
    <definedName name="Z_AE32E14C_C5CB_469A_8B6D_FF52230941EC_.wvu.FilterData" localSheetId="0" hidden="1">функцион.структура!$A$17:$F$798</definedName>
    <definedName name="Z_AE5A14C6_19BF_4DBB_9A88_2BA48047581A_.wvu.FilterData" localSheetId="0" hidden="1">функцион.структура!$A$17:$F$791</definedName>
    <definedName name="Z_D244472F_DEC4_47E1_80C0_F2E3BD029926_.wvu.FilterData" localSheetId="0" hidden="1">функцион.структура!$A$17:$F$798</definedName>
    <definedName name="Z_D3D2B5EF_65DD_4123_A9D7_F84BF8BF76CA_.wvu.FilterData" localSheetId="0" hidden="1">функцион.структура!$A$17:$F$791</definedName>
    <definedName name="Z_D82246B9_B8C4_4E65_9333_6334524B4A33_.wvu.FilterData" localSheetId="0" hidden="1">функцион.структура!$A$17:$F$791</definedName>
    <definedName name="Z_DBA1A761_865B_43C1_8622_38E19FD60981_.wvu.FilterData" localSheetId="0" hidden="1">функцион.структура!$A$17:$F$791</definedName>
    <definedName name="Z_F82B55DB_8F0F_48F4_856E_58CED3A2309D_.wvu.FilterData" localSheetId="0" hidden="1">функцион.структура!$A$17:$F$798</definedName>
    <definedName name="Z_FD4532BC_05F9_4AAE_A66F_97A31C19ACFF_.wvu.FilterData" localSheetId="0" hidden="1">функцион.структура!$A$17:$F$798</definedName>
    <definedName name="_xlnm.Print_Area" localSheetId="0">функцион.структура!$A$1:$F$791</definedName>
  </definedNames>
  <calcPr calcId="191029"/>
  <customWorkbookViews>
    <customWorkbookView name="БутытоваСГ - Личное представление" guid="{519080D0-14D4-455C-B695-47327DBB8058}" mergeInterval="0" personalView="1" maximized="1" xWindow="-8" yWindow="-8" windowWidth="1936" windowHeight="1056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User - Личное представление" guid="{2DDB525D-A756-4AF2-961D-1A48B45E104D}" mergeInterval="0" personalView="1" maximized="1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2" i="1" l="1"/>
  <c r="F425" i="1"/>
  <c r="F787" i="1" l="1"/>
  <c r="F753" i="1"/>
  <c r="F752" i="1" s="1"/>
  <c r="F645" i="1"/>
  <c r="F644" i="1" s="1"/>
  <c r="F548" i="1"/>
  <c r="F547" i="1" s="1"/>
  <c r="F257" i="1"/>
  <c r="F254" i="1"/>
  <c r="F253" i="1" s="1"/>
  <c r="F219" i="1"/>
  <c r="F159" i="1"/>
  <c r="F94" i="1"/>
  <c r="F55" i="1"/>
  <c r="F39" i="1"/>
  <c r="F21" i="1"/>
  <c r="F473" i="1" l="1"/>
  <c r="F470" i="1"/>
  <c r="F466" i="1"/>
  <c r="F290" i="1"/>
  <c r="F617" i="1"/>
  <c r="F616" i="1" s="1"/>
  <c r="F615" i="1" s="1"/>
  <c r="F557" i="1"/>
  <c r="F556" i="1" s="1"/>
  <c r="F555" i="1" s="1"/>
  <c r="F448" i="1"/>
  <c r="F447" i="1" s="1"/>
  <c r="F446" i="1" s="1"/>
  <c r="F747" i="1"/>
  <c r="F728" i="1"/>
  <c r="F635" i="1"/>
  <c r="F593" i="1"/>
  <c r="F589" i="1"/>
  <c r="F574" i="1"/>
  <c r="F563" i="1"/>
  <c r="F461" i="1"/>
  <c r="F317" i="1"/>
  <c r="F307" i="1"/>
  <c r="F212" i="1"/>
  <c r="F211" i="1"/>
  <c r="F191" i="1"/>
  <c r="F136" i="1"/>
  <c r="F110" i="1"/>
  <c r="F68" i="1"/>
  <c r="F31" i="1"/>
  <c r="F508" i="1"/>
  <c r="F507" i="1"/>
  <c r="F505" i="1"/>
  <c r="F504" i="1"/>
  <c r="F502" i="1"/>
  <c r="F501" i="1"/>
  <c r="F519" i="1"/>
  <c r="F518" i="1"/>
  <c r="F780" i="1" l="1"/>
  <c r="F779" i="1" s="1"/>
  <c r="F778" i="1" s="1"/>
  <c r="F722" i="1" l="1"/>
  <c r="F604" i="1"/>
  <c r="F503" i="1"/>
  <c r="F500" i="1"/>
  <c r="F495" i="1"/>
  <c r="F492" i="1"/>
  <c r="F455" i="1"/>
  <c r="F285" i="1"/>
  <c r="F239" i="1"/>
  <c r="F238" i="1" s="1"/>
  <c r="F236" i="1"/>
  <c r="F235" i="1" s="1"/>
  <c r="F210" i="1"/>
  <c r="F181" i="1"/>
  <c r="F90" i="1"/>
  <c r="F89" i="1" s="1"/>
  <c r="F28" i="1"/>
  <c r="F732" i="1"/>
  <c r="F730" i="1"/>
  <c r="F613" i="1"/>
  <c r="F612" i="1" s="1"/>
  <c r="F611" i="1" s="1"/>
  <c r="F512" i="1"/>
  <c r="F511" i="1" s="1"/>
  <c r="F510" i="1" s="1"/>
  <c r="F244" i="1"/>
  <c r="F242" i="1" s="1"/>
  <c r="F241" i="1" s="1"/>
  <c r="F216" i="1"/>
  <c r="F198" i="1"/>
  <c r="F109" i="1"/>
  <c r="F78" i="1"/>
  <c r="F77" i="1" s="1"/>
  <c r="F76" i="1" s="1"/>
  <c r="F234" i="1" l="1"/>
  <c r="F243" i="1"/>
  <c r="F65" i="1" l="1"/>
  <c r="F305" i="1"/>
  <c r="F354" i="1"/>
  <c r="F789" i="1" l="1"/>
  <c r="F786" i="1" s="1"/>
  <c r="F784" i="1"/>
  <c r="F783" i="1" s="1"/>
  <c r="F782" i="1" s="1"/>
  <c r="F776" i="1"/>
  <c r="F775" i="1" s="1"/>
  <c r="F774" i="1" s="1"/>
  <c r="F773" i="1" s="1"/>
  <c r="F724" i="1"/>
  <c r="F719" i="1"/>
  <c r="F713" i="1"/>
  <c r="F712" i="1" s="1"/>
  <c r="F703" i="1"/>
  <c r="F688" i="1"/>
  <c r="F632" i="1"/>
  <c r="F606" i="1"/>
  <c r="F597" i="1"/>
  <c r="F582" i="1"/>
  <c r="F580" i="1"/>
  <c r="F568" i="1"/>
  <c r="F457" i="1"/>
  <c r="F443" i="1"/>
  <c r="F442" i="1" s="1"/>
  <c r="F422" i="1"/>
  <c r="F412" i="1"/>
  <c r="F411" i="1" s="1"/>
  <c r="F404" i="1"/>
  <c r="F378" i="1"/>
  <c r="F373" i="1"/>
  <c r="F366" i="1"/>
  <c r="F361" i="1"/>
  <c r="F347" i="1"/>
  <c r="F326" i="1"/>
  <c r="F325" i="1" s="1"/>
  <c r="F321" i="1"/>
  <c r="F320" i="1" s="1"/>
  <c r="F316" i="1"/>
  <c r="F310" i="1"/>
  <c r="F312" i="1"/>
  <c r="F301" i="1"/>
  <c r="F295" i="1"/>
  <c r="F294" i="1" s="1"/>
  <c r="F293" i="1" s="1"/>
  <c r="F276" i="1"/>
  <c r="F227" i="1"/>
  <c r="F226" i="1" s="1"/>
  <c r="F208" i="1"/>
  <c r="F315" i="1" l="1"/>
  <c r="F772" i="1"/>
  <c r="F309" i="1"/>
  <c r="F308" i="1" s="1"/>
  <c r="F88" i="1"/>
  <c r="F440" i="1"/>
  <c r="F439" i="1" s="1"/>
  <c r="F406" i="1"/>
  <c r="F49" i="1"/>
  <c r="F43" i="1"/>
  <c r="F36" i="1"/>
  <c r="F25" i="1"/>
  <c r="F24" i="1" s="1"/>
  <c r="F20" i="1" s="1"/>
  <c r="F674" i="1"/>
  <c r="F673" i="1" s="1"/>
  <c r="F672" i="1" s="1"/>
  <c r="F671" i="1" s="1"/>
  <c r="F670" i="1" s="1"/>
  <c r="F59" i="1" l="1"/>
  <c r="F42" i="1"/>
  <c r="F35" i="1" s="1"/>
  <c r="F97" i="1"/>
  <c r="F96" i="1" s="1"/>
  <c r="F738" i="1" l="1"/>
  <c r="F585" i="1"/>
  <c r="F570" i="1"/>
  <c r="F409" i="1"/>
  <c r="F535" i="1"/>
  <c r="F527" i="1" s="1"/>
  <c r="F424" i="1"/>
  <c r="F372" i="1"/>
  <c r="F371" i="1" s="1"/>
  <c r="F537" i="1" l="1"/>
  <c r="F275" i="1" l="1"/>
  <c r="F251" i="1"/>
  <c r="F250" i="1" s="1"/>
  <c r="F120" i="1"/>
  <c r="F119" i="1" s="1"/>
  <c r="F113" i="1"/>
  <c r="F112" i="1" s="1"/>
  <c r="F659" i="1" l="1"/>
  <c r="F658" i="1" s="1"/>
  <c r="F761" i="1"/>
  <c r="F760" i="1" s="1"/>
  <c r="F759" i="1" s="1"/>
  <c r="F758" i="1" s="1"/>
  <c r="F757" i="1" s="1"/>
  <c r="F756" i="1" s="1"/>
  <c r="F165" i="1" l="1"/>
  <c r="F380" i="1"/>
  <c r="F487" i="1"/>
  <c r="F566" i="1"/>
  <c r="F665" i="1"/>
  <c r="F389" i="1"/>
  <c r="F388" i="1" s="1"/>
  <c r="F437" i="1"/>
  <c r="F427" i="1"/>
  <c r="F430" i="1" l="1"/>
  <c r="F394" i="1"/>
  <c r="F434" i="1"/>
  <c r="F364" i="1"/>
  <c r="F629" i="1" l="1"/>
  <c r="F625" i="1" s="1"/>
  <c r="F744" i="1"/>
  <c r="F741" i="1" s="1"/>
  <c r="F737" i="1" s="1"/>
  <c r="F506" i="1"/>
  <c r="F420" i="1"/>
  <c r="F402" i="1"/>
  <c r="F400" i="1" s="1"/>
  <c r="F399" i="1" s="1"/>
  <c r="F398" i="1" s="1"/>
  <c r="F397" i="1" l="1"/>
  <c r="F396" i="1" s="1"/>
  <c r="F140" i="1"/>
  <c r="F117" i="1"/>
  <c r="F667" i="1" l="1"/>
  <c r="F664" i="1" s="1"/>
  <c r="F368" i="1"/>
  <c r="F363" i="1" s="1"/>
  <c r="F303" i="1"/>
  <c r="F300" i="1" s="1"/>
  <c r="F299" i="1" l="1"/>
  <c r="F298" i="1" s="1"/>
  <c r="F297" i="1" s="1"/>
  <c r="F116" i="1"/>
  <c r="F499" i="1"/>
  <c r="F435" i="1"/>
  <c r="F343" i="1"/>
  <c r="F385" i="1" l="1"/>
  <c r="F384" i="1" s="1"/>
  <c r="F383" i="1" s="1"/>
  <c r="F702" i="1"/>
  <c r="F701" i="1" s="1"/>
  <c r="F601" i="1"/>
  <c r="F600" i="1" s="1"/>
  <c r="F599" i="1" s="1"/>
  <c r="F393" i="1"/>
  <c r="F392" i="1" s="1"/>
  <c r="F391" i="1" s="1"/>
  <c r="F387" i="1" s="1"/>
  <c r="F377" i="1" l="1"/>
  <c r="F698" i="1" l="1"/>
  <c r="F697" i="1" s="1"/>
  <c r="F696" i="1" s="1"/>
  <c r="F695" i="1" s="1"/>
  <c r="F353" i="1"/>
  <c r="F352" i="1" s="1"/>
  <c r="F351" i="1" s="1"/>
  <c r="F230" i="1"/>
  <c r="F129" i="1" l="1"/>
  <c r="F662" i="1" l="1"/>
  <c r="F661" i="1" s="1"/>
  <c r="F657" i="1" s="1"/>
  <c r="F656" i="1" s="1"/>
  <c r="F359" i="1" l="1"/>
  <c r="F358" i="1" l="1"/>
  <c r="F357" i="1" s="1"/>
  <c r="F350" i="1" s="1"/>
  <c r="F124" i="1"/>
  <c r="F123" i="1" s="1"/>
  <c r="F122" i="1" s="1"/>
  <c r="F144" i="1" l="1"/>
  <c r="F709" i="1" l="1"/>
  <c r="F708" i="1" s="1"/>
  <c r="F707" i="1" l="1"/>
  <c r="F700" i="1" s="1"/>
  <c r="F694" i="1" s="1"/>
  <c r="F170" i="1"/>
  <c r="F578" i="1"/>
  <c r="F622" i="1" l="1"/>
  <c r="F621" i="1" s="1"/>
  <c r="F620" i="1" s="1"/>
  <c r="F572" i="1"/>
  <c r="F562" i="1" s="1"/>
  <c r="F561" i="1" l="1"/>
  <c r="F587" i="1" l="1"/>
  <c r="F453" i="1"/>
  <c r="F577" i="1" l="1"/>
  <c r="F576" i="1" s="1"/>
  <c r="F83" i="1"/>
  <c r="F726" i="1" l="1"/>
  <c r="F718" i="1" s="1"/>
  <c r="F717" i="1" l="1"/>
  <c r="F716" i="1" s="1"/>
  <c r="F715" i="1" s="1"/>
  <c r="F248" i="1" l="1"/>
  <c r="F247" i="1" s="1"/>
  <c r="F246" i="1" s="1"/>
  <c r="F608" i="1" l="1"/>
  <c r="F603" i="1" s="1"/>
  <c r="F683" i="1"/>
  <c r="F486" i="1"/>
  <c r="F485" i="1" s="1"/>
  <c r="F484" i="1" s="1"/>
  <c r="F431" i="1" l="1"/>
  <c r="F260" i="1"/>
  <c r="F262" i="1"/>
  <c r="F265" i="1"/>
  <c r="F267" i="1"/>
  <c r="F270" i="1"/>
  <c r="F272" i="1"/>
  <c r="F197" i="1"/>
  <c r="F156" i="1"/>
  <c r="F189" i="1"/>
  <c r="F188" i="1" s="1"/>
  <c r="F459" i="1"/>
  <c r="F452" i="1" s="1"/>
  <c r="F451" i="1" s="1"/>
  <c r="F450" i="1" s="1"/>
  <c r="F418" i="1"/>
  <c r="F433" i="1"/>
  <c r="F429" i="1"/>
  <c r="F490" i="1"/>
  <c r="F524" i="1"/>
  <c r="F522" i="1"/>
  <c r="F517" i="1"/>
  <c r="F516" i="1" s="1"/>
  <c r="F515" i="1" s="1"/>
  <c r="F542" i="1"/>
  <c r="F545" i="1"/>
  <c r="F544" i="1" s="1"/>
  <c r="F480" i="1"/>
  <c r="F479" i="1" s="1"/>
  <c r="F58" i="1"/>
  <c r="F54" i="1" s="1"/>
  <c r="F73" i="1"/>
  <c r="F72" i="1" s="1"/>
  <c r="F71" i="1" s="1"/>
  <c r="F82" i="1"/>
  <c r="F81" i="1" s="1"/>
  <c r="F80" i="1" s="1"/>
  <c r="F75" i="1" s="1"/>
  <c r="F101" i="1"/>
  <c r="F100" i="1" s="1"/>
  <c r="F99" i="1" s="1"/>
  <c r="F106" i="1"/>
  <c r="F105" i="1" s="1"/>
  <c r="F108" i="1"/>
  <c r="F133" i="1"/>
  <c r="F128" i="1" s="1"/>
  <c r="F139" i="1"/>
  <c r="F143" i="1"/>
  <c r="F142" i="1" s="1"/>
  <c r="F149" i="1"/>
  <c r="F148" i="1" s="1"/>
  <c r="F147" i="1" s="1"/>
  <c r="F153" i="1"/>
  <c r="F152" i="1" s="1"/>
  <c r="F151" i="1" s="1"/>
  <c r="F229" i="1"/>
  <c r="F334" i="1"/>
  <c r="F333" i="1" s="1"/>
  <c r="F332" i="1" s="1"/>
  <c r="F342" i="1"/>
  <c r="F341" i="1" s="1"/>
  <c r="F340" i="1" s="1"/>
  <c r="F338" i="1"/>
  <c r="F337" i="1" s="1"/>
  <c r="F336" i="1" s="1"/>
  <c r="F345" i="1"/>
  <c r="F344" i="1" s="1"/>
  <c r="F330" i="1"/>
  <c r="F329" i="1" s="1"/>
  <c r="F328" i="1" s="1"/>
  <c r="F376" i="1"/>
  <c r="F370" i="1" s="1"/>
  <c r="F592" i="1"/>
  <c r="F642" i="1"/>
  <c r="F641" i="1" s="1"/>
  <c r="F640" i="1" s="1"/>
  <c r="F654" i="1"/>
  <c r="F653" i="1" s="1"/>
  <c r="F652" i="1" s="1"/>
  <c r="F651" i="1" s="1"/>
  <c r="F768" i="1"/>
  <c r="F770" i="1"/>
  <c r="F256" i="1" l="1"/>
  <c r="F233" i="1" s="1"/>
  <c r="F127" i="1"/>
  <c r="F126" i="1" s="1"/>
  <c r="F489" i="1"/>
  <c r="F488" i="1" s="1"/>
  <c r="F483" i="1" s="1"/>
  <c r="F417" i="1"/>
  <c r="F416" i="1" s="1"/>
  <c r="F225" i="1"/>
  <c r="F224" i="1" s="1"/>
  <c r="F223" i="1" s="1"/>
  <c r="F104" i="1"/>
  <c r="F521" i="1"/>
  <c r="F767" i="1"/>
  <c r="F766" i="1" s="1"/>
  <c r="F765" i="1" s="1"/>
  <c r="F591" i="1"/>
  <c r="F560" i="1" s="1"/>
  <c r="F554" i="1" s="1"/>
  <c r="F349" i="1"/>
  <c r="F324" i="1"/>
  <c r="F323" i="1" s="1"/>
  <c r="F314" i="1" s="1"/>
  <c r="F736" i="1"/>
  <c r="F19" i="1"/>
  <c r="F53" i="1"/>
  <c r="F541" i="1"/>
  <c r="F540" i="1" s="1"/>
  <c r="F478" i="1"/>
  <c r="F465" i="1"/>
  <c r="F176" i="1"/>
  <c r="F155" i="1" s="1"/>
  <c r="F678" i="1"/>
  <c r="F498" i="1"/>
  <c r="F497" i="1" s="1"/>
  <c r="F103" i="1" l="1"/>
  <c r="F232" i="1"/>
  <c r="F415" i="1"/>
  <c r="F414" i="1" s="1"/>
  <c r="F764" i="1"/>
  <c r="F763" i="1" s="1"/>
  <c r="F464" i="1"/>
  <c r="F463" i="1" s="1"/>
  <c r="F445" i="1" s="1"/>
  <c r="F34" i="1"/>
  <c r="F735" i="1"/>
  <c r="F520" i="1"/>
  <c r="F514" i="1" s="1"/>
  <c r="F509" i="1" s="1"/>
  <c r="F482" i="1"/>
  <c r="F477" i="1"/>
  <c r="F476" i="1" s="1"/>
  <c r="F619" i="1"/>
  <c r="F677" i="1"/>
  <c r="F676" i="1" s="1"/>
  <c r="F650" i="1" s="1"/>
  <c r="F734" i="1" l="1"/>
  <c r="F693" i="1" s="1"/>
  <c r="F610" i="1"/>
  <c r="F553" i="1" s="1"/>
  <c r="F18" i="1"/>
  <c r="F395" i="1" l="1"/>
  <c r="F791" i="1" s="1"/>
  <c r="F796" i="1" s="1"/>
</calcChain>
</file>

<file path=xl/sharedStrings.xml><?xml version="1.0" encoding="utf-8"?>
<sst xmlns="http://schemas.openxmlformats.org/spreadsheetml/2006/main" count="3408" uniqueCount="665">
  <si>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</si>
  <si>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</si>
  <si>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</si>
  <si>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</si>
  <si>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</si>
  <si>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</si>
  <si>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</si>
  <si>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</si>
  <si>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</si>
  <si>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</si>
  <si>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</si>
  <si>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</si>
  <si>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</si>
  <si>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</si>
  <si>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</si>
  <si>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</si>
  <si>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</si>
  <si>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</si>
  <si>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</si>
  <si>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</si>
  <si>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</si>
  <si>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</si>
  <si>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</si>
  <si>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</si>
  <si>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</si>
  <si>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</si>
  <si>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</si>
  <si>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</si>
  <si>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</si>
  <si>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</si>
  <si>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</si>
  <si>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</si>
  <si>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</si>
  <si>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</si>
  <si>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</si>
  <si>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</si>
  <si>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</si>
  <si>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</si>
  <si>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</si>
  <si>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</si>
  <si>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</si>
  <si>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</si>
  <si>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</si>
  <si>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</si>
  <si>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</si>
  <si>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</si>
  <si>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</si>
  <si>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</si>
  <si>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</si>
  <si>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</si>
  <si>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</si>
  <si>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</si>
  <si>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</si>
  <si>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</si>
  <si>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</si>
  <si>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</si>
  <si>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</si>
  <si>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</si>
  <si>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</si>
  <si>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</si>
  <si>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</si>
  <si>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</si>
  <si>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</si>
  <si>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</si>
  <si>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</si>
  <si>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</si>
  <si>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</si>
  <si>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</si>
  <si>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</si>
  <si>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</si>
  <si>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</si>
  <si>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</si>
  <si>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</si>
  <si>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</si>
  <si>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</si>
  <si>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</si>
  <si>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</si>
  <si>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</si>
  <si>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</si>
  <si>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</si>
  <si>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</si>
  <si>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</si>
  <si>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</si>
  <si>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</si>
  <si>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</si>
  <si>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</si>
  <si>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</si>
  <si>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</si>
  <si>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</si>
  <si>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</si>
  <si>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</si>
  <si>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</si>
  <si>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</si>
  <si>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</si>
  <si>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</si>
  <si>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</si>
  <si>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</si>
  <si>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</si>
  <si>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</si>
  <si>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</si>
  <si>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</si>
  <si>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</si>
  <si>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</si>
  <si>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</si>
  <si>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</si>
  <si>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</si>
  <si>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</si>
  <si>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</si>
  <si>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</si>
  <si>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</si>
  <si>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</si>
  <si>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</si>
  <si>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</si>
  <si>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</si>
  <si>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</si>
  <si>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</si>
  <si>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</si>
  <si>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</si>
  <si>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</si>
  <si>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</si>
  <si>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</si>
  <si>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</si>
  <si>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</si>
  <si>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</si>
  <si>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</si>
  <si>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</si>
  <si>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</si>
  <si>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</si>
  <si>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</si>
  <si>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</si>
  <si>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</si>
  <si>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</si>
  <si>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</si>
  <si>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</si>
  <si>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</si>
  <si>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</si>
  <si>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</si>
  <si>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</si>
  <si>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</si>
  <si>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</si>
  <si>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</si>
  <si>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</si>
  <si>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</si>
  <si>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</si>
  <si>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</si>
  <si>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</si>
  <si>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</si>
  <si>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</si>
  <si>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</si>
  <si>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</si>
  <si>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</si>
  <si>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</si>
  <si>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</si>
  <si>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</si>
  <si>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</si>
  <si>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</si>
  <si>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</si>
  <si>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</si>
  <si>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</si>
  <si>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</si>
  <si>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</si>
  <si>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</si>
  <si>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</si>
  <si>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</si>
  <si>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</si>
  <si>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</si>
  <si>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</si>
  <si>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</si>
  <si>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</si>
  <si>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</si>
  <si>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</si>
  <si>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</si>
  <si>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</si>
  <si>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</si>
  <si>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</si>
  <si>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</si>
  <si>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</si>
  <si>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</si>
  <si>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</si>
  <si>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</si>
  <si>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</si>
  <si>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</si>
  <si>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</si>
  <si>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</si>
  <si>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</si>
  <si>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</si>
  <si>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</si>
  <si>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</si>
  <si>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</si>
  <si>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</si>
  <si>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</si>
  <si>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</si>
  <si>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</si>
  <si>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</si>
  <si>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</si>
  <si>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</si>
  <si>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</si>
  <si>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</si>
  <si>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</si>
  <si>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</si>
  <si>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</si>
  <si>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</si>
  <si>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</si>
  <si>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</si>
  <si>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</si>
  <si>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</si>
  <si>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</si>
  <si>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</si>
  <si>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</si>
  <si>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</si>
  <si>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</si>
  <si>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</si>
  <si>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</si>
  <si>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</si>
  <si>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</si>
  <si>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</si>
  <si>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</si>
  <si>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</si>
  <si>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</si>
  <si>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</si>
  <si>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</si>
  <si>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</si>
  <si>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</si>
  <si>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</si>
  <si>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</si>
  <si>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</si>
  <si>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</si>
  <si>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</si>
  <si>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</si>
  <si>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</si>
  <si>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</si>
  <si>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</si>
  <si>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</si>
  <si>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</si>
  <si>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</si>
  <si>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</si>
  <si>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</si>
  <si>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</si>
  <si>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</si>
  <si>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</si>
  <si>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</si>
  <si>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</si>
  <si>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</si>
  <si>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</si>
  <si>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</si>
  <si>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</si>
  <si>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</si>
  <si>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</si>
  <si>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</si>
  <si>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</si>
  <si>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</si>
  <si>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</si>
  <si>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</si>
  <si>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</si>
  <si>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</si>
  <si>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</si>
  <si>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</si>
  <si>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</si>
  <si>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</si>
  <si>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</si>
  <si>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</si>
  <si>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</si>
  <si>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</si>
  <si>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</si>
  <si>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</si>
  <si>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</si>
  <si>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</si>
  <si>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</si>
  <si>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</si>
  <si>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</si>
  <si>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</si>
  <si>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</si>
  <si>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</si>
  <si>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</si>
  <si>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</si>
  <si>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</si>
  <si>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</si>
  <si>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</si>
  <si>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</si>
  <si>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</si>
  <si>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</si>
  <si>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</si>
  <si>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</si>
  <si>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</si>
  <si>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</si>
  <si>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</si>
  <si>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</si>
  <si>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</si>
  <si>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</si>
  <si>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</si>
  <si>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</si>
  <si>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</si>
  <si>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</si>
  <si>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</si>
  <si>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</si>
  <si>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</si>
  <si>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</si>
  <si>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</si>
  <si>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</si>
  <si>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</si>
  <si>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</si>
  <si>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</si>
  <si>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</si>
  <si>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</si>
  <si>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</si>
  <si>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</si>
  <si>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</si>
  <si>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</si>
  <si>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</si>
  <si>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</si>
  <si>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</si>
  <si>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</si>
  <si>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</si>
  <si>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</si>
  <si>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</si>
  <si>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</si>
  <si>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</si>
  <si>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</si>
  <si>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</si>
  <si>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</si>
  <si>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</si>
  <si>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</si>
  <si>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</si>
  <si>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</si>
  <si>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</si>
  <si>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</si>
  <si>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</si>
  <si>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</si>
  <si>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</si>
  <si>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</si>
  <si>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</si>
  <si>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</si>
  <si>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</si>
  <si>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</si>
  <si>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</si>
  <si>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</si>
  <si>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</si>
  <si>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</si>
  <si>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</si>
  <si>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</si>
  <si>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</si>
  <si>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</si>
  <si>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</si>
  <si>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</si>
  <si>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</si>
  <si>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</si>
  <si>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</si>
  <si>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</si>
  <si>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</si>
  <si>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</si>
  <si>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</si>
  <si>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</si>
  <si>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</si>
  <si>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</si>
  <si>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</si>
  <si>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</si>
  <si>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</si>
  <si>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</si>
  <si>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</si>
  <si>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</si>
  <si>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</si>
  <si>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</si>
  <si>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</si>
  <si>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</si>
  <si>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</si>
  <si>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</si>
  <si>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</si>
  <si>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</si>
  <si>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</si>
  <si>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</si>
  <si>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</si>
  <si>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</si>
  <si>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</si>
  <si>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</si>
  <si>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</si>
  <si>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</si>
  <si>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</si>
  <si>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</si>
  <si>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</si>
  <si>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</si>
  <si>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</si>
  <si>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</si>
  <si>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</si>
  <si>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</si>
  <si>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</si>
  <si>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</si>
  <si>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</si>
  <si>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</si>
  <si>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</si>
  <si>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</si>
  <si>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</si>
  <si>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</si>
  <si>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</si>
  <si>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</si>
  <si>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</si>
  <si>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На дорожную деятельность в отношении автомобильных дорог общего пользования местного значения</t>
  </si>
  <si>
    <t>Другие вопросы в области жилищно-коммунального хозяйства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</si>
  <si>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</si>
  <si>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</si>
  <si>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</si>
  <si>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</si>
  <si>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</si>
  <si>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</si>
  <si>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</si>
  <si>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</si>
  <si>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09600 00000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</si>
  <si>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</si>
  <si>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</si>
  <si>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</si>
  <si>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комплексного развития сельских территорий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</si>
  <si>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</si>
  <si>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</si>
  <si>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</si>
  <si>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</si>
  <si>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Иные выплаты персоналу учреждений, за исключением фонда оплаты труда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</si>
  <si>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</si>
  <si>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</si>
  <si>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</si>
  <si>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</si>
  <si>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</si>
  <si>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</si>
  <si>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</si>
  <si>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</si>
  <si>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06010 82900</t>
  </si>
  <si>
    <t>06010 00000</t>
  </si>
  <si>
    <t>06030 00000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</si>
  <si>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</si>
  <si>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</si>
  <si>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06036 L5760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</si>
  <si>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</si>
  <si>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Уплата налога на имущество организаций и земельного налога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</si>
  <si>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</si>
  <si>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</si>
  <si>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</si>
  <si>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</si>
  <si>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</si>
  <si>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</si>
  <si>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04300 00000</t>
  </si>
  <si>
    <t>Подпрограмма "Развитие дорожной сети в Селенгинском районе"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</si>
  <si>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</si>
  <si>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</si>
  <si>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</si>
  <si>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</si>
  <si>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04304 S21Д0</t>
  </si>
  <si>
    <t>25000 00000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</si>
  <si>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</si>
  <si>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</si>
  <si>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</si>
  <si>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170F5 52430</t>
  </si>
  <si>
    <t>Cтроительство и реконструкция (модернизация) объектов питьевого водоснабжения</t>
  </si>
  <si>
    <t>Иные выплаты персоналу, за исключением фонда оплаты труда</t>
  </si>
  <si>
    <t>15001 82900</t>
  </si>
  <si>
    <t>15001 00000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</si>
  <si>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</si>
  <si>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</si>
  <si>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</si>
  <si>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</si>
  <si>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</si>
  <si>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</si>
  <si>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</si>
  <si>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</si>
  <si>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</si>
  <si>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</si>
  <si>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</si>
  <si>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</si>
  <si>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</si>
  <si>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</si>
  <si>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</si>
  <si>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</si>
  <si>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</si>
  <si>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</si>
  <si>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</si>
  <si>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Компенсация выпадающих доходов по электроэнергии, вырабатываемой дизельными электростанциями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</si>
  <si>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</si>
  <si>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</si>
  <si>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</si>
  <si>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</si>
  <si>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</si>
  <si>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</si>
  <si>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</si>
  <si>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</si>
  <si>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</si>
  <si>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Муниципальная программа "Чистая вода на 2020-2025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</si>
  <si>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</si>
  <si>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«Развитие образования в Селенгинском районе на 2020-2025 годы"</t>
  </si>
  <si>
    <t>170F5 00000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</si>
  <si>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</si>
  <si>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</si>
  <si>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</si>
  <si>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«Селенгинский район» на 2024 год</t>
  </si>
  <si>
    <t>плановый период 2025-2026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</si>
  <si>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</si>
  <si>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</si>
  <si>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</si>
  <si>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</si>
  <si>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</si>
  <si>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</si>
  <si>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</si>
  <si>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На поддержку отрасли культуры в части комплектования книжных фондов библиотек муниципальных образований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</si>
  <si>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</si>
  <si>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</si>
  <si>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</si>
  <si>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</si>
  <si>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</si>
  <si>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</si>
  <si>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</si>
  <si>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</si>
  <si>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</si>
  <si>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</si>
  <si>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06020 00000</t>
  </si>
  <si>
    <t>06020 L5760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</si>
  <si>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</si>
  <si>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</si>
  <si>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</si>
  <si>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</si>
  <si>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</si>
  <si>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</si>
  <si>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</si>
  <si>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</si>
  <si>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</si>
  <si>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</si>
  <si>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</si>
  <si>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2023– 2027 годы»</t>
  </si>
  <si>
    <t>Основное мероприятие "Проведение рейтинговой оценки показателей эффективности развития сельских поселений"</t>
  </si>
  <si>
    <t>01003 00000</t>
  </si>
  <si>
    <t>01003 82900</t>
  </si>
  <si>
    <t>06070 00000</t>
  </si>
  <si>
    <t>06070 82900</t>
  </si>
  <si>
    <t>Основное мероприятие "Проведение республиканского фестиваля "День поля""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</si>
  <si>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</si>
  <si>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</si>
  <si>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</si>
  <si>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</si>
  <si>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</si>
  <si>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</si>
  <si>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</si>
  <si>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10301 S2160</t>
  </si>
  <si>
    <t>08101 S2160</t>
  </si>
  <si>
    <t>08201 S2160</t>
  </si>
  <si>
    <t>Основное мероприятие "Развитие транспортной инфраструктуры"</t>
  </si>
  <si>
    <t>06050 00000</t>
  </si>
  <si>
    <t>Обеспечение проведения выборов и референдумов</t>
  </si>
  <si>
    <t>Прочие мероприятия, связанные с выполнением обязательств органов местного самоуправления</t>
  </si>
  <si>
    <t>Специальные расходы</t>
  </si>
  <si>
    <t>880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</si>
  <si>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</si>
  <si>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</si>
  <si>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</si>
  <si>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</si>
  <si>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</si>
  <si>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</si>
  <si>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</si>
  <si>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99900 83220</t>
  </si>
  <si>
    <t>Расходы на обеспечение деятельности учреждений по инфраструктуре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</si>
  <si>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</si>
  <si>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от "27" декабря  2023  № 310</t>
  </si>
  <si>
    <t>01006 00000</t>
  </si>
  <si>
    <t>01006 82900</t>
  </si>
  <si>
    <t>Основное мероприятие "Муниципальный форум "Малая Родина - сила России"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</si>
  <si>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</si>
  <si>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</si>
  <si>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 xml:space="preserve">Резервные фонды местных администраций
</t>
  </si>
  <si>
    <t>99900 S2160</t>
  </si>
  <si>
    <t>18001 00000</t>
  </si>
  <si>
    <t>Приобретение и установка источников наружного противопожарного водоснабжения</t>
  </si>
  <si>
    <t>18001 S4820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</si>
  <si>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</si>
  <si>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</si>
  <si>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9990097010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</si>
  <si>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</si>
  <si>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 743Д0</t>
  </si>
  <si>
    <t>06050 L3727</t>
  </si>
  <si>
    <t>06050 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</si>
  <si>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</si>
  <si>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</si>
  <si>
    <t>Основное мероприятие "Организация и проведение мероприятий в сфере туризма на муниципальном уровне"</t>
  </si>
  <si>
    <t>03001 S2Е80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</si>
  <si>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</si>
  <si>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</si>
  <si>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03002 00000</t>
  </si>
  <si>
    <t>03002 S2610</t>
  </si>
  <si>
    <t>Проведение комплексных кадастровых работ за счет республиканского бюджета</t>
  </si>
  <si>
    <t>04103 S5110</t>
  </si>
  <si>
    <t>99900 82170</t>
  </si>
  <si>
    <t>17001 00000</t>
  </si>
  <si>
    <t>17001 82900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</si>
  <si>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</si>
  <si>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17001 S2860</t>
  </si>
  <si>
    <t>160F2 54240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</si>
  <si>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</si>
  <si>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</si>
  <si>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Основное мероприятие "Капитальный ремонт учреждений дошкольного  образования"</t>
  </si>
  <si>
    <t>10103 00000</t>
  </si>
  <si>
    <t>10103 S2140</t>
  </si>
  <si>
    <t>Финансовое обеспечение расходных обязательств, связанных с решением первоочередных вопросов местного значения</t>
  </si>
  <si>
    <t>10201 74870</t>
  </si>
  <si>
    <t xml:space="preserve">10201 74870 </t>
  </si>
  <si>
    <t>10203 S2140</t>
  </si>
  <si>
    <t>Основное мероприятие "Капитальный ремонт учреждений общего образования"</t>
  </si>
  <si>
    <t>10203 00000</t>
  </si>
  <si>
    <t>Исполнение расходных обязательств муниципальных районов (городских округов)</t>
  </si>
  <si>
    <t>08301 S2160</t>
  </si>
  <si>
    <t>Реализация программы комплексного развития молодежной политики в регионах Российской Федерации "Регион для молодых"</t>
  </si>
  <si>
    <t>09601 L1160</t>
  </si>
  <si>
    <t>08101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</si>
  <si>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</si>
  <si>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</si>
  <si>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S2140</t>
  </si>
  <si>
    <t>350</t>
  </si>
  <si>
    <t>Премии и гранты</t>
  </si>
  <si>
    <t>Поддержка отрасли культура</t>
  </si>
  <si>
    <t>084A2 55190</t>
  </si>
  <si>
    <t>99900 S2140</t>
  </si>
  <si>
    <t>08402 S2160</t>
  </si>
  <si>
    <t>08402  S2160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</si>
  <si>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</si>
  <si>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</si>
  <si>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S2160</t>
  </si>
  <si>
    <t>Прочие межбюджетные трансферты общего характера</t>
  </si>
  <si>
    <t>Иные межбюджетные трансферты на прочие мероприятия</t>
  </si>
  <si>
    <t>02201 63010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</si>
  <si>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</si>
  <si>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19001 00000</t>
  </si>
  <si>
    <t>19001 S2140</t>
  </si>
  <si>
    <t>99900 83200</t>
  </si>
  <si>
    <t>к решению районного Совета депутатов МО "Селенгинский район"</t>
  </si>
  <si>
    <t>Закупка товаров, работ и услуг для государственных (муниципальных) нужд</t>
  </si>
  <si>
    <t>Уплата налога на имущество организаций и земельного налога</t>
  </si>
  <si>
    <t>04103 L5990</t>
  </si>
  <si>
    <t>Подготовка проектов межевания земельных участков и на проведение кадастровых работ</t>
  </si>
  <si>
    <t>Организация и проведение событийного тематического мероприятия "Фестиваль семейного туризма и вкусной еды «Щучка fest – 2024!»</t>
  </si>
  <si>
    <t>321</t>
  </si>
  <si>
    <t>Пособия, компенсации и иные социальные выплаты гражданам, кроме публичных нормативных обязательств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</si>
  <si>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</si>
  <si>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</si>
  <si>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</si>
  <si>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</si>
  <si>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>633</t>
  </si>
  <si>
    <t>Субсидии (гранты в форме субсидий), не подлежащие казначейскому сопровождению</t>
  </si>
  <si>
    <t>10201 L3030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</si>
  <si>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</si>
  <si>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08301 S2140</t>
  </si>
  <si>
    <t>09601 S2140</t>
  </si>
  <si>
    <t>09301 S2140</t>
  </si>
  <si>
    <t>МП «Поддержка сельских и городских инициатив в Селенгинском районе на 2020-2025 годы»</t>
  </si>
  <si>
    <t>Поощрение муниципальным учреждениям по итогам выборов в Селенгинском районе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</si>
  <si>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</si>
  <si>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</si>
  <si>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Приложение №3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</si>
  <si>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</si>
  <si>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99900 S4760</t>
  </si>
  <si>
    <t>04102 S4760</t>
  </si>
  <si>
    <t>08301 S4760</t>
  </si>
  <si>
    <t>08101 L5190</t>
  </si>
  <si>
    <t>08101 S4760</t>
  </si>
  <si>
    <t>08201 S4760</t>
  </si>
  <si>
    <t>08402 S4760</t>
  </si>
  <si>
    <t>09301 S4760</t>
  </si>
  <si>
    <t>09401 S4760</t>
  </si>
  <si>
    <t>За достижение показателей деятельности органов исполнительной власти Республики Бурятия</t>
  </si>
  <si>
    <t>99900 55493</t>
  </si>
  <si>
    <t>06080 00000</t>
  </si>
  <si>
    <t>06080 82900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</si>
  <si>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</si>
  <si>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от "08" августа 2024   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</si>
</sst>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0"/>
    <numFmt numFmtId="166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166" fontId="22" fillId="0" borderId="0" xfId="0" applyNumberFormat="1" applyFont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wrapText="1"/>
    </xf>
    <xf numFmtId="0" fontId="2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3" fillId="4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671" Type="http://schemas.openxmlformats.org/officeDocument/2006/relationships/revisionLog" Target="revisionLog30.xml"/><Relationship Id="rId692" Type="http://schemas.openxmlformats.org/officeDocument/2006/relationships/revisionLog" Target="revisionLog49.xml"/><Relationship Id="rId701" Type="http://schemas.openxmlformats.org/officeDocument/2006/relationships/revisionLog" Target="revisionLog58.xml"/><Relationship Id="rId706" Type="http://schemas.openxmlformats.org/officeDocument/2006/relationships/revisionLog" Target="revisionLog62.xml"/><Relationship Id="rId714" Type="http://schemas.openxmlformats.org/officeDocument/2006/relationships/revisionLog" Target="revisionLog65.xml"/><Relationship Id="rId719" Type="http://schemas.openxmlformats.org/officeDocument/2006/relationships/revisionLog" Target="revisionLog70.xml"/><Relationship Id="rId722" Type="http://schemas.openxmlformats.org/officeDocument/2006/relationships/revisionLog" Target="revisionLog73.xml"/><Relationship Id="rId645" Type="http://schemas.openxmlformats.org/officeDocument/2006/relationships/revisionLog" Target="revisionLog3.xml"/><Relationship Id="rId666" Type="http://schemas.openxmlformats.org/officeDocument/2006/relationships/revisionLog" Target="revisionLog25.xml"/><Relationship Id="rId687" Type="http://schemas.openxmlformats.org/officeDocument/2006/relationships/revisionLog" Target="revisionLog44.xml"/><Relationship Id="rId653" Type="http://schemas.openxmlformats.org/officeDocument/2006/relationships/revisionLog" Target="revisionLog11.xml"/><Relationship Id="rId658" Type="http://schemas.openxmlformats.org/officeDocument/2006/relationships/revisionLog" Target="revisionLog17.xml"/><Relationship Id="rId679" Type="http://schemas.openxmlformats.org/officeDocument/2006/relationships/revisionLog" Target="revisionLog36.xml"/><Relationship Id="rId661" Type="http://schemas.openxmlformats.org/officeDocument/2006/relationships/revisionLog" Target="revisionLog20.xml"/><Relationship Id="rId682" Type="http://schemas.openxmlformats.org/officeDocument/2006/relationships/revisionLog" Target="revisionLog39.xml"/><Relationship Id="rId712" Type="http://schemas.openxmlformats.org/officeDocument/2006/relationships/revisionLog" Target="revisionLog63.xml"/><Relationship Id="rId717" Type="http://schemas.openxmlformats.org/officeDocument/2006/relationships/revisionLog" Target="revisionLog68.xml"/><Relationship Id="rId674" Type="http://schemas.openxmlformats.org/officeDocument/2006/relationships/revisionLog" Target="revisionLog33.xml"/><Relationship Id="rId690" Type="http://schemas.openxmlformats.org/officeDocument/2006/relationships/revisionLog" Target="revisionLog47.xml"/><Relationship Id="rId695" Type="http://schemas.openxmlformats.org/officeDocument/2006/relationships/revisionLog" Target="revisionLog52.xml"/><Relationship Id="rId704" Type="http://schemas.openxmlformats.org/officeDocument/2006/relationships/revisionLog" Target="revisionLog60.xml"/><Relationship Id="rId709" Type="http://schemas.openxmlformats.org/officeDocument/2006/relationships/revisionLog" Target="revisionLog12.xml"/><Relationship Id="rId720" Type="http://schemas.openxmlformats.org/officeDocument/2006/relationships/revisionLog" Target="revisionLog71.xml"/><Relationship Id="rId643" Type="http://schemas.openxmlformats.org/officeDocument/2006/relationships/revisionLog" Target="revisionLog15.xml"/><Relationship Id="rId648" Type="http://schemas.openxmlformats.org/officeDocument/2006/relationships/revisionLog" Target="revisionLog6.xml"/><Relationship Id="rId656" Type="http://schemas.openxmlformats.org/officeDocument/2006/relationships/revisionLog" Target="revisionLog14.xml"/><Relationship Id="rId669" Type="http://schemas.openxmlformats.org/officeDocument/2006/relationships/revisionLog" Target="revisionLog28.xml"/><Relationship Id="rId677" Type="http://schemas.openxmlformats.org/officeDocument/2006/relationships/revisionLog" Target="revisionLog1211.xml"/><Relationship Id="rId651" Type="http://schemas.openxmlformats.org/officeDocument/2006/relationships/revisionLog" Target="revisionLog9.xml"/><Relationship Id="rId664" Type="http://schemas.openxmlformats.org/officeDocument/2006/relationships/revisionLog" Target="revisionLog23.xml"/><Relationship Id="rId672" Type="http://schemas.openxmlformats.org/officeDocument/2006/relationships/revisionLog" Target="revisionLog31.xml"/><Relationship Id="rId680" Type="http://schemas.openxmlformats.org/officeDocument/2006/relationships/revisionLog" Target="revisionLog37.xml"/><Relationship Id="rId685" Type="http://schemas.openxmlformats.org/officeDocument/2006/relationships/revisionLog" Target="revisionLog42.xml"/><Relationship Id="rId693" Type="http://schemas.openxmlformats.org/officeDocument/2006/relationships/revisionLog" Target="revisionLog50.xml"/><Relationship Id="rId698" Type="http://schemas.openxmlformats.org/officeDocument/2006/relationships/revisionLog" Target="revisionLog55.xml"/><Relationship Id="rId702" Type="http://schemas.openxmlformats.org/officeDocument/2006/relationships/revisionLog" Target="revisionLog59.xml"/><Relationship Id="rId707" Type="http://schemas.openxmlformats.org/officeDocument/2006/relationships/revisionLog" Target="revisionLog18.xml"/><Relationship Id="rId715" Type="http://schemas.openxmlformats.org/officeDocument/2006/relationships/revisionLog" Target="revisionLog66.xml"/><Relationship Id="rId710" Type="http://schemas.openxmlformats.org/officeDocument/2006/relationships/revisionLog" Target="revisionLog111.xml"/><Relationship Id="rId642" Type="http://schemas.openxmlformats.org/officeDocument/2006/relationships/revisionLog" Target="revisionLog131.xml"/><Relationship Id="rId647" Type="http://schemas.openxmlformats.org/officeDocument/2006/relationships/revisionLog" Target="revisionLog5.xml"/><Relationship Id="rId650" Type="http://schemas.openxmlformats.org/officeDocument/2006/relationships/revisionLog" Target="revisionLog8.xml"/><Relationship Id="rId655" Type="http://schemas.openxmlformats.org/officeDocument/2006/relationships/revisionLog" Target="revisionLog1311.xml"/><Relationship Id="rId663" Type="http://schemas.openxmlformats.org/officeDocument/2006/relationships/revisionLog" Target="revisionLog22.xml"/><Relationship Id="rId668" Type="http://schemas.openxmlformats.org/officeDocument/2006/relationships/revisionLog" Target="revisionLog27.xml"/><Relationship Id="rId676" Type="http://schemas.openxmlformats.org/officeDocument/2006/relationships/revisionLog" Target="revisionLog110.xml"/><Relationship Id="rId684" Type="http://schemas.openxmlformats.org/officeDocument/2006/relationships/revisionLog" Target="revisionLog41.xml"/><Relationship Id="rId689" Type="http://schemas.openxmlformats.org/officeDocument/2006/relationships/revisionLog" Target="revisionLog46.xml"/><Relationship Id="rId697" Type="http://schemas.openxmlformats.org/officeDocument/2006/relationships/revisionLog" Target="revisionLog54.xml"/><Relationship Id="rId646" Type="http://schemas.openxmlformats.org/officeDocument/2006/relationships/revisionLog" Target="revisionLog4.xml"/><Relationship Id="rId659" Type="http://schemas.openxmlformats.org/officeDocument/2006/relationships/revisionLog" Target="revisionLog181.xml"/><Relationship Id="rId654" Type="http://schemas.openxmlformats.org/officeDocument/2006/relationships/revisionLog" Target="revisionLog12111.xml"/><Relationship Id="rId662" Type="http://schemas.openxmlformats.org/officeDocument/2006/relationships/revisionLog" Target="revisionLog21.xml"/><Relationship Id="rId667" Type="http://schemas.openxmlformats.org/officeDocument/2006/relationships/revisionLog" Target="revisionLog26.xml"/><Relationship Id="rId670" Type="http://schemas.openxmlformats.org/officeDocument/2006/relationships/revisionLog" Target="revisionLog29.xml"/><Relationship Id="rId675" Type="http://schemas.openxmlformats.org/officeDocument/2006/relationships/revisionLog" Target="revisionLog34.xml"/><Relationship Id="rId683" Type="http://schemas.openxmlformats.org/officeDocument/2006/relationships/revisionLog" Target="revisionLog40.xml"/><Relationship Id="rId688" Type="http://schemas.openxmlformats.org/officeDocument/2006/relationships/revisionLog" Target="revisionLog45.xml"/><Relationship Id="rId696" Type="http://schemas.openxmlformats.org/officeDocument/2006/relationships/revisionLog" Target="revisionLog53.xml"/><Relationship Id="rId705" Type="http://schemas.openxmlformats.org/officeDocument/2006/relationships/revisionLog" Target="revisionLog61.xml"/><Relationship Id="rId718" Type="http://schemas.openxmlformats.org/officeDocument/2006/relationships/revisionLog" Target="revisionLog69.xml"/><Relationship Id="rId691" Type="http://schemas.openxmlformats.org/officeDocument/2006/relationships/revisionLog" Target="revisionLog48.xml"/><Relationship Id="rId700" Type="http://schemas.openxmlformats.org/officeDocument/2006/relationships/revisionLog" Target="revisionLog57.xml"/><Relationship Id="rId713" Type="http://schemas.openxmlformats.org/officeDocument/2006/relationships/revisionLog" Target="revisionLog64.xml"/><Relationship Id="rId721" Type="http://schemas.openxmlformats.org/officeDocument/2006/relationships/revisionLog" Target="revisionLog72.xml"/><Relationship Id="rId649" Type="http://schemas.openxmlformats.org/officeDocument/2006/relationships/revisionLog" Target="revisionLog7.xml"/><Relationship Id="rId644" Type="http://schemas.openxmlformats.org/officeDocument/2006/relationships/revisionLog" Target="revisionLog2.xml"/><Relationship Id="rId652" Type="http://schemas.openxmlformats.org/officeDocument/2006/relationships/revisionLog" Target="revisionLog10.xml"/><Relationship Id="rId657" Type="http://schemas.openxmlformats.org/officeDocument/2006/relationships/revisionLog" Target="revisionLog16.xml"/><Relationship Id="rId660" Type="http://schemas.openxmlformats.org/officeDocument/2006/relationships/revisionLog" Target="revisionLog19.xml"/><Relationship Id="rId665" Type="http://schemas.openxmlformats.org/officeDocument/2006/relationships/revisionLog" Target="revisionLog24.xml"/><Relationship Id="rId673" Type="http://schemas.openxmlformats.org/officeDocument/2006/relationships/revisionLog" Target="revisionLog32.xml"/><Relationship Id="rId678" Type="http://schemas.openxmlformats.org/officeDocument/2006/relationships/revisionLog" Target="revisionLog35.xml"/><Relationship Id="rId686" Type="http://schemas.openxmlformats.org/officeDocument/2006/relationships/revisionLog" Target="revisionLog43.xml"/><Relationship Id="rId694" Type="http://schemas.openxmlformats.org/officeDocument/2006/relationships/revisionLog" Target="revisionLog51.xml"/><Relationship Id="rId699" Type="http://schemas.openxmlformats.org/officeDocument/2006/relationships/revisionLog" Target="revisionLog56.xml"/><Relationship Id="rId708" Type="http://schemas.openxmlformats.org/officeDocument/2006/relationships/revisionLog" Target="revisionLog121.xml"/><Relationship Id="rId681" Type="http://schemas.openxmlformats.org/officeDocument/2006/relationships/revisionLog" Target="revisionLog38.xml"/><Relationship Id="rId703" Type="http://schemas.openxmlformats.org/officeDocument/2006/relationships/revisionLog" Target="revisionLog13.xml"/><Relationship Id="rId711" Type="http://schemas.openxmlformats.org/officeDocument/2006/relationships/revisionLog" Target="revisionLog1.xml"/><Relationship Id="rId716" Type="http://schemas.openxmlformats.org/officeDocument/2006/relationships/revisionLog" Target="revisionLog6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0FBF35F-91CB-4EE3-BE41-C3B7CC316132}" diskRevisions="1" revisionId="11253" version="95">
  <header guid="{AD2ED346-5D78-420B-85E8-6850C7D6A50D}" dateTime="2023-12-26T08:02:25" maxSheetId="2" userName="Ольга Владимировна" r:id="rId642" minRId="8973" maxRId="8974">
    <sheetIdMap count="1">
      <sheetId val="1"/>
    </sheetIdMap>
  </header>
  <header guid="{D146C5F9-21A5-447E-B9B6-E2CBA14CDFF4}" dateTime="2023-12-28T09:34:40" maxSheetId="2" userName="Пользователь" r:id="rId643" minRId="8975">
    <sheetIdMap count="1">
      <sheetId val="1"/>
    </sheetIdMap>
  </header>
  <header guid="{71F4DCBD-6ED5-493A-816E-D8234A7EBA35}" dateTime="2024-03-21T18:24:22" maxSheetId="2" userName="БутытоваСГ" r:id="rId644" minRId="8976" maxRId="9098">
    <sheetIdMap count="1">
      <sheetId val="1"/>
    </sheetIdMap>
  </header>
  <header guid="{1172FEA8-9E62-48DE-98BC-B38A008B16E1}" dateTime="2024-03-21T18:32:29" maxSheetId="2" userName="БутытоваСГ" r:id="rId645" minRId="9101" maxRId="9163">
    <sheetIdMap count="1">
      <sheetId val="1"/>
    </sheetIdMap>
  </header>
  <header guid="{299E4388-C09E-4855-BE86-C93988F3F33A}" dateTime="2024-03-21T18:36:23" maxSheetId="2" userName="БутытоваСГ" r:id="rId646" minRId="9164" maxRId="9216">
    <sheetIdMap count="1">
      <sheetId val="1"/>
    </sheetIdMap>
  </header>
  <header guid="{015A42DD-C6DF-403B-9F2E-E6C4972B2096}" dateTime="2024-03-21T18:51:28" maxSheetId="2" userName="БутытоваСГ" r:id="rId647" minRId="9217" maxRId="9287">
    <sheetIdMap count="1">
      <sheetId val="1"/>
    </sheetIdMap>
  </header>
  <header guid="{AD8F1008-1FD3-4596-AF9D-C446E4A3DD8D}" dateTime="2024-03-21T18:52:23" maxSheetId="2" userName="БутытоваСГ" r:id="rId648" minRId="9290" maxRId="9298">
    <sheetIdMap count="1">
      <sheetId val="1"/>
    </sheetIdMap>
  </header>
  <header guid="{271F5517-B01B-4B49-B285-9A5DE2B9E96B}" dateTime="2024-03-21T18:56:15" maxSheetId="2" userName="БутытоваСГ" r:id="rId649" minRId="9299" maxRId="9331">
    <sheetIdMap count="1">
      <sheetId val="1"/>
    </sheetIdMap>
  </header>
  <header guid="{EB03C450-CA0B-4E81-9C52-A4F362B6B8AA}" dateTime="2024-03-21T19:05:34" maxSheetId="2" userName="БутытоваСГ" r:id="rId650" minRId="9334" maxRId="9426">
    <sheetIdMap count="1">
      <sheetId val="1"/>
    </sheetIdMap>
  </header>
  <header guid="{69C0538E-035B-4CB6-B588-1E98AE0C087F}" dateTime="2024-03-21T19:08:57" maxSheetId="2" userName="БутытоваСГ" r:id="rId651" minRId="9427" maxRId="9452">
    <sheetIdMap count="1">
      <sheetId val="1"/>
    </sheetIdMap>
  </header>
  <header guid="{C1ECB24E-6B50-4457-96EF-93DAA2ABD361}" dateTime="2024-03-21T19:10:03" maxSheetId="2" userName="БутытоваСГ" r:id="rId652" minRId="9453" maxRId="9464">
    <sheetIdMap count="1">
      <sheetId val="1"/>
    </sheetIdMap>
  </header>
  <header guid="{C4216E2F-F090-4CD5-9F7C-02F8CF27CC39}" dateTime="2024-03-21T19:10:35" maxSheetId="2" userName="БутытоваСГ" r:id="rId653" minRId="9465" maxRId="9467">
    <sheetIdMap count="1">
      <sheetId val="1"/>
    </sheetIdMap>
  </header>
  <header guid="{AA052F47-A987-44F3-9702-78B1908A05FB}" dateTime="2024-03-21T19:18:34" maxSheetId="2" userName="БутытоваСГ" r:id="rId654" minRId="9468" maxRId="9531">
    <sheetIdMap count="1">
      <sheetId val="1"/>
    </sheetIdMap>
  </header>
  <header guid="{77AFFFF0-B620-4394-9B9B-BE5DB4EFD7C0}" dateTime="2024-03-21T19:20:13" maxSheetId="2" userName="БутытоваСГ" r:id="rId655" minRId="9532" maxRId="9544">
    <sheetIdMap count="1">
      <sheetId val="1"/>
    </sheetIdMap>
  </header>
  <header guid="{1B8212F7-9E3E-42FA-B625-5CA87E34986E}" dateTime="2024-03-21T19:21:30" maxSheetId="2" userName="БутытоваСГ" r:id="rId656" minRId="9545" maxRId="9559">
    <sheetIdMap count="1">
      <sheetId val="1"/>
    </sheetIdMap>
  </header>
  <header guid="{3026E720-617B-4320-BD32-11DFE49FC347}" dateTime="2024-03-21T19:25:44" maxSheetId="2" userName="БутытоваСГ" r:id="rId657" minRId="9560" maxRId="9585">
    <sheetIdMap count="1">
      <sheetId val="1"/>
    </sheetIdMap>
  </header>
  <header guid="{9B637C66-9E2A-45DB-B7BE-A7CF363356A6}" dateTime="2024-03-21T19:28:08" maxSheetId="2" userName="БутытоваСГ" r:id="rId658" minRId="9586" maxRId="9597">
    <sheetIdMap count="1">
      <sheetId val="1"/>
    </sheetIdMap>
  </header>
  <header guid="{5A5F202F-907D-46E7-A60B-535F72DA5F6D}" dateTime="2024-03-21T19:29:59" maxSheetId="2" userName="БутытоваСГ" r:id="rId659" minRId="9598" maxRId="9614">
    <sheetIdMap count="1">
      <sheetId val="1"/>
    </sheetIdMap>
  </header>
  <header guid="{B4CD4615-C01B-460F-A578-881674567206}" dateTime="2024-03-21T19:33:38" maxSheetId="2" userName="БутытоваСГ" r:id="rId660" minRId="9615" maxRId="9657">
    <sheetIdMap count="1">
      <sheetId val="1"/>
    </sheetIdMap>
  </header>
  <header guid="{AAFA6140-C370-4406-985A-51174296E8B0}" dateTime="2024-03-21T19:33:41" maxSheetId="2" userName="БутытоваСГ" r:id="rId661">
    <sheetIdMap count="1">
      <sheetId val="1"/>
    </sheetIdMap>
  </header>
  <header guid="{3F1DE37D-F214-416E-952D-7EC1B2A1AACB}" dateTime="2024-03-21T19:33:58" maxSheetId="2" userName="БутытоваСГ" r:id="rId662" minRId="9658" maxRId="9661">
    <sheetIdMap count="1">
      <sheetId val="1"/>
    </sheetIdMap>
  </header>
  <header guid="{AAF3C754-27C0-4711-AD20-A73C22B3B2A3}" dateTime="2024-03-21T19:34:24" maxSheetId="2" userName="БутытоваСГ" r:id="rId663">
    <sheetIdMap count="1">
      <sheetId val="1"/>
    </sheetIdMap>
  </header>
  <header guid="{F6811064-DA4B-4475-A297-4A497F7A03C4}" dateTime="2024-03-21T19:36:47" maxSheetId="2" userName="БутытоваСГ" r:id="rId664" minRId="9664" maxRId="9771">
    <sheetIdMap count="1">
      <sheetId val="1"/>
    </sheetIdMap>
  </header>
  <header guid="{B9BD12EC-2341-4552-80A4-020273A1A4B8}" dateTime="2024-03-22T09:19:01" maxSheetId="2" userName="БутытоваСГ" r:id="rId665" minRId="9772" maxRId="9774">
    <sheetIdMap count="1">
      <sheetId val="1"/>
    </sheetIdMap>
  </header>
  <header guid="{425193F9-8640-4AC8-9FA8-80A33AC4335F}" dateTime="2024-03-22T09:23:19" maxSheetId="2" userName="БутытоваСГ" r:id="rId666" minRId="9775" maxRId="9777">
    <sheetIdMap count="1">
      <sheetId val="1"/>
    </sheetIdMap>
  </header>
  <header guid="{F6695FB3-C2C8-4F9E-A201-3D15F9373F39}" dateTime="2024-03-22T09:23:43" maxSheetId="2" userName="БутытоваСГ" r:id="rId667" minRId="9778">
    <sheetIdMap count="1">
      <sheetId val="1"/>
    </sheetIdMap>
  </header>
  <header guid="{BA7BB7D0-040F-414D-9D69-0292FCC7E035}" dateTime="2024-03-22T09:50:18" maxSheetId="2" userName="БутытоваСГ" r:id="rId668" minRId="9779" maxRId="9783">
    <sheetIdMap count="1">
      <sheetId val="1"/>
    </sheetIdMap>
  </header>
  <header guid="{1E4BE4E7-5F52-4A09-9489-92C4C22327EA}" dateTime="2024-03-22T09:58:48" maxSheetId="2" userName="БутытоваСГ" r:id="rId669" minRId="9786" maxRId="9836">
    <sheetIdMap count="1">
      <sheetId val="1"/>
    </sheetIdMap>
  </header>
  <header guid="{A507D64A-2903-45CF-845F-32B09E5CCB7A}" dateTime="2024-03-22T10:02:13" maxSheetId="2" userName="БутытоваСГ" r:id="rId670" minRId="9839">
    <sheetIdMap count="1">
      <sheetId val="1"/>
    </sheetIdMap>
  </header>
  <header guid="{FF5EF2A5-E794-4D9C-B250-1FF1B41AB8FB}" dateTime="2024-03-22T10:03:24" maxSheetId="2" userName="БутытоваСГ" r:id="rId671" minRId="9840" maxRId="9844">
    <sheetIdMap count="1">
      <sheetId val="1"/>
    </sheetIdMap>
  </header>
  <header guid="{84118174-B03B-491C-97E4-3AD3B2F9907E}" dateTime="2024-03-22T10:03:46" maxSheetId="2" userName="БутытоваСГ" r:id="rId672">
    <sheetIdMap count="1">
      <sheetId val="1"/>
    </sheetIdMap>
  </header>
  <header guid="{E49FAB11-2407-4EAB-B420-E07098C3338F}" dateTime="2024-03-22T10:05:35" maxSheetId="2" userName="БутытоваСГ" r:id="rId673" minRId="9845" maxRId="9848">
    <sheetIdMap count="1">
      <sheetId val="1"/>
    </sheetIdMap>
  </header>
  <header guid="{30344D7E-D344-4832-B63E-E51E4DF04EBB}" dateTime="2024-03-22T10:06:56" maxSheetId="2" userName="БутытоваСГ" r:id="rId674" minRId="9851">
    <sheetIdMap count="1">
      <sheetId val="1"/>
    </sheetIdMap>
  </header>
  <header guid="{E35A4AF1-38D0-4347-B71C-DA5684B6C14A}" dateTime="2024-03-22T10:16:51" maxSheetId="2" userName="БутытоваСГ" r:id="rId675" minRId="9852">
    <sheetIdMap count="1">
      <sheetId val="1"/>
    </sheetIdMap>
  </header>
  <header guid="{83AF4765-7747-4D80-BE0B-E578C01AEF19}" dateTime="2024-03-22T11:31:53" maxSheetId="2" userName="Ольга Владимировна" r:id="rId676" minRId="9853">
    <sheetIdMap count="1">
      <sheetId val="1"/>
    </sheetIdMap>
  </header>
  <header guid="{F62F0A2E-A03C-437E-AB1A-32B2BE579CD1}" dateTime="2024-03-22T11:46:57" maxSheetId="2" userName="Ольга Владимировна" r:id="rId677" minRId="9856" maxRId="9858">
    <sheetIdMap count="1">
      <sheetId val="1"/>
    </sheetIdMap>
  </header>
  <header guid="{017E9488-D2E7-4C24-89DC-03596E1E46DF}" dateTime="2024-04-11T09:26:09" maxSheetId="2" userName="БутытоваСГ" r:id="rId678" minRId="9859" maxRId="9879">
    <sheetIdMap count="1">
      <sheetId val="1"/>
    </sheetIdMap>
  </header>
  <header guid="{985E0969-9D10-40B2-8BDE-EDB7A48AA74A}" dateTime="2024-04-11T09:45:35" maxSheetId="2" userName="БутытоваСГ" r:id="rId679" minRId="9880" maxRId="9922">
    <sheetIdMap count="1">
      <sheetId val="1"/>
    </sheetIdMap>
  </header>
  <header guid="{8AD7B05D-464A-4556-B5D3-3F573F2218A4}" dateTime="2024-04-11T10:00:02" maxSheetId="2" userName="БутытоваСГ" r:id="rId680" minRId="9923" maxRId="9994">
    <sheetIdMap count="1">
      <sheetId val="1"/>
    </sheetIdMap>
  </header>
  <header guid="{8B14237F-1827-43B6-BD75-94DEA0A0E33D}" dateTime="2024-04-11T10:01:48" maxSheetId="2" userName="БутытоваСГ" r:id="rId681" minRId="9997">
    <sheetIdMap count="1">
      <sheetId val="1"/>
    </sheetIdMap>
  </header>
  <header guid="{8A0942C7-1A3F-4CCB-874B-19090A412EF7}" dateTime="2024-04-11T10:05:38" maxSheetId="2" userName="БутытоваСГ" r:id="rId682" minRId="9998" maxRId="10007">
    <sheetIdMap count="1">
      <sheetId val="1"/>
    </sheetIdMap>
  </header>
  <header guid="{7FABFD8E-9C92-4478-8DED-980DE3EE4271}" dateTime="2024-04-11T10:14:15" maxSheetId="2" userName="БутытоваСГ" r:id="rId683" minRId="10008" maxRId="10097">
    <sheetIdMap count="1">
      <sheetId val="1"/>
    </sheetIdMap>
  </header>
  <header guid="{4D295546-66EF-4169-8781-17193425DBE8}" dateTime="2024-04-11T10:20:41" maxSheetId="2" userName="БутытоваСГ" r:id="rId684" minRId="10100" maxRId="10102">
    <sheetIdMap count="1">
      <sheetId val="1"/>
    </sheetIdMap>
  </header>
  <header guid="{05348563-E746-4123-B754-F277FD5690B9}" dateTime="2024-04-11T14:35:30" maxSheetId="2" userName="Пользователь" r:id="rId685" minRId="10103">
    <sheetIdMap count="1">
      <sheetId val="1"/>
    </sheetIdMap>
  </header>
  <header guid="{0DD6E7AD-EDFC-41DB-989D-BA8EF800054E}" dateTime="2024-05-28T16:10:20" maxSheetId="2" userName="БутытоваСГ" r:id="rId686" minRId="10106" maxRId="10179">
    <sheetIdMap count="1">
      <sheetId val="1"/>
    </sheetIdMap>
  </header>
  <header guid="{F06EB056-49FD-4C44-B64E-B54BF659E66F}" dateTime="2024-05-28T16:18:04" maxSheetId="2" userName="БутытоваСГ" r:id="rId687" minRId="10182" maxRId="10203">
    <sheetIdMap count="1">
      <sheetId val="1"/>
    </sheetIdMap>
  </header>
  <header guid="{E8E7A9D5-B018-45A2-9985-29AA6BF03D07}" dateTime="2024-05-28T16:19:12" maxSheetId="2" userName="БутытоваСГ" r:id="rId688" minRId="10204" maxRId="10222">
    <sheetIdMap count="1">
      <sheetId val="1"/>
    </sheetIdMap>
  </header>
  <header guid="{27962ED2-5C4C-4669-95B7-DA412B8328C2}" dateTime="2024-05-28T16:22:37" maxSheetId="2" userName="БутытоваСГ" r:id="rId689" minRId="10223" maxRId="10269">
    <sheetIdMap count="1">
      <sheetId val="1"/>
    </sheetIdMap>
  </header>
  <header guid="{FD5318A4-676F-44AA-B9F7-75515CACC8CD}" dateTime="2024-05-28T16:23:26" maxSheetId="2" userName="БутытоваСГ" r:id="rId690" minRId="10270" maxRId="10272">
    <sheetIdMap count="1">
      <sheetId val="1"/>
    </sheetIdMap>
  </header>
  <header guid="{7A719616-B50F-461D-A99A-C3931957EDDF}" dateTime="2024-05-28T16:31:39" maxSheetId="2" userName="БутытоваСГ" r:id="rId691" minRId="10273" maxRId="10300">
    <sheetIdMap count="1">
      <sheetId val="1"/>
    </sheetIdMap>
  </header>
  <header guid="{8E8B2010-769F-4220-8D59-A1AD8B10F4BD}" dateTime="2024-05-28T16:34:36" maxSheetId="2" userName="БутытоваСГ" r:id="rId692" minRId="10303" maxRId="10324">
    <sheetIdMap count="1">
      <sheetId val="1"/>
    </sheetIdMap>
  </header>
  <header guid="{6A2DDB90-36FC-401F-BA1B-03D39F822054}" dateTime="2024-05-28T16:37:37" maxSheetId="2" userName="БутытоваСГ" r:id="rId693" minRId="10325" maxRId="10346">
    <sheetIdMap count="1">
      <sheetId val="1"/>
    </sheetIdMap>
  </header>
  <header guid="{6DF8588C-98F7-424C-9DF1-052E9AE85D68}" dateTime="2024-05-28T16:39:25" maxSheetId="2" userName="БутытоваСГ" r:id="rId694" minRId="10347" maxRId="10351">
    <sheetIdMap count="1">
      <sheetId val="1"/>
    </sheetIdMap>
  </header>
  <header guid="{BB7B849F-8408-41A3-8596-8AE09902EEF8}" dateTime="2024-05-28T16:47:33" maxSheetId="2" userName="БутытоваСГ" r:id="rId695" minRId="10352" maxRId="10393">
    <sheetIdMap count="1">
      <sheetId val="1"/>
    </sheetIdMap>
  </header>
  <header guid="{B01DB3B4-4972-4915-AF17-A9DF80AE3127}" dateTime="2024-05-28T16:48:45" maxSheetId="2" userName="БутытоваСГ" r:id="rId696" minRId="10394" maxRId="10395">
    <sheetIdMap count="1">
      <sheetId val="1"/>
    </sheetIdMap>
  </header>
  <header guid="{72BEFFDA-FCE2-43D3-9458-425811A585C0}" dateTime="2024-05-28T16:51:29" maxSheetId="2" userName="БутытоваСГ" r:id="rId697" minRId="10396" maxRId="10418">
    <sheetIdMap count="1">
      <sheetId val="1"/>
    </sheetIdMap>
  </header>
  <header guid="{670606FD-3BFA-4E78-99B8-F96F3C459BCE}" dateTime="2024-05-28T16:55:19" maxSheetId="2" userName="БутытоваСГ" r:id="rId698" minRId="10419">
    <sheetIdMap count="1">
      <sheetId val="1"/>
    </sheetIdMap>
  </header>
  <header guid="{8796BCB3-4B6D-4039-88C2-E462F91EFA18}" dateTime="2024-05-29T09:42:03" maxSheetId="2" userName="БутытоваСГ" r:id="rId699" minRId="10420" maxRId="10424">
    <sheetIdMap count="1">
      <sheetId val="1"/>
    </sheetIdMap>
  </header>
  <header guid="{CDB97295-71E5-4F3C-B3E7-0E376C48809B}" dateTime="2024-05-30T09:28:49" maxSheetId="2" userName="БутытоваСГ" r:id="rId700" minRId="10425" maxRId="10432">
    <sheetIdMap count="1">
      <sheetId val="1"/>
    </sheetIdMap>
  </header>
  <header guid="{38E7CF3D-1FFB-486D-B754-36C848DD02AB}" dateTime="2024-05-30T09:33:41" maxSheetId="2" userName="БутытоваСГ" r:id="rId701" minRId="10433" maxRId="10435">
    <sheetIdMap count="1">
      <sheetId val="1"/>
    </sheetIdMap>
  </header>
  <header guid="{45CA57A8-9E27-4710-9B8E-3B6D795219E3}" dateTime="2024-05-30T09:35:46" maxSheetId="2" userName="БутытоваСГ" r:id="rId702" minRId="10436" maxRId="10445">
    <sheetIdMap count="1">
      <sheetId val="1"/>
    </sheetIdMap>
  </header>
  <header guid="{8A92B0BE-23A3-47AB-A0BB-BE08B35B81A4}" dateTime="2024-05-30T10:54:09" maxSheetId="2" userName="Ольга Владимировна" r:id="rId703" minRId="10446" maxRId="10447">
    <sheetIdMap count="1">
      <sheetId val="1"/>
    </sheetIdMap>
  </header>
  <header guid="{F90838E0-55EF-4966-873E-E4FD05099603}" dateTime="2024-05-30T13:53:16" maxSheetId="2" userName="БутытоваСГ" r:id="rId704" minRId="10448" maxRId="10450">
    <sheetIdMap count="1">
      <sheetId val="1"/>
    </sheetIdMap>
  </header>
  <header guid="{0A1C65CA-0D75-4B9F-9626-10FC8C0EA8BD}" dateTime="2024-06-14T09:15:22" maxSheetId="2" userName="Пользователь" r:id="rId705">
    <sheetIdMap count="1">
      <sheetId val="1"/>
    </sheetIdMap>
  </header>
  <header guid="{D28FA39B-E869-4D92-B40C-685236EEFA2D}" dateTime="2024-06-20T16:29:14" maxSheetId="2" userName="Пользователь" r:id="rId706" minRId="10453">
    <sheetIdMap count="1">
      <sheetId val="1"/>
    </sheetIdMap>
  </header>
  <header guid="{739C1880-F866-4413-9940-704710661313}" dateTime="2024-07-19T09:02:26" maxSheetId="2" userName="Ольга Владимировна" r:id="rId707" minRId="10456">
    <sheetIdMap count="1">
      <sheetId val="1"/>
    </sheetIdMap>
  </header>
  <header guid="{B9699EED-2EB5-4F07-94F4-225A8FD940F2}" dateTime="2024-07-23T14:55:41" maxSheetId="2" userName="Ольга Владимировна" r:id="rId708" minRId="10457" maxRId="10907">
    <sheetIdMap count="1">
      <sheetId val="1"/>
    </sheetIdMap>
  </header>
  <header guid="{08466C0C-55FD-43DB-801A-4F0D895000A9}" dateTime="2024-07-23T14:55:53" maxSheetId="2" userName="Ольга Владимировна" r:id="rId709">
    <sheetIdMap count="1">
      <sheetId val="1"/>
    </sheetIdMap>
  </header>
  <header guid="{1FB6931B-553B-406C-A7C8-E7FDB8562936}" dateTime="2024-07-24T13:42:36" maxSheetId="2" userName="Ольга Владимировна" r:id="rId710" minRId="10912" maxRId="10914">
    <sheetIdMap count="1">
      <sheetId val="1"/>
    </sheetIdMap>
  </header>
  <header guid="{F320E56D-1B1D-409D-9560-A4DBD8899269}" dateTime="2024-07-24T16:32:59" maxSheetId="2" userName="Ольга Владимировна" r:id="rId711" minRId="10915">
    <sheetIdMap count="1">
      <sheetId val="1"/>
    </sheetIdMap>
  </header>
  <header guid="{9AA9CBA5-B6D0-43E5-A84E-5A995703BE85}" dateTime="2024-08-12T08:22:43" maxSheetId="2" userName="БутытоваСГ" r:id="rId712" minRId="10916">
    <sheetIdMap count="1">
      <sheetId val="1"/>
    </sheetIdMap>
  </header>
  <header guid="{D27B6AEE-5927-4916-A51D-0A88001EF573}" dateTime="2024-08-12T08:27:35" maxSheetId="2" userName="БутытоваСГ" r:id="rId713" minRId="10917" maxRId="10939">
    <sheetIdMap count="1">
      <sheetId val="1"/>
    </sheetIdMap>
  </header>
  <header guid="{ABF27FC1-8FF4-4BF3-A8AC-0CACD4D00D58}" dateTime="2024-08-12T08:29:06" maxSheetId="2" userName="БутытоваСГ" r:id="rId714" minRId="10940" maxRId="10963">
    <sheetIdMap count="1">
      <sheetId val="1"/>
    </sheetIdMap>
  </header>
  <header guid="{B4779D77-F5D9-4A3E-ABA3-87AFB4DCD8D2}" dateTime="2024-08-12T08:35:34" maxSheetId="2" userName="БутытоваСГ" r:id="rId715" minRId="10964" maxRId="11040">
    <sheetIdMap count="1">
      <sheetId val="1"/>
    </sheetIdMap>
  </header>
  <header guid="{6BB086EA-5FC8-4277-8F7F-7FDD399ED239}" dateTime="2024-08-12T08:41:25" maxSheetId="2" userName="БутытоваСГ" r:id="rId716" minRId="11041" maxRId="11079">
    <sheetIdMap count="1">
      <sheetId val="1"/>
    </sheetIdMap>
  </header>
  <header guid="{0FAF3159-F19D-43D9-96FF-5B87D7998088}" dateTime="2024-08-12T08:53:22" maxSheetId="2" userName="БутытоваСГ" r:id="rId717" minRId="11082" maxRId="11189">
    <sheetIdMap count="1">
      <sheetId val="1"/>
    </sheetIdMap>
  </header>
  <header guid="{37C2EC2F-C4A3-4052-B6B7-1B15CE1ADFE6}" dateTime="2024-08-12T08:57:50" maxSheetId="2" userName="БутытоваСГ" r:id="rId718" minRId="11190" maxRId="11244">
    <sheetIdMap count="1">
      <sheetId val="1"/>
    </sheetIdMap>
  </header>
  <header guid="{C482C78B-1774-48C0-AE55-ED7B6DBD4BEF}" dateTime="2024-08-12T09:01:48" maxSheetId="2" userName="БутытоваСГ" r:id="rId719" minRId="11245" maxRId="11246">
    <sheetIdMap count="1">
      <sheetId val="1"/>
    </sheetIdMap>
  </header>
  <header guid="{F136C172-D345-4B1B-979A-AD6A553E2422}" dateTime="2024-08-12T11:01:32" maxSheetId="2" userName="БутытоваСГ" r:id="rId720" minRId="11247" maxRId="11250">
    <sheetIdMap count="1">
      <sheetId val="1"/>
    </sheetIdMap>
  </header>
  <header guid="{7E19878E-B831-40B8-A9C0-F7092CEB0336}" dateTime="2024-08-12T11:34:20" maxSheetId="2" userName="БутытоваСГ" r:id="rId721" minRId="11251" maxRId="11252">
    <sheetIdMap count="1">
      <sheetId val="1"/>
    </sheetIdMap>
  </header>
  <header guid="{20FBF35F-91CB-4EE3-BE41-C3B7CC316132}" dateTime="2024-08-13T10:55:40" maxSheetId="2" userName="Пользователь" r:id="rId722" minRId="1125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0915" sId="1">
    <oc r="E548" t="inlineStr">
      <is>
        <t>621</t>
      </is>
    </oc>
    <nc r="E548" t="inlineStr">
      <is>
        <t>611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53" sId="1" numFmtId="4">
    <oc r="F431">
      <v>739.4</v>
    </oc>
    <nc r="F431">
      <v>729.4</v>
    </nc>
  </rcc>
  <rcc rId="9454" sId="1" numFmtId="4">
    <oc r="F432">
      <v>223.3</v>
    </oc>
    <nc r="F432">
      <v>220.3</v>
    </nc>
  </rcc>
  <rcc rId="9455" sId="1" numFmtId="4">
    <oc r="F434">
      <v>0</v>
    </oc>
    <nc r="F434">
      <v>77.662099999999995</v>
    </nc>
  </rcc>
  <rcc rId="9456" sId="1" numFmtId="4">
    <oc r="F435">
      <v>0</v>
    </oc>
    <nc r="F435">
      <v>23.453900000000001</v>
    </nc>
  </rcc>
  <rrc rId="9457" sId="1" ref="A435:XFD435" action="insertRow"/>
  <rfmt sheetId="1" sqref="A435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9458" sId="1">
    <nc r="B435" t="inlineStr">
      <is>
        <t>07</t>
      </is>
    </nc>
  </rcc>
  <rcc rId="9459" sId="1">
    <nc r="C435" t="inlineStr">
      <is>
        <t>09</t>
      </is>
    </nc>
  </rcc>
  <rcc rId="9460" sId="1">
    <nc r="D435" t="inlineStr">
      <is>
        <t>10501 83040</t>
      </is>
    </nc>
  </rcc>
  <rcc rId="9461" sId="1">
    <nc r="E435" t="inlineStr">
      <is>
        <t>112</t>
      </is>
    </nc>
  </rcc>
  <rcc rId="9462" sId="1" numFmtId="4">
    <nc r="F435">
      <v>13</v>
    </nc>
  </rcc>
  <rcc rId="9463" sId="1">
    <oc r="F433">
      <f>SUM(F434:F442)</f>
    </oc>
    <nc r="F433">
      <f>SUM(F434:F442)</f>
    </nc>
  </rcc>
  <rcc rId="9464" sId="1" odxf="1" dxf="1">
    <nc r="A435" t="inlineStr">
      <is>
        <t>Иные выплаты персоналу учреждений, за исключением фонда оплаты труда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5" sId="1" numFmtId="4">
    <oc r="F437">
      <f>275.4+700.4</f>
    </oc>
    <nc r="F437">
      <v>1006.3776</v>
    </nc>
  </rcc>
  <rcc rId="9466" sId="1" numFmtId="4">
    <oc r="F438">
      <v>3019.6</v>
    </oc>
    <nc r="F438">
      <v>2989.0124000000001</v>
    </nc>
  </rcc>
  <rcc rId="9467" sId="1" numFmtId="4">
    <oc r="F439">
      <v>907.8</v>
    </oc>
    <nc r="F439">
      <v>907.81</v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9853" sId="1" ref="A1:XFD4" action="insertRow"/>
  <rcv guid="{46268BFF-7767-41AD-8DD2-9220C9E060B5}" action="delete"/>
  <rdn rId="0" localSheetId="1" customView="1" name="Z_46268BFF_7767_41AD_8DD2_9220C9E060B5_.wvu.PrintArea" hidden="1" oldHidden="1">
    <formula>функцион.структура!$A$1:$F$640</formula>
    <oldFormula>функцион.структура!$A$5:$F$640</oldFormula>
  </rdn>
  <rdn rId="0" localSheetId="1" customView="1" name="Z_46268BFF_7767_41AD_8DD2_9220C9E060B5_.wvu.FilterData" hidden="1" oldHidden="1">
    <formula>функцион.структура!$A$17:$F$647</formula>
    <oldFormula>функцион.структура!$A$17:$F$647</oldFormula>
  </rdn>
  <rcv guid="{46268BFF-7767-41AD-8DD2-9220C9E060B5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fmt sheetId="1" sqref="F99">
    <dxf>
      <fill>
        <patternFill>
          <bgColor rgb="FFFFFF00"/>
        </patternFill>
      </fill>
    </dxf>
  </rfmt>
  <rfmt sheetId="1" sqref="F166">
    <dxf>
      <fill>
        <patternFill>
          <bgColor rgb="FFFFFF00"/>
        </patternFill>
      </fill>
    </dxf>
  </rfmt>
  <rfmt sheetId="1" sqref="F194:F195">
    <dxf>
      <fill>
        <patternFill patternType="solid">
          <bgColor rgb="FFFFFF00"/>
        </patternFill>
      </fill>
    </dxf>
  </rfmt>
  <rfmt sheetId="1" sqref="F283">
    <dxf>
      <fill>
        <patternFill>
          <bgColor rgb="FFFFFF00"/>
        </patternFill>
      </fill>
    </dxf>
  </rfmt>
  <rcc rId="10912" sId="1" numFmtId="4">
    <oc r="F365">
      <v>200</v>
    </oc>
    <nc r="F365">
      <v>0</v>
    </nc>
  </rcc>
  <rcc rId="10913" sId="1" numFmtId="4">
    <oc r="F473">
      <v>13640.19</v>
    </oc>
    <nc r="F473">
      <v>13640.190500000001</v>
    </nc>
  </rcc>
  <rcc rId="10914" sId="1" numFmtId="4">
    <oc r="F694">
      <v>13421</v>
    </oc>
    <nc r="F694">
      <v>13421.9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функцион.структура!$A$1:$F$752</formula>
    <oldFormula>функцион.структура!$A$1:$F$752</oldFormula>
  </rdn>
  <rdn rId="0" localSheetId="1" customView="1" name="Z_46268BFF_7767_41AD_8DD2_9220C9E060B5_.wvu.FilterData" hidden="1" oldHidden="1">
    <formula>функцион.структура!$A$17:$F$759</formula>
    <oldFormula>функцион.структура!$A$17:$F$759</oldFormula>
  </rdn>
  <rcv guid="{46268BFF-7767-41AD-8DD2-9220C9E060B5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10457" sId="1" numFmtId="4">
    <oc r="F26">
      <v>500</v>
    </oc>
    <nc r="F26">
      <v>114.004</v>
    </nc>
  </rcc>
  <rcc rId="10458" sId="1" numFmtId="4">
    <oc r="F27">
      <v>150</v>
    </oc>
    <nc r="F27">
      <v>0</v>
    </nc>
  </rcc>
  <rrc rId="10459" sId="1" ref="A28:XFD28" action="insertRow"/>
  <rrc rId="10460" sId="1" ref="A28:XFD28" action="insertRow"/>
  <rrc rId="10461" sId="1" ref="A28:XFD28" action="insertRow"/>
  <rcc rId="10462" sId="1" xfDxf="1" dxf="1">
    <nc r="M1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name val="Times New Roman CYR"/>
        <scheme val="none"/>
      </font>
      <alignment wrapText="1" readingOrder="0"/>
    </ndxf>
  </rcc>
  <rfmt sheetId="1" xfDxf="1" sqref="M15" start="0" length="0">
    <dxf>
      <font>
        <name val="Times New Roman CYR"/>
        <scheme val="none"/>
      </font>
      <alignment wrapText="1" readingOrder="0"/>
    </dxf>
  </rfmt>
  <rfmt sheetId="1" xfDxf="1" sqref="M16" start="0" length="0">
    <dxf>
      <font>
        <name val="Times New Roman CYR"/>
        <scheme val="none"/>
      </font>
      <alignment wrapText="1" readingOrder="0"/>
    </dxf>
  </rfmt>
  <rfmt sheetId="1" xfDxf="1" sqref="M17" start="0" length="0">
    <dxf>
      <font>
        <name val="Times New Roman CYR"/>
        <scheme val="none"/>
      </font>
      <alignment wrapText="1" readingOrder="0"/>
    </dxf>
  </rfmt>
  <rfmt sheetId="1" xfDxf="1" sqref="M18" start="0" length="0">
    <dxf>
      <font>
        <name val="Times New Roman CYR"/>
        <scheme val="none"/>
      </font>
      <alignment wrapText="1" readingOrder="0"/>
    </dxf>
  </rfmt>
  <rcc rId="10463" sId="1" xfDxf="1" dxf="1">
    <nc r="A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scheme val="none"/>
      </font>
      <fill>
        <patternFill patternType="solid"/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" start="0" length="2147483647">
    <dxf>
      <font>
        <i/>
      </font>
    </dxf>
  </rfmt>
  <rcc rId="10464" sId="1" odxf="1" dxf="1">
    <nc r="B2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65" sId="1" odxf="1" dxf="1">
    <nc r="C28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28" start="0" length="0">
    <dxf>
      <font>
        <i/>
        <name val="Times New Roman"/>
        <scheme val="none"/>
      </font>
    </dxf>
  </rfmt>
  <rcc rId="10466" sId="1">
    <nc r="D28" t="inlineStr">
      <is>
        <t>99900 S4760</t>
      </is>
    </nc>
  </rcc>
  <rcc rId="10467" sId="1">
    <nc r="A29" t="inlineStr">
      <is>
        <t>Фонд оплаты труда государственных (муниципальных) органов</t>
      </is>
    </nc>
  </rcc>
  <rcc rId="10468" sId="1">
    <nc r="A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469" sId="1" odxf="1" dxf="1">
    <nc r="B2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0" sId="1" odxf="1" dxf="1">
    <nc r="C29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1" sId="1" odxf="1" dxf="1">
    <nc r="D29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2" sId="1" odxf="1" dxf="1">
    <nc r="B3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3" sId="1" odxf="1" dxf="1">
    <nc r="C30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4" sId="1" odxf="1" dxf="1">
    <nc r="D30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5" sId="1">
    <nc r="E29" t="inlineStr">
      <is>
        <t>121</t>
      </is>
    </nc>
  </rcc>
  <rcc rId="10476" sId="1">
    <nc r="E30" t="inlineStr">
      <is>
        <t>129</t>
      </is>
    </nc>
  </rcc>
  <rcc rId="10477" sId="1" numFmtId="4">
    <nc r="F29">
      <v>615</v>
    </nc>
  </rcc>
  <rcc rId="10478" sId="1" numFmtId="4">
    <nc r="F30">
      <v>185</v>
    </nc>
  </rcc>
  <rcc rId="10479" sId="1">
    <nc r="F28">
      <f>F29+F30</f>
    </nc>
  </rcc>
  <rcc rId="10480" sId="1">
    <oc r="F20">
      <f>F21+F25</f>
    </oc>
    <nc r="F20">
      <f>F21+F25+F28</f>
    </nc>
  </rcc>
  <rcc rId="10481" sId="1" numFmtId="4">
    <oc r="F38">
      <v>1134.0999999999999</v>
    </oc>
    <nc r="F38">
      <v>1518.1</v>
    </nc>
  </rcc>
  <rcc rId="10482" sId="1" numFmtId="4">
    <oc r="F40">
      <v>342.5</v>
    </oc>
    <nc r="F40">
      <v>458.5</v>
    </nc>
  </rcc>
  <rcc rId="10483" sId="1" numFmtId="4">
    <oc r="F42">
      <v>250</v>
    </oc>
    <nc r="F42">
      <v>339.05</v>
    </nc>
  </rcc>
  <rcc rId="10484" sId="1" numFmtId="4">
    <oc r="F44">
      <v>1741.2</v>
    </oc>
    <nc r="F44">
      <v>2141.1999999999998</v>
    </nc>
  </rcc>
  <rcc rId="10485" sId="1" numFmtId="4">
    <oc r="F45">
      <v>150</v>
    </oc>
    <nc r="F45">
      <v>134.4</v>
    </nc>
  </rcc>
  <rcc rId="10486" sId="1" numFmtId="4">
    <oc r="F46">
      <v>525.79999999999995</v>
    </oc>
    <nc r="F46">
      <v>552.35</v>
    </nc>
  </rcc>
  <rcc rId="10487" sId="1" numFmtId="4">
    <oc r="F51">
      <v>8992.2379999999994</v>
    </oc>
    <nc r="F51">
      <v>8232.2379999999994</v>
    </nc>
  </rcc>
  <rcc rId="10488" sId="1" numFmtId="4">
    <oc r="F52">
      <v>2715.3809999999999</v>
    </oc>
    <nc r="F52">
      <v>2475.3809999999999</v>
    </nc>
  </rcc>
  <rcc rId="10489" sId="1" numFmtId="4">
    <oc r="F54">
      <v>272.62099999999998</v>
    </oc>
    <nc r="F54">
      <v>321.08499999999998</v>
    </nc>
  </rcc>
  <rcc rId="10490" sId="1" numFmtId="4">
    <oc r="F57">
      <v>4155.1618200000003</v>
    </oc>
    <nc r="F57">
      <v>1145.7274299999999</v>
    </nc>
  </rcc>
  <rcc rId="10491" sId="1" numFmtId="4">
    <oc r="F58">
      <v>1254.8735099999999</v>
    </oc>
    <nc r="F58">
      <v>454.87351000000001</v>
    </nc>
  </rcc>
  <rrc rId="10492" sId="1" ref="A59:XFD61" action="insertRow"/>
  <rcc rId="10493" sId="1" odxf="1" dxf="1">
    <nc r="A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0494" sId="1" odxf="1" dxf="1">
    <nc r="B5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59" start="0" length="0">
    <dxf>
      <font>
        <i/>
        <name val="Times New Roman"/>
        <scheme val="none"/>
      </font>
    </dxf>
  </rfmt>
  <rcc rId="10495" sId="1" odxf="1" dxf="1">
    <nc r="D59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96" sId="1">
    <nc r="A60" t="inlineStr">
      <is>
        <t>Фонд оплаты труда государственных (муниципальных) органов</t>
      </is>
    </nc>
  </rcc>
  <rcc rId="10497" sId="1" odxf="1" dxf="1">
    <nc r="B6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60" start="0" length="0">
    <dxf>
      <font>
        <i/>
        <name val="Times New Roman"/>
        <scheme val="none"/>
      </font>
    </dxf>
  </rfmt>
  <rcc rId="10498" sId="1" odxf="1" dxf="1">
    <nc r="D60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99" sId="1">
    <nc r="E60" t="inlineStr">
      <is>
        <t>121</t>
      </is>
    </nc>
  </rcc>
  <rcc rId="10500" sId="1">
    <nc r="A6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501" sId="1" odxf="1" dxf="1">
    <nc r="B61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61" start="0" length="0">
    <dxf>
      <font>
        <i/>
        <name val="Times New Roman"/>
        <scheme val="none"/>
      </font>
    </dxf>
  </rfmt>
  <rcc rId="10502" sId="1" odxf="1" dxf="1">
    <nc r="D61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503" sId="1">
    <nc r="E61" t="inlineStr">
      <is>
        <t>129</t>
      </is>
    </nc>
  </rcc>
  <rcc rId="10504" sId="1">
    <nc r="C59" t="inlineStr">
      <is>
        <t>04</t>
      </is>
    </nc>
  </rcc>
  <rcc rId="10505" sId="1">
    <nc r="C60" t="inlineStr">
      <is>
        <t>04</t>
      </is>
    </nc>
  </rcc>
  <rcc rId="10506" sId="1">
    <nc r="C61" t="inlineStr">
      <is>
        <t>04</t>
      </is>
    </nc>
  </rcc>
  <rcc rId="10507" sId="1" numFmtId="4">
    <nc r="F60">
      <v>4225</v>
    </nc>
  </rcc>
  <rcc rId="10508" sId="1" numFmtId="4">
    <nc r="F61">
      <v>1275</v>
    </nc>
  </rcc>
  <rcc rId="10509" sId="1">
    <nc r="F59">
      <f>F60+F61</f>
    </nc>
  </rcc>
  <rcc rId="10510" sId="1">
    <oc r="F48">
      <f>F49+F56</f>
    </oc>
    <nc r="F48">
      <f>F49+F56+F59</f>
    </nc>
  </rcc>
  <rcc rId="10511" sId="1" numFmtId="4">
    <oc r="F75">
      <v>6095.4</v>
    </oc>
    <nc r="F75">
      <v>7485.3999800000001</v>
    </nc>
  </rcc>
  <rcc rId="10512" sId="1" numFmtId="4">
    <oc r="F77">
      <v>1840.8</v>
    </oc>
    <nc r="F77">
      <v>2350.8000000000002</v>
    </nc>
  </rcc>
  <rcc rId="10513" sId="1" numFmtId="4">
    <oc r="F82">
      <v>1943.7</v>
    </oc>
    <nc r="F82">
      <v>2243.7000200000002</v>
    </nc>
  </rcc>
  <rcc rId="10514" sId="1" numFmtId="4">
    <oc r="F87">
      <v>5000</v>
    </oc>
    <nc r="F87">
      <v>5619.4319999999998</v>
    </nc>
  </rcc>
  <rcc rId="10515" sId="1" numFmtId="4">
    <oc r="F91">
      <v>379.5</v>
    </oc>
    <nc r="F91">
      <v>253</v>
    </nc>
  </rcc>
  <rrc rId="10516" sId="1" ref="A115:XFD115" action="insertRow"/>
  <rrc rId="10517" sId="1" ref="A115:XFD116" action="insertRow"/>
  <rrc rId="10518" sId="1" ref="A115:XFD115" action="deleteRow">
    <rfmt sheetId="1" xfDxf="1" sqref="A115:XFD115" start="0" length="0">
      <dxf>
        <font>
          <b/>
          <name val="Times New Roman CYR"/>
          <scheme val="none"/>
        </font>
        <alignment wrapText="1" readingOrder="0"/>
      </dxf>
    </rfmt>
    <rfmt sheetId="1" sqref="A115" start="0" length="0">
      <dxf>
        <font>
          <b val="0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5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19" sId="1" ref="A115:XFD115" action="deleteRow">
    <rfmt sheetId="1" xfDxf="1" sqref="A115:XFD115" start="0" length="0">
      <dxf>
        <font>
          <b/>
          <name val="Times New Roman CYR"/>
          <scheme val="none"/>
        </font>
        <alignment wrapText="1" readingOrder="0"/>
      </dxf>
    </rfmt>
    <rfmt sheetId="1" sqref="A115" start="0" length="0">
      <dxf>
        <font>
          <b val="0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5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0" sId="1" ref="A115:XFD115" action="deleteRow">
    <rfmt sheetId="1" xfDxf="1" sqref="A115:XFD115" start="0" length="0">
      <dxf>
        <font>
          <b/>
          <name val="Times New Roman CYR"/>
          <scheme val="none"/>
        </font>
        <alignment wrapText="1" readingOrder="0"/>
      </dxf>
    </rfmt>
    <rfmt sheetId="1" sqref="A115" start="0" length="0">
      <dxf>
        <font>
          <b val="0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5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21" sId="1" numFmtId="4">
    <oc r="F148">
      <v>15</v>
    </oc>
    <nc r="F148">
      <v>44.398000000000003</v>
    </nc>
  </rcc>
  <rcc rId="10522" sId="1" numFmtId="4">
    <oc r="F149">
      <v>33.9</v>
    </oc>
    <nc r="F149">
      <v>4.5019999999999998</v>
    </nc>
  </rcc>
  <rcc rId="10523" sId="1" numFmtId="4">
    <oc r="F164">
      <v>72.480729999999994</v>
    </oc>
    <nc r="F164">
      <v>84.73527</v>
    </nc>
  </rcc>
  <rcc rId="10524" sId="1" numFmtId="4">
    <oc r="F166">
      <v>11.896100000000001</v>
    </oc>
    <nc r="F166">
      <v>14.54931</v>
    </nc>
  </rcc>
  <rcc rId="10525" sId="1" numFmtId="4">
    <oc r="F178">
      <v>10683.093000000001</v>
    </oc>
    <nc r="F178">
      <v>9417.893</v>
    </nc>
  </rcc>
  <rcc rId="10526" sId="1" numFmtId="4">
    <oc r="F179">
      <v>839.70299999999997</v>
    </oc>
    <nc r="F179">
      <v>921.12400000000002</v>
    </nc>
  </rcc>
  <rcc rId="10527" sId="1" numFmtId="4">
    <oc r="F180">
      <v>3226.26</v>
    </oc>
    <nc r="F180">
      <v>2878.9466499999999</v>
    </nc>
  </rcc>
  <rcc rId="10528" sId="1" numFmtId="4">
    <oc r="F182">
      <v>8884.7322199999999</v>
    </oc>
    <nc r="F182">
      <v>11001.04169</v>
    </nc>
  </rcc>
  <rcc rId="10529" sId="1" numFmtId="4">
    <oc r="F185">
      <v>2.9</v>
    </oc>
    <nc r="F185">
      <v>7.125</v>
    </nc>
  </rcc>
  <rcc rId="10530" sId="1" numFmtId="4">
    <oc r="F188">
      <v>100.5</v>
    </oc>
    <nc r="F188">
      <v>217</v>
    </nc>
  </rcc>
  <rcc rId="10531" sId="1" numFmtId="4">
    <oc r="F194">
      <v>500</v>
    </oc>
    <nc r="F194">
      <v>177.78989999999999</v>
    </nc>
  </rcc>
  <rrc rId="10532" sId="1" ref="A195:XFD197" action="insertRow"/>
  <rcc rId="10533" sId="1" odxf="1" dxf="1">
    <nc r="A19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</ndxf>
  </rcc>
  <rcc rId="10534" sId="1" odxf="1" dxf="1">
    <nc r="B19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95" start="0" length="0">
    <dxf>
      <font>
        <i/>
        <name val="Times New Roman"/>
        <scheme val="none"/>
      </font>
    </dxf>
  </rfmt>
  <rcc rId="10535" sId="1" odxf="1" dxf="1">
    <nc r="D195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A196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</dxf>
  </rfmt>
  <rcc rId="10536" sId="1" odxf="1" dxf="1">
    <nc r="B19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96" start="0" length="0">
    <dxf>
      <font>
        <i/>
        <name val="Times New Roman"/>
        <scheme val="none"/>
      </font>
    </dxf>
  </rfmt>
  <rcc rId="10537" sId="1" odxf="1" dxf="1">
    <nc r="D196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A197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</dxf>
  </rfmt>
  <rcc rId="10538" sId="1" odxf="1" dxf="1">
    <nc r="B19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97" start="0" length="0">
    <dxf>
      <font>
        <i/>
        <name val="Times New Roman"/>
        <scheme val="none"/>
      </font>
    </dxf>
  </rfmt>
  <rcc rId="10539" sId="1" odxf="1" dxf="1">
    <nc r="D197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540" sId="1">
    <nc r="C195" t="inlineStr">
      <is>
        <t>13</t>
      </is>
    </nc>
  </rcc>
  <rcc rId="10541" sId="1">
    <nc r="C196" t="inlineStr">
      <is>
        <t>13</t>
      </is>
    </nc>
  </rcc>
  <rcc rId="10542" sId="1">
    <nc r="C197" t="inlineStr">
      <is>
        <t>13</t>
      </is>
    </nc>
  </rcc>
  <rcc rId="10543" sId="1">
    <nc r="E196" t="inlineStr">
      <is>
        <t>111</t>
      </is>
    </nc>
  </rcc>
  <rcc rId="10544" sId="1" odxf="1" dxf="1">
    <nc r="A196" t="inlineStr">
      <is>
        <t xml:space="preserve">Фонд оплаты труда учреждений </t>
      </is>
    </nc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0545" sId="1">
    <nc r="E197" t="inlineStr">
      <is>
        <t>621</t>
      </is>
    </nc>
  </rcc>
  <rcc rId="10546" sId="1" odxf="1" dxf="1">
    <nc r="A19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scheme val="none"/>
      </font>
      <fill>
        <patternFill patternType="none"/>
      </fill>
      <alignment vertical="top" readingOrder="0"/>
    </ndxf>
  </rcc>
  <rcc rId="10547" sId="1" numFmtId="4">
    <nc r="F196">
      <v>7715.4</v>
    </nc>
  </rcc>
  <rcc rId="10548" sId="1" numFmtId="4">
    <nc r="F197">
      <v>1100</v>
    </nc>
  </rcc>
  <rcc rId="10549" sId="1">
    <nc r="F195">
      <f>F196+F197</f>
    </nc>
  </rcc>
  <rcc rId="10550" sId="1">
    <oc r="F141">
      <f>F142+F145+F150+F156+F176+F198+F161+F187+F189+F168</f>
    </oc>
    <nc r="F141">
      <f>F142+F145+F150+F156+F176+F198+F161+F187+F189+F168+F195</f>
    </nc>
  </rcc>
  <rcc rId="10551" sId="1">
    <nc r="G99">
      <v>20</v>
    </nc>
  </rcc>
  <rcc rId="10552" sId="1" numFmtId="4">
    <oc r="F99">
      <v>207</v>
    </oc>
    <nc r="F99">
      <f>174.3+20</f>
    </nc>
  </rcc>
  <rcc rId="10553" sId="1" numFmtId="4">
    <oc r="F119">
      <v>4778.6000000000004</v>
    </oc>
    <nc r="F119">
      <v>3844.6</v>
    </nc>
  </rcc>
  <rcc rId="10554" sId="1" numFmtId="4">
    <oc r="F120">
      <v>16.5</v>
    </oc>
    <nc r="F120">
      <v>31.8</v>
    </nc>
  </rcc>
  <rcc rId="10555" sId="1" numFmtId="4">
    <oc r="F121">
      <v>1443.1</v>
    </oc>
    <nc r="F121">
      <v>1161.5999999999999</v>
    </nc>
  </rcc>
  <rcc rId="10556" sId="1" numFmtId="4">
    <oc r="F123">
      <v>205.4</v>
    </oc>
    <nc r="F123">
      <v>232.1</v>
    </nc>
  </rcc>
  <rrc rId="10557" sId="1" ref="A125:XFD127" action="insertRow"/>
  <rcc rId="10558" sId="1" odxf="1" dxf="1">
    <nc r="A12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0559" sId="1" odxf="1" dxf="1">
    <nc r="B12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25" start="0" length="0">
    <dxf>
      <font>
        <i/>
        <name val="Times New Roman"/>
        <scheme val="none"/>
      </font>
    </dxf>
  </rfmt>
  <rfmt sheetId="1" sqref="D125" start="0" length="0">
    <dxf>
      <font>
        <i/>
        <name val="Times New Roman"/>
        <scheme val="none"/>
      </font>
    </dxf>
  </rfmt>
  <rcc rId="10560" sId="1">
    <nc r="A126" t="inlineStr">
      <is>
        <t>Фонд оплаты труда государственных (муниципальных) органов</t>
      </is>
    </nc>
  </rcc>
  <rcc rId="10561" sId="1" odxf="1" dxf="1">
    <nc r="B12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26" start="0" length="0">
    <dxf>
      <font>
        <i/>
        <name val="Times New Roman"/>
        <scheme val="none"/>
      </font>
    </dxf>
  </rfmt>
  <rfmt sheetId="1" sqref="D126" start="0" length="0">
    <dxf>
      <font>
        <i/>
        <name val="Times New Roman"/>
        <scheme val="none"/>
      </font>
    </dxf>
  </rfmt>
  <rcc rId="10562" sId="1">
    <nc r="E126" t="inlineStr">
      <is>
        <t>121</t>
      </is>
    </nc>
  </rcc>
  <rcc rId="10563" sId="1">
    <nc r="A1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564" sId="1" odxf="1" dxf="1">
    <nc r="B12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27" start="0" length="0">
    <dxf>
      <font>
        <i/>
        <name val="Times New Roman"/>
        <scheme val="none"/>
      </font>
    </dxf>
  </rfmt>
  <rfmt sheetId="1" sqref="D127" start="0" length="0">
    <dxf>
      <font>
        <i/>
        <name val="Times New Roman"/>
        <scheme val="none"/>
      </font>
    </dxf>
  </rfmt>
  <rcc rId="10565" sId="1">
    <nc r="E127" t="inlineStr">
      <is>
        <t>129</t>
      </is>
    </nc>
  </rcc>
  <rcc rId="10566" sId="1">
    <nc r="C125" t="inlineStr">
      <is>
        <t>13</t>
      </is>
    </nc>
  </rcc>
  <rcc rId="10567" sId="1">
    <nc r="C126" t="inlineStr">
      <is>
        <t>13</t>
      </is>
    </nc>
  </rcc>
  <rcc rId="10568" sId="1">
    <nc r="C127" t="inlineStr">
      <is>
        <t>13</t>
      </is>
    </nc>
  </rcc>
  <rcc rId="10569" sId="1" numFmtId="4">
    <nc r="F126">
      <v>2086</v>
    </nc>
  </rcc>
  <rcc rId="10570" sId="1" numFmtId="4">
    <nc r="F127">
      <v>629.5</v>
    </nc>
  </rcc>
  <rcc rId="10571" sId="1">
    <nc r="F125">
      <f>F126+F127</f>
    </nc>
  </rcc>
  <rcc rId="10572" sId="1">
    <nc r="D125" t="inlineStr">
      <is>
        <t>04102 S4760</t>
      </is>
    </nc>
  </rcc>
  <rcc rId="10573" sId="1">
    <nc r="D126" t="inlineStr">
      <is>
        <t>04102 S4760</t>
      </is>
    </nc>
  </rcc>
  <rcc rId="10574" sId="1">
    <nc r="D127" t="inlineStr">
      <is>
        <t>04102 S4760</t>
      </is>
    </nc>
  </rcc>
  <rcc rId="10575" sId="1">
    <oc r="F117">
      <f>F118+F122</f>
    </oc>
    <nc r="F117">
      <f>F118+F122+F125</f>
    </nc>
  </rcc>
  <rcc rId="10576" sId="1" numFmtId="4">
    <oc r="F130">
      <v>576.5</v>
    </oc>
    <nc r="F130">
      <v>534.5</v>
    </nc>
  </rcc>
  <rcc rId="10577" sId="1" numFmtId="4">
    <oc r="F166">
      <v>3958.1675700000001</v>
    </oc>
    <nc r="F166">
      <f>3071.18833+196.30802</f>
    </nc>
  </rcc>
  <rcc rId="10578" sId="1" numFmtId="4">
    <oc r="F202">
      <v>7536.5206200000002</v>
    </oc>
    <nc r="F202">
      <v>7115.1196200000004</v>
    </nc>
  </rcc>
  <rcc rId="10579" sId="1" numFmtId="4">
    <oc r="F203">
      <v>2197.5</v>
    </oc>
    <nc r="F203">
      <v>2618.9009999999998</v>
    </nc>
  </rcc>
  <rcc rId="10580" sId="1" numFmtId="4">
    <oc r="F175">
      <f>949.6+880.2+1585.9</f>
    </oc>
    <nc r="F175">
      <v>3535</v>
    </nc>
  </rcc>
  <rcc rId="10581" sId="1" numFmtId="4">
    <oc r="F176">
      <f>286.8+265.8+479</f>
    </oc>
    <nc r="F176">
      <v>1067.5999999999999</v>
    </nc>
  </rcc>
  <rcc rId="10582" sId="1" numFmtId="4">
    <oc r="F177">
      <f>1421.1</f>
    </oc>
    <nc r="F177">
      <v>1292.5999999999999</v>
    </nc>
  </rcc>
  <rcc rId="10583" sId="1" numFmtId="4">
    <oc r="F178">
      <v>429.2</v>
    </oc>
    <nc r="F178">
      <v>390.4</v>
    </nc>
  </rcc>
  <rrc rId="10584" sId="1" ref="A178:XFD178" action="insertRow"/>
  <rcc rId="10585" sId="1" odxf="1" dxf="1">
    <nc r="A178" t="inlineStr">
      <is>
        <t>Иные выплаты персоналу, за исключением фонда оплаты труда</t>
      </is>
    </nc>
    <odxf>
      <fill>
        <patternFill patternType="none"/>
      </fill>
    </odxf>
    <ndxf>
      <fill>
        <patternFill patternType="solid"/>
      </fill>
    </ndxf>
  </rcc>
  <rcc rId="10586" sId="1">
    <nc r="B178" t="inlineStr">
      <is>
        <t>01</t>
      </is>
    </nc>
  </rcc>
  <rcc rId="10587" sId="1">
    <nc r="C178" t="inlineStr">
      <is>
        <t>13</t>
      </is>
    </nc>
  </rcc>
  <rcc rId="10588" sId="1">
    <nc r="E178" t="inlineStr">
      <is>
        <t>122</t>
      </is>
    </nc>
  </rcc>
  <rcc rId="10589" sId="1">
    <nc r="D178" t="inlineStr">
      <is>
        <t>99900 83220</t>
      </is>
    </nc>
  </rcc>
  <rcc rId="10590" sId="1" numFmtId="4">
    <nc r="F178">
      <v>12</v>
    </nc>
  </rcc>
  <rcc rId="10591" sId="1">
    <oc r="F174">
      <f>SUM(F175:F179)</f>
    </oc>
    <nc r="F174">
      <f>SUM(F175:F179)</f>
    </nc>
  </rcc>
  <rcc rId="10592" sId="1" numFmtId="4">
    <oc r="F194">
      <v>5485.9705400000003</v>
    </oc>
    <nc r="F194">
      <f>1929.94001+344.1778</f>
    </nc>
  </rcc>
  <rcc rId="10593" sId="1" numFmtId="4">
    <oc r="F195">
      <v>1656.27692</v>
    </oc>
    <nc r="F195">
      <f>487.47692+109.86718</f>
    </nc>
  </rcc>
  <rcc rId="10594" sId="1" numFmtId="4">
    <oc r="F196">
      <v>300</v>
    </oc>
    <nc r="F196">
      <v>161.48702</v>
    </nc>
  </rcc>
  <rcc rId="10595" sId="1" numFmtId="4">
    <oc r="F197">
      <v>91</v>
    </oc>
    <nc r="F197">
      <v>40.598350000000003</v>
    </nc>
  </rcc>
  <rcc rId="10596" sId="1">
    <oc r="E210" t="inlineStr">
      <is>
        <t>244</t>
      </is>
    </oc>
    <nc r="E210" t="inlineStr">
      <is>
        <t>540</t>
      </is>
    </nc>
  </rcc>
  <rcc rId="10597" sId="1" odxf="1" dxf="1">
    <oc r="A210" t="inlineStr">
      <is>
        <t>Прочая закупка товаров, работ и услуг для обеспечения государственных (муниципальных) нужд</t>
      </is>
    </oc>
    <nc r="A210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0598" sId="1" numFmtId="4">
    <oc r="F219">
      <v>35</v>
    </oc>
    <nc r="F219">
      <v>47.7</v>
    </nc>
  </rcc>
  <rcc rId="10599" sId="1" numFmtId="4">
    <oc r="F234">
      <v>1000</v>
    </oc>
    <nc r="F234">
      <v>980</v>
    </nc>
  </rcc>
  <rcc rId="10600" sId="1" numFmtId="4">
    <oc r="F253">
      <v>1226.9000000000001</v>
    </oc>
    <nc r="F253">
      <v>1149.9000000000001</v>
    </nc>
  </rcc>
  <rcc rId="10601" sId="1" numFmtId="4">
    <oc r="F255">
      <v>370.5</v>
    </oc>
    <nc r="F255">
      <v>347.5</v>
    </nc>
  </rcc>
  <rcc rId="10602" sId="1" numFmtId="4">
    <oc r="F256">
      <v>500</v>
    </oc>
    <nc r="F256">
      <v>600</v>
    </nc>
  </rcc>
  <rcc rId="10603" sId="1" numFmtId="4">
    <oc r="F259">
      <v>151.816</v>
    </oc>
    <nc r="F259">
      <v>171.816</v>
    </nc>
  </rcc>
  <rcc rId="10604" sId="1" numFmtId="4">
    <oc r="F262">
      <v>300</v>
    </oc>
    <nc r="F262">
      <v>92.266919999999999</v>
    </nc>
  </rcc>
  <rcc rId="10605" sId="1" numFmtId="4">
    <oc r="F263">
      <v>90.6</v>
    </oc>
    <nc r="F263">
      <v>27.864609999999999</v>
    </nc>
  </rcc>
  <rcc rId="10606" sId="1" numFmtId="4">
    <oc r="F264">
      <v>200</v>
    </oc>
    <nc r="F264">
      <v>84.582260000000005</v>
    </nc>
  </rcc>
  <rcc rId="10607" sId="1" numFmtId="4">
    <oc r="F265">
      <v>60.4</v>
    </oc>
    <nc r="F265">
      <v>25.543839999999999</v>
    </nc>
  </rcc>
  <rrc rId="10608" sId="1" ref="A266:XFD268" action="insertRow"/>
  <rcc rId="10609" sId="1" odxf="1" dxf="1"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fmt sheetId="1" sqref="B266" start="0" length="0">
    <dxf>
      <font>
        <i/>
        <name val="Times New Roman"/>
        <scheme val="none"/>
      </font>
    </dxf>
  </rfmt>
  <rfmt sheetId="1" sqref="C266" start="0" length="0">
    <dxf>
      <font>
        <i/>
        <name val="Times New Roman"/>
        <scheme val="none"/>
      </font>
    </dxf>
  </rfmt>
  <rcc rId="10610" sId="1" odxf="1" dxf="1">
    <nc r="D266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11" sId="1" odxf="1" dxf="1">
    <nc r="A267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fmt sheetId="1" sqref="B267" start="0" length="0">
    <dxf>
      <font>
        <i/>
        <name val="Times New Roman"/>
        <scheme val="none"/>
      </font>
    </dxf>
  </rfmt>
  <rfmt sheetId="1" sqref="C267" start="0" length="0">
    <dxf>
      <font>
        <i/>
        <name val="Times New Roman"/>
        <scheme val="none"/>
      </font>
    </dxf>
  </rfmt>
  <rcc rId="10612" sId="1" odxf="1" dxf="1">
    <nc r="D267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13" sId="1">
    <nc r="E267" t="inlineStr">
      <is>
        <t>111</t>
      </is>
    </nc>
  </rcc>
  <rfmt sheetId="1" sqref="A268" start="0" length="0">
    <dxf>
      <font>
        <color indexed="8"/>
        <name val="Times New Roman"/>
        <scheme val="none"/>
      </font>
      <fill>
        <patternFill patternType="none"/>
      </fill>
      <alignment vertical="top" readingOrder="0"/>
    </dxf>
  </rfmt>
  <rfmt sheetId="1" sqref="B268" start="0" length="0">
    <dxf>
      <font>
        <i/>
        <name val="Times New Roman"/>
        <scheme val="none"/>
      </font>
    </dxf>
  </rfmt>
  <rfmt sheetId="1" sqref="C268" start="0" length="0">
    <dxf>
      <font>
        <i/>
        <name val="Times New Roman"/>
        <scheme val="none"/>
      </font>
    </dxf>
  </rfmt>
  <rcc rId="10614" sId="1" odxf="1" dxf="1">
    <nc r="D268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15" sId="1">
    <nc r="B266" t="inlineStr">
      <is>
        <t>04</t>
      </is>
    </nc>
  </rcc>
  <rcc rId="10616" sId="1">
    <nc r="C266" t="inlineStr">
      <is>
        <t>05</t>
      </is>
    </nc>
  </rcc>
  <rcc rId="10617" sId="1">
    <nc r="B267" t="inlineStr">
      <is>
        <t>04</t>
      </is>
    </nc>
  </rcc>
  <rcc rId="10618" sId="1">
    <nc r="C267" t="inlineStr">
      <is>
        <t>05</t>
      </is>
    </nc>
  </rcc>
  <rcc rId="10619" sId="1">
    <nc r="B268" t="inlineStr">
      <is>
        <t>04</t>
      </is>
    </nc>
  </rcc>
  <rcc rId="10620" sId="1">
    <nc r="C268" t="inlineStr">
      <is>
        <t>05</t>
      </is>
    </nc>
  </rcc>
  <rcc rId="10621" sId="1">
    <nc r="E268" t="inlineStr">
      <is>
        <t>119</t>
      </is>
    </nc>
  </rcc>
  <rcc rId="10622" sId="1" odxf="1" dxf="1">
    <nc r="A26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623" sId="1" numFmtId="4">
    <nc r="F268">
      <v>116</v>
    </nc>
  </rcc>
  <rcc rId="10624" sId="1" numFmtId="4">
    <nc r="F267">
      <v>384</v>
    </nc>
  </rcc>
  <rcc rId="10625" sId="1">
    <nc r="F266">
      <f>F267+F268</f>
    </nc>
  </rcc>
  <rcc rId="10626" sId="1">
    <oc r="F235">
      <f>F236+F238+F241+F243+F246+F248+F251+F261</f>
    </oc>
    <nc r="F235">
      <f>F236+F238+F241+F243+F246+F248+F251+F261+F266</f>
    </nc>
  </rcc>
  <rcc rId="10627" sId="1" numFmtId="4">
    <oc r="F282">
      <v>77319.59</v>
    </oc>
    <nc r="F282">
      <v>159793.82</v>
    </nc>
  </rcc>
  <rcc rId="10628" sId="1" numFmtId="4">
    <oc r="F280">
      <v>15572.654189999999</v>
    </oc>
    <nc r="F280">
      <v>13098.42419</v>
    </nc>
  </rcc>
  <rcc rId="10629" sId="1" numFmtId="4">
    <oc r="F283">
      <v>87144.68</v>
    </oc>
    <nc r="F283">
      <f>735.98+86408.7</f>
    </nc>
  </rcc>
  <rcc rId="10630" sId="1" numFmtId="4">
    <oc r="F294">
      <v>262</v>
    </oc>
    <nc r="F294">
      <v>160.1</v>
    </nc>
  </rcc>
  <rrc rId="10631" sId="1" ref="A295:XFD295" action="insertRow"/>
  <rcc rId="10632" sId="1">
    <nc r="E295" t="inlineStr">
      <is>
        <t>622</t>
      </is>
    </nc>
  </rcc>
  <rcc rId="10633" sId="1" odxf="1" dxf="1">
    <nc r="A295" t="inlineStr">
      <is>
        <t>Субсидии автономным учреждениям на иные цели</t>
      </is>
    </nc>
    <odxf>
      <fill>
        <patternFill patternType="none"/>
      </fill>
    </odxf>
    <ndxf>
      <fill>
        <patternFill patternType="solid"/>
      </fill>
    </ndxf>
  </rcc>
  <rcc rId="10634" sId="1">
    <nc r="B295" t="inlineStr">
      <is>
        <t>04</t>
      </is>
    </nc>
  </rcc>
  <rcc rId="10635" sId="1">
    <nc r="C295" t="inlineStr">
      <is>
        <t>12</t>
      </is>
    </nc>
  </rcc>
  <rcc rId="10636" sId="1">
    <nc r="D295" t="inlineStr">
      <is>
        <t>03001 S2Е80</t>
      </is>
    </nc>
  </rcc>
  <rcc rId="10637" sId="1" numFmtId="4">
    <nc r="F295">
      <v>9.9</v>
    </nc>
  </rcc>
  <rcc rId="10638" sId="1">
    <oc r="F293">
      <f>F294</f>
    </oc>
    <nc r="F293">
      <f>F294+F295</f>
    </nc>
  </rcc>
  <rcc rId="10639" sId="1" numFmtId="4">
    <oc r="F336">
      <v>525.57600000000002</v>
    </oc>
    <nc r="F336">
      <v>598.452</v>
    </nc>
  </rcc>
  <rcc rId="10640" sId="1" numFmtId="4">
    <oc r="F362">
      <v>20195.818329999998</v>
    </oc>
    <nc r="F362">
      <v>20395.818329999998</v>
    </nc>
  </rcc>
  <rcc rId="10641" sId="1" numFmtId="4">
    <oc r="F384">
      <v>324</v>
    </oc>
    <nc r="F384">
      <v>648</v>
    </nc>
  </rcc>
  <rcc rId="10642" sId="1" numFmtId="4">
    <oc r="F386">
      <v>35947</v>
    </oc>
    <nc r="F386">
      <v>35730.433499999999</v>
    </nc>
  </rcc>
  <rcc rId="10643" sId="1" numFmtId="4">
    <oc r="F389">
      <v>92363.41721</v>
    </oc>
    <nc r="F389">
      <v>99287.510250000007</v>
    </nc>
  </rcc>
  <rcc rId="10644" sId="1" numFmtId="4">
    <oc r="F404">
      <v>82906.770499999999</v>
    </oc>
    <nc r="F404">
      <v>82795.587</v>
    </nc>
  </rcc>
  <rcc rId="10645" sId="1" numFmtId="4">
    <oc r="F407">
      <v>31351.9</v>
    </oc>
    <nc r="F407">
      <v>36610.1</v>
    </nc>
  </rcc>
  <rcc rId="10646" sId="1" numFmtId="4">
    <oc r="F411">
      <v>152744</v>
    </oc>
    <nc r="F411">
      <v>152494.6</v>
    </nc>
  </rcc>
  <rcc rId="10647" sId="1" numFmtId="4">
    <oc r="F441">
      <v>7864.8</v>
    </oc>
    <nc r="F441">
      <v>9268.62435</v>
    </nc>
  </rcc>
  <rcc rId="10648" sId="1" numFmtId="4">
    <oc r="F447">
      <v>7300</v>
    </oc>
    <nc r="F447">
      <v>10800</v>
    </nc>
  </rcc>
  <rcc rId="10649" sId="1" numFmtId="4">
    <oc r="F448">
      <v>12200</v>
    </oc>
    <nc r="F448">
      <v>19800</v>
    </nc>
  </rcc>
  <rcc rId="10650" sId="1" numFmtId="4">
    <oc r="F429">
      <v>12264.9</v>
    </oc>
    <nc r="F429">
      <v>12226.9</v>
    </nc>
  </rcc>
  <rcc rId="10651" sId="1" numFmtId="4">
    <oc r="F433">
      <v>1227.5</v>
    </oc>
    <nc r="F433">
      <v>1115.5</v>
    </nc>
  </rcc>
  <rcc rId="10652" sId="1" numFmtId="4">
    <oc r="F435">
      <v>12496</v>
    </oc>
    <nc r="F435">
      <v>13722.8</v>
    </nc>
  </rcc>
  <rrc rId="10653" sId="1" ref="A436:XFD436" action="insertRow"/>
  <rrc rId="10654" sId="1" ref="A436:XFD436" action="insertRow"/>
  <rcc rId="10655" sId="1" odxf="1" dxf="1">
    <nc r="A43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436" start="0" length="0">
    <dxf>
      <font>
        <i/>
        <name val="Times New Roman"/>
        <scheme val="none"/>
      </font>
    </dxf>
  </rfmt>
  <rfmt sheetId="1" sqref="C436" start="0" length="0">
    <dxf>
      <font>
        <i/>
        <name val="Times New Roman"/>
        <scheme val="none"/>
      </font>
    </dxf>
  </rfmt>
  <rfmt sheetId="1" sqref="D436" start="0" length="0">
    <dxf>
      <font>
        <i/>
        <name val="Times New Roman"/>
        <scheme val="none"/>
      </font>
    </dxf>
  </rfmt>
  <rfmt sheetId="1" sqref="A437" start="0" length="0">
    <dxf>
      <numFmt numFmtId="30" formatCode="@"/>
      <alignment vertical="top" readingOrder="0"/>
    </dxf>
  </rfmt>
  <rfmt sheetId="1" sqref="B437" start="0" length="0">
    <dxf>
      <font>
        <i/>
        <name val="Times New Roman"/>
        <scheme val="none"/>
      </font>
    </dxf>
  </rfmt>
  <rfmt sheetId="1" sqref="C437" start="0" length="0">
    <dxf>
      <font>
        <i/>
        <name val="Times New Roman"/>
        <scheme val="none"/>
      </font>
    </dxf>
  </rfmt>
  <rfmt sheetId="1" sqref="D437" start="0" length="0">
    <dxf>
      <font>
        <i/>
        <name val="Times New Roman"/>
        <scheme val="none"/>
      </font>
    </dxf>
  </rfmt>
  <rcc rId="10656" sId="1">
    <nc r="B436" t="inlineStr">
      <is>
        <t>07</t>
      </is>
    </nc>
  </rcc>
  <rcc rId="10657" sId="1">
    <nc r="C436" t="inlineStr">
      <is>
        <t>03</t>
      </is>
    </nc>
  </rcc>
  <rcc rId="10658" sId="1">
    <nc r="B437" t="inlineStr">
      <is>
        <t>07</t>
      </is>
    </nc>
  </rcc>
  <rcc rId="10659" sId="1">
    <nc r="C437" t="inlineStr">
      <is>
        <t>03</t>
      </is>
    </nc>
  </rcc>
  <rfmt sheetId="1" sqref="D436" start="0" length="0">
    <dxf>
      <font>
        <i val="0"/>
        <name val="Times New Roman"/>
        <scheme val="none"/>
      </font>
    </dxf>
  </rfmt>
  <rfmt sheetId="1" sqref="D437" start="0" length="0">
    <dxf>
      <font>
        <i val="0"/>
        <name val="Times New Roman"/>
        <scheme val="none"/>
      </font>
    </dxf>
  </rfmt>
  <rcc rId="10660" sId="1">
    <nc r="D436" t="inlineStr">
      <is>
        <t>08301 S4760</t>
      </is>
    </nc>
  </rcc>
  <rcc rId="10661" sId="1">
    <nc r="D437" t="inlineStr">
      <is>
        <t>08301 S4760</t>
      </is>
    </nc>
  </rcc>
  <rcc rId="10662" sId="1">
    <nc r="E437" t="inlineStr">
      <is>
        <t>621</t>
      </is>
    </nc>
  </rcc>
  <rcc rId="10663" sId="1" odxf="1" dxf="1">
    <nc r="A4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</ndxf>
  </rcc>
  <rcc rId="10664" sId="1" numFmtId="4">
    <nc r="F437">
      <v>1500</v>
    </nc>
  </rcc>
  <rcc rId="10665" sId="1">
    <nc r="F436">
      <f>F437</f>
    </nc>
  </rcc>
  <rcc rId="10666" sId="1">
    <oc r="F427">
      <f>F428+F434+F432+F430</f>
    </oc>
    <nc r="F427">
      <f>F428+F434+F432+F430+F436</f>
    </nc>
  </rcc>
  <rcc rId="10667" sId="1" numFmtId="4">
    <oc r="F456">
      <f>395+8.1</f>
    </oc>
    <nc r="F456">
      <v>406.85</v>
    </nc>
  </rcc>
  <rcc rId="10668" sId="1" numFmtId="4">
    <oc r="F468">
      <v>1675.6904999999999</v>
    </oc>
    <nc r="F468">
      <v>658</v>
    </nc>
  </rcc>
  <rcc rId="10669" sId="1" numFmtId="4">
    <oc r="F469">
      <v>12622.5</v>
    </oc>
    <nc r="F469">
      <v>13640.19</v>
    </nc>
  </rcc>
  <rcc rId="10670" sId="1" numFmtId="4">
    <oc r="F503">
      <v>77.662099999999995</v>
    </oc>
    <nc r="F503">
      <v>101.116</v>
    </nc>
  </rcc>
  <rcc rId="10671" sId="1" numFmtId="4">
    <oc r="F505">
      <v>23.453900000000001</v>
    </oc>
    <nc r="F505">
      <v>0</v>
    </nc>
  </rcc>
  <rcc rId="10672" sId="1" numFmtId="4">
    <oc r="F506">
      <v>1354.9985999999999</v>
    </oc>
    <nc r="F506">
      <v>1378.3996</v>
    </nc>
  </rcc>
  <rcc rId="10673" sId="1" numFmtId="4">
    <oc r="F507">
      <v>3593.95964</v>
    </oc>
    <nc r="F507">
      <v>3570.5586400000002</v>
    </nc>
  </rcc>
  <rcc rId="10674" sId="1" numFmtId="4">
    <oc r="F528">
      <v>4010.4389999999999</v>
    </oc>
    <nc r="F528">
      <v>3995.3110000000001</v>
    </nc>
  </rcc>
  <rcc rId="10675" sId="1">
    <oc r="D530" t="inlineStr">
      <is>
        <t>08101 R5190</t>
      </is>
    </oc>
    <nc r="D530" t="inlineStr">
      <is>
        <t>08101 L5190</t>
      </is>
    </nc>
  </rcc>
  <rcc rId="10676" sId="1">
    <oc r="D529" t="inlineStr">
      <is>
        <t>08101 R5190</t>
      </is>
    </oc>
    <nc r="D529" t="inlineStr">
      <is>
        <t>08101 L5190</t>
      </is>
    </nc>
  </rcc>
  <rrc rId="10677" sId="1" ref="A529:XFD529" action="insertRow"/>
  <rcc rId="10678" sId="1" odxf="1" dxf="1">
    <nc r="A529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  <alignment vertical="top" readingOrder="0"/>
      <border outline="0">
        <left style="thin">
          <color indexed="64"/>
        </left>
      </border>
    </odxf>
    <ndxf>
      <font>
        <color indexed="8"/>
        <name val="Times New Roman"/>
        <scheme val="none"/>
      </font>
      <fill>
        <patternFill patternType="solid"/>
      </fill>
      <alignment vertical="center" readingOrder="0"/>
      <border outline="0">
        <left style="medium">
          <color indexed="64"/>
        </left>
      </border>
    </ndxf>
  </rcc>
  <rcc rId="10679" sId="1">
    <nc r="B529" t="inlineStr">
      <is>
        <t>08</t>
      </is>
    </nc>
  </rcc>
  <rcc rId="10680" sId="1">
    <nc r="C529" t="inlineStr">
      <is>
        <t>01</t>
      </is>
    </nc>
  </rcc>
  <rcc rId="10681" sId="1">
    <nc r="D529" t="inlineStr">
      <is>
        <t>08101 83120</t>
      </is>
    </nc>
  </rcc>
  <rcc rId="10682" sId="1">
    <nc r="E529" t="inlineStr">
      <is>
        <t>612</t>
      </is>
    </nc>
  </rcc>
  <rcc rId="10683" sId="1" numFmtId="4">
    <nc r="F529">
      <v>0.13900000000000001</v>
    </nc>
  </rcc>
  <rcc rId="10684" sId="1">
    <oc r="F527">
      <f>F528</f>
    </oc>
    <nc r="F527">
      <f>F528+F529</f>
    </nc>
  </rcc>
  <rcc rId="10685" sId="1" numFmtId="4">
    <oc r="F535">
      <v>1752.5</v>
    </oc>
    <nc r="F535">
      <v>1529.96</v>
    </nc>
  </rcc>
  <rcc rId="10686" sId="1" numFmtId="4">
    <oc r="F537">
      <v>8689.18</v>
    </oc>
    <nc r="F537">
      <v>9514.98</v>
    </nc>
  </rcc>
  <rrc rId="10687" sId="1" ref="A538:XFD538" action="insertRow"/>
  <rrc rId="10688" sId="1" ref="A538:XFD538" action="insertRow"/>
  <rcc rId="10689" sId="1" odxf="1" dxf="1">
    <nc r="A5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38" start="0" length="0">
    <dxf>
      <font>
        <i/>
        <name val="Times New Roman"/>
        <scheme val="none"/>
      </font>
    </dxf>
  </rfmt>
  <rfmt sheetId="1" sqref="C538" start="0" length="0">
    <dxf>
      <font>
        <i/>
        <name val="Times New Roman"/>
        <scheme val="none"/>
      </font>
    </dxf>
  </rfmt>
  <rcc rId="10690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39" start="0" length="0">
    <dxf>
      <font>
        <i/>
        <name val="Times New Roman"/>
        <scheme val="none"/>
      </font>
    </dxf>
  </rfmt>
  <rfmt sheetId="1" sqref="C539" start="0" length="0">
    <dxf>
      <font>
        <i/>
        <name val="Times New Roman"/>
        <scheme val="none"/>
      </font>
    </dxf>
  </rfmt>
  <rcc rId="10691" sId="1">
    <nc r="E539" t="inlineStr">
      <is>
        <t>621</t>
      </is>
    </nc>
  </rcc>
  <rcc rId="10692" sId="1">
    <nc r="B538" t="inlineStr">
      <is>
        <t>08</t>
      </is>
    </nc>
  </rcc>
  <rcc rId="10693" sId="1">
    <nc r="C538" t="inlineStr">
      <is>
        <t>01</t>
      </is>
    </nc>
  </rcc>
  <rcc rId="10694" sId="1">
    <nc r="B539" t="inlineStr">
      <is>
        <t>08</t>
      </is>
    </nc>
  </rcc>
  <rcc rId="10695" sId="1">
    <nc r="C539" t="inlineStr">
      <is>
        <t>01</t>
      </is>
    </nc>
  </rcc>
  <rcc rId="10696" sId="1">
    <nc r="D538" t="inlineStr">
      <is>
        <t>08101 S4760</t>
      </is>
    </nc>
  </rcc>
  <rcc rId="10697" sId="1">
    <nc r="D539" t="inlineStr">
      <is>
        <t>08101 S4760</t>
      </is>
    </nc>
  </rcc>
  <rcc rId="10698" sId="1" numFmtId="4">
    <nc r="F539">
      <v>1900</v>
    </nc>
  </rcc>
  <rcc rId="10699" sId="1">
    <nc r="F538">
      <f>F539</f>
    </nc>
  </rcc>
  <rcc rId="10700" sId="1">
    <oc r="F526">
      <f>F536+F527+F534+F530+F532</f>
    </oc>
    <nc r="F526">
      <f>F536+F527+F534+F530+F532+F538</f>
    </nc>
  </rcc>
  <rcc rId="10701" sId="1" numFmtId="4">
    <oc r="F543">
      <v>6786.1143499999998</v>
    </oc>
    <nc r="F543">
      <v>6786.25335</v>
    </nc>
  </rcc>
  <rcc rId="10702" sId="1" numFmtId="4">
    <oc r="F550">
      <v>8883.5</v>
    </oc>
    <nc r="F550">
      <v>1811.9</v>
    </nc>
  </rcc>
  <rcc rId="10703" sId="1" numFmtId="4">
    <oc r="F552">
      <v>13598.245999999999</v>
    </oc>
    <nc r="F552">
      <v>14890.546</v>
    </nc>
  </rcc>
  <rrc rId="10704" sId="1" ref="A553:XFD553" action="insertRow"/>
  <rrc rId="10705" sId="1" ref="A553:XFD553" action="insertRow"/>
  <rcc rId="10706" sId="1" odxf="1" dxf="1">
    <nc r="A55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707" sId="1" odxf="1" dxf="1">
    <nc r="B553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08" sId="1" odxf="1" dxf="1">
    <nc r="C55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09" sId="1" odxf="1" dxf="1">
    <nc r="A55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 readingOrder="0"/>
    </odxf>
    <ndxf>
      <alignment vertical="top" readingOrder="0"/>
    </ndxf>
  </rcc>
  <rcc rId="10710" sId="1" odxf="1" dxf="1">
    <nc r="B554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11" sId="1" odxf="1" dxf="1">
    <nc r="C55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12" sId="1">
    <nc r="E554" t="inlineStr">
      <is>
        <t>621</t>
      </is>
    </nc>
  </rcc>
  <rcc rId="10713" sId="1">
    <nc r="D553" t="inlineStr">
      <is>
        <t>08201 S4760</t>
      </is>
    </nc>
  </rcc>
  <rcc rId="10714" sId="1">
    <nc r="D554" t="inlineStr">
      <is>
        <t>08201 S4760</t>
      </is>
    </nc>
  </rcc>
  <rcc rId="10715" sId="1" numFmtId="4">
    <nc r="F554">
      <v>1900</v>
    </nc>
  </rcc>
  <rcc rId="10716" sId="1">
    <nc r="F553">
      <f>F554</f>
    </nc>
  </rcc>
  <rcc rId="10717" sId="1">
    <oc r="F541">
      <f>F551+F542+F549+F544+F546</f>
    </oc>
    <nc r="F541">
      <f>F551+F542+F549+F544+F546+F553</f>
    </nc>
  </rcc>
  <rcc rId="10718" sId="1" numFmtId="4">
    <oc r="F558">
      <v>482</v>
    </oc>
    <nc r="F558">
      <v>386.31900000000002</v>
    </nc>
  </rcc>
  <rcc rId="10719" sId="1" numFmtId="4">
    <oc r="F559">
      <v>113</v>
    </oc>
    <nc r="F559">
      <v>136.5</v>
    </nc>
  </rcc>
  <rrc rId="10720" sId="1" ref="A560:XFD560" action="insertRow"/>
  <rcc rId="10721" sId="1" odxf="1" dxf="1">
    <nc r="A560" t="inlineStr">
      <is>
        <t>Субсидии автономным учреждениям на иные цели</t>
      </is>
    </nc>
    <odxf>
      <alignment vertical="top" readingOrder="0"/>
    </odxf>
    <ndxf>
      <alignment vertical="center" readingOrder="0"/>
    </ndxf>
  </rcc>
  <rcc rId="10722" sId="1">
    <nc r="B560" t="inlineStr">
      <is>
        <t>08</t>
      </is>
    </nc>
  </rcc>
  <rcc rId="10723" sId="1">
    <nc r="C560" t="inlineStr">
      <is>
        <t>01</t>
      </is>
    </nc>
  </rcc>
  <rcc rId="10724" sId="1">
    <nc r="D560" t="inlineStr">
      <is>
        <t>08401 83160</t>
      </is>
    </nc>
  </rcc>
  <rcc rId="10725" sId="1">
    <nc r="E560" t="inlineStr">
      <is>
        <t>622</t>
      </is>
    </nc>
  </rcc>
  <rcc rId="10726" sId="1" numFmtId="4">
    <nc r="F560">
      <v>72.180999999999997</v>
    </nc>
  </rcc>
  <rcc rId="10727" sId="1">
    <oc r="F557">
      <f>SUM(F558:F559)</f>
    </oc>
    <nc r="F557">
      <f>SUM(F558:F560)</f>
    </nc>
  </rcc>
  <rcc rId="10728" sId="1" numFmtId="4">
    <oc r="F566">
      <v>360</v>
    </oc>
    <nc r="F566">
      <v>1127.3</v>
    </nc>
  </rcc>
  <rcc rId="10729" sId="1" numFmtId="4">
    <oc r="F569">
      <v>10</v>
    </oc>
    <nc r="F569">
      <v>20</v>
    </nc>
  </rcc>
  <rcc rId="10730" sId="1" numFmtId="4">
    <oc r="F573">
      <v>8098.0739999999996</v>
    </oc>
    <nc r="F573">
      <v>8867.7739999999994</v>
    </nc>
  </rcc>
  <rcc rId="10731" sId="1" numFmtId="4">
    <oc r="F586">
      <v>7896.2</v>
    </oc>
    <nc r="F586">
      <v>6206.2</v>
    </nc>
  </rcc>
  <rcc rId="10732" sId="1" numFmtId="4">
    <oc r="F587">
      <v>119.5</v>
    </oc>
    <nc r="F587">
      <v>128.5</v>
    </nc>
  </rcc>
  <rcc rId="10733" sId="1" numFmtId="4">
    <oc r="F588">
      <v>2384.6999999999998</v>
    </oc>
    <nc r="F588">
      <v>1874.7</v>
    </nc>
  </rcc>
  <rcc rId="10734" sId="1" numFmtId="4">
    <oc r="F590">
      <v>421.76400000000001</v>
    </oc>
    <nc r="F590">
      <v>465.61399999999998</v>
    </nc>
  </rcc>
  <rcc rId="10735" sId="1" numFmtId="4">
    <oc r="F593">
      <v>1150</v>
    </oc>
    <nc r="F593">
      <v>450.13</v>
    </nc>
  </rcc>
  <rcc rId="10736" sId="1" numFmtId="4">
    <oc r="F594">
      <v>370</v>
    </oc>
    <nc r="F594">
      <v>0</v>
    </nc>
  </rcc>
  <rrc rId="10737" sId="1" ref="A595:XFD595" action="insertRow"/>
  <rrc rId="10738" sId="1" ref="A595:XFD599" action="insertRow"/>
  <rcc rId="10739" sId="1" odxf="1" dxf="1">
    <nc r="A59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</ndxf>
  </rcc>
  <rcc rId="10740" sId="1" odxf="1" dxf="1">
    <nc r="B59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595" start="0" length="0">
    <dxf>
      <font>
        <i/>
        <name val="Times New Roman"/>
        <scheme val="none"/>
      </font>
    </dxf>
  </rfmt>
  <rcc rId="10741" sId="1">
    <nc r="C595" t="inlineStr">
      <is>
        <t>04</t>
      </is>
    </nc>
  </rcc>
  <rcc rId="10742" sId="1">
    <nc r="D595" t="inlineStr">
      <is>
        <t>08402 S4760</t>
      </is>
    </nc>
  </rcc>
  <rcc rId="10743" sId="1" odxf="1" dxf="1">
    <nc r="B596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44" sId="1" odxf="1" dxf="1">
    <nc r="C596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45" sId="1">
    <nc r="D596" t="inlineStr">
      <is>
        <t>08402 S4760</t>
      </is>
    </nc>
  </rcc>
  <rcc rId="10746" sId="1" odxf="1" dxf="1">
    <nc r="B597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47" sId="1" odxf="1" dxf="1">
    <nc r="C59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48" sId="1">
    <nc r="D597" t="inlineStr">
      <is>
        <t>08402 S4760</t>
      </is>
    </nc>
  </rcc>
  <rcc rId="10749" sId="1" odxf="1" dxf="1">
    <nc r="B598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0" sId="1" odxf="1" dxf="1">
    <nc r="C59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1" sId="1">
    <nc r="D598" t="inlineStr">
      <is>
        <t>08402 S4760</t>
      </is>
    </nc>
  </rcc>
  <rcc rId="10752" sId="1" odxf="1" dxf="1">
    <nc r="B599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3" sId="1" odxf="1" dxf="1">
    <nc r="C599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4" sId="1">
    <nc r="D599" t="inlineStr">
      <is>
        <t>08402 S4760</t>
      </is>
    </nc>
  </rcc>
  <rcc rId="10755" sId="1" odxf="1" dxf="1">
    <nc r="B600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6" sId="1" odxf="1" dxf="1">
    <nc r="C600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7" sId="1">
    <nc r="D600" t="inlineStr">
      <is>
        <t>08402 S4760</t>
      </is>
    </nc>
  </rcc>
  <rcc rId="10758" sId="1" odxf="1" dxf="1">
    <nc r="A596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0759" sId="1" odxf="1" dxf="1">
    <nc r="A59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760" sId="1">
    <nc r="E596" t="inlineStr">
      <is>
        <t>111</t>
      </is>
    </nc>
  </rcc>
  <rcc rId="10761" sId="1">
    <nc r="E597" t="inlineStr">
      <is>
        <t>119</t>
      </is>
    </nc>
  </rcc>
  <rcc rId="10762" sId="1" odxf="1" dxf="1">
    <nc r="A598" t="inlineStr">
      <is>
        <t>Фонд оплаты труда государственных (муниципальных) органов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763" sId="1" odxf="1" dxf="1">
    <nc r="A59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764" sId="1">
    <nc r="E598" t="inlineStr">
      <is>
        <t>121</t>
      </is>
    </nc>
  </rcc>
  <rcc rId="10765" sId="1">
    <nc r="E599" t="inlineStr">
      <is>
        <t>129</t>
      </is>
    </nc>
  </rcc>
  <rrc rId="10766" sId="1" ref="A600:XFD600" action="deleteRow">
    <rfmt sheetId="1" xfDxf="1" sqref="A600:XFD600" start="0" length="0">
      <dxf>
        <font>
          <name val="Times New Roman CYR"/>
          <scheme val="none"/>
        </font>
        <alignment wrapText="1" readingOrder="0"/>
      </dxf>
    </rfmt>
    <rfmt sheetId="1" sqref="A600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600" t="inlineStr">
        <is>
          <t>08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0" t="inlineStr">
        <is>
          <t>04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0" t="inlineStr">
        <is>
          <t>08402 S4760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00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0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767" sId="1" numFmtId="4">
    <nc r="F596">
      <v>3380</v>
    </nc>
  </rcc>
  <rcc rId="10768" sId="1" numFmtId="4">
    <nc r="F597">
      <v>1020</v>
    </nc>
  </rcc>
  <rcc rId="10769" sId="1" numFmtId="4">
    <nc r="F598">
      <v>230</v>
    </nc>
  </rcc>
  <rcc rId="10770" sId="1" numFmtId="4">
    <nc r="F599">
      <v>70</v>
    </nc>
  </rcc>
  <rcc rId="10771" sId="1">
    <nc r="F595">
      <f>F596+F597+F598+F599</f>
    </nc>
  </rcc>
  <rfmt sheetId="1" sqref="D595:F595" start="0" length="2147483647">
    <dxf>
      <font>
        <i/>
      </font>
    </dxf>
  </rfmt>
  <rcc rId="10772" sId="1">
    <oc r="F580">
      <f>F581</f>
    </oc>
    <nc r="F580">
      <f>F581+F595</f>
    </nc>
  </rcc>
  <rcc rId="10773" sId="1" numFmtId="4">
    <oc r="F659">
      <v>200.27699999999999</v>
    </oc>
    <nc r="F659">
      <v>453.44648000000001</v>
    </nc>
  </rcc>
  <rcc rId="10774" sId="1" numFmtId="4">
    <oc r="F660">
      <v>265.7</v>
    </oc>
    <nc r="F660">
      <v>345.7</v>
    </nc>
  </rcc>
  <rcc rId="10775" sId="1" numFmtId="4">
    <oc r="F681">
      <v>13287.4</v>
    </oc>
    <nc r="F681">
      <v>13421</v>
    </nc>
  </rcc>
  <rrc rId="10776" sId="1" ref="A682:XFD682" action="insertRow"/>
  <rrc rId="10777" sId="1" ref="A682:XFD682" action="insertRow"/>
  <rcc rId="10778" sId="1" odxf="1" dxf="1">
    <nc r="A68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682" start="0" length="0">
    <dxf>
      <font>
        <i/>
        <name val="Times New Roman"/>
        <scheme val="none"/>
      </font>
    </dxf>
  </rfmt>
  <rfmt sheetId="1" sqref="C682" start="0" length="0">
    <dxf>
      <font>
        <i/>
        <name val="Times New Roman"/>
        <scheme val="none"/>
      </font>
    </dxf>
  </rfmt>
  <rfmt sheetId="1" sqref="D682" start="0" length="0">
    <dxf>
      <font>
        <i/>
        <name val="Times New Roman"/>
        <scheme val="none"/>
      </font>
    </dxf>
  </rfmt>
  <rcc rId="10779" sId="1">
    <nc r="B682" t="inlineStr">
      <is>
        <t>11</t>
      </is>
    </nc>
  </rcc>
  <rcc rId="10780" sId="1">
    <nc r="C682" t="inlineStr">
      <is>
        <t>03</t>
      </is>
    </nc>
  </rcc>
  <rcc rId="10781" sId="1">
    <nc r="D682" t="inlineStr">
      <is>
        <t>09301 S4760</t>
      </is>
    </nc>
  </rcc>
  <rcc rId="10782" sId="1" odxf="1" dxf="1">
    <nc r="B683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83" sId="1" odxf="1" dxf="1">
    <nc r="C683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84" sId="1" odxf="1" dxf="1">
    <nc r="D683" t="inlineStr">
      <is>
        <t>09301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85" sId="1">
    <nc r="E683" t="inlineStr">
      <is>
        <t>611</t>
      </is>
    </nc>
  </rcc>
  <rcc rId="10786" sId="1">
    <nc r="A68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B683:E683" start="0" length="2147483647">
    <dxf>
      <font>
        <i val="0"/>
      </font>
    </dxf>
  </rfmt>
  <rcc rId="10787" sId="1" numFmtId="4">
    <nc r="F683">
      <v>12500</v>
    </nc>
  </rcc>
  <rcc rId="10788" sId="1">
    <nc r="F682">
      <f>F683</f>
    </nc>
  </rcc>
  <rcc rId="10789" sId="1">
    <oc r="F672">
      <f>F673+F680+F678+F684+F686+F676</f>
    </oc>
    <nc r="F672">
      <f>F673+F680+F678+F684+F686+F676+F683</f>
    </nc>
  </rcc>
  <rcc rId="10790" sId="1" numFmtId="4">
    <oc r="F696">
      <v>2636.4</v>
    </oc>
    <nc r="F696">
      <v>2254.4</v>
    </nc>
  </rcc>
  <rcc rId="10791" sId="1" numFmtId="4">
    <oc r="F697">
      <v>796.1</v>
    </oc>
    <nc r="F697">
      <v>679.55349999999999</v>
    </nc>
  </rcc>
  <rcc rId="10792" sId="1" numFmtId="4">
    <oc r="F699">
      <v>251</v>
    </oc>
    <nc r="F699">
      <v>416.37702000000002</v>
    </nc>
  </rcc>
  <rfmt sheetId="1" sqref="J697" start="0" length="0">
    <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697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697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697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697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698" start="0" length="0">
    <dxf>
      <font>
        <name val="Times New Roman"/>
        <scheme val="none"/>
      </font>
      <numFmt numFmtId="30" formatCode="@"/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698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698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698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698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699" start="0" length="0">
    <dxf>
      <font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699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699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699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699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700" start="0" length="0">
    <dxf>
      <font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700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700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700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700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701" start="0" length="0">
    <dxf>
      <font>
        <i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701" start="0" length="0">
    <dxf>
      <font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701" start="0" length="0">
    <dxf>
      <font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701" start="0" length="0">
    <dxf>
      <font>
        <i val="0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701" start="0" length="0">
    <dxf>
      <font>
        <i val="0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697:J701" start="0" length="0">
    <dxf>
      <border>
        <left/>
      </border>
    </dxf>
  </rfmt>
  <rfmt sheetId="1" sqref="J697:O697" start="0" length="0">
    <dxf>
      <border>
        <top/>
      </border>
    </dxf>
  </rfmt>
  <rfmt sheetId="1" sqref="J701:O701" start="0" length="0">
    <dxf>
      <border>
        <bottom/>
      </border>
    </dxf>
  </rfmt>
  <rfmt sheetId="1" sqref="J697:O701">
    <dxf>
      <border>
        <left/>
        <right/>
        <top/>
        <bottom/>
        <vertical/>
        <horizontal/>
      </border>
    </dxf>
  </rfmt>
  <rrc rId="10793" sId="1" ref="A701:XFD705" action="insertRow"/>
  <rcc rId="10794" sId="1" odxf="1" dxf="1">
    <nc r="A70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fmt sheetId="1" sqref="B701" start="0" length="0">
    <dxf>
      <font>
        <i/>
        <name val="Times New Roman"/>
        <scheme val="none"/>
      </font>
    </dxf>
  </rfmt>
  <rfmt sheetId="1" sqref="C701" start="0" length="0">
    <dxf>
      <font>
        <i/>
        <name val="Times New Roman"/>
        <scheme val="none"/>
      </font>
    </dxf>
  </rfmt>
  <rfmt sheetId="1" sqref="D701" start="0" length="0">
    <dxf>
      <font>
        <i/>
        <name val="Times New Roman"/>
        <scheme val="none"/>
      </font>
    </dxf>
  </rfmt>
  <rfmt sheetId="1" sqref="E701" start="0" length="0">
    <dxf>
      <font>
        <i/>
        <name val="Times New Roman"/>
        <scheme val="none"/>
      </font>
    </dxf>
  </rfmt>
  <rcc rId="10795" sId="1" odxf="1" dxf="1">
    <nc r="A702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fmt sheetId="1" sqref="B702" start="0" length="0">
    <dxf>
      <font>
        <i/>
        <name val="Times New Roman"/>
        <scheme val="none"/>
      </font>
    </dxf>
  </rfmt>
  <rfmt sheetId="1" sqref="C702" start="0" length="0">
    <dxf>
      <font>
        <i/>
        <name val="Times New Roman"/>
        <scheme val="none"/>
      </font>
    </dxf>
  </rfmt>
  <rcc rId="10796" sId="1">
    <nc r="E702" t="inlineStr">
      <is>
        <t>111</t>
      </is>
    </nc>
  </rcc>
  <rcc rId="10797" sId="1">
    <nc r="A70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fmt sheetId="1" sqref="B703" start="0" length="0">
    <dxf>
      <font>
        <i/>
        <name val="Times New Roman"/>
        <scheme val="none"/>
      </font>
    </dxf>
  </rfmt>
  <rfmt sheetId="1" sqref="C703" start="0" length="0">
    <dxf>
      <font>
        <i/>
        <name val="Times New Roman"/>
        <scheme val="none"/>
      </font>
    </dxf>
  </rfmt>
  <rcc rId="10798" sId="1">
    <nc r="E703" t="inlineStr">
      <is>
        <t>119</t>
      </is>
    </nc>
  </rcc>
  <rcc rId="10799" sId="1">
    <nc r="A704" t="inlineStr">
      <is>
        <t>Фонд оплаты труда государственных (муниципальных) органов</t>
      </is>
    </nc>
  </rcc>
  <rfmt sheetId="1" sqref="B704" start="0" length="0">
    <dxf>
      <font>
        <i/>
        <name val="Times New Roman"/>
        <scheme val="none"/>
      </font>
    </dxf>
  </rfmt>
  <rfmt sheetId="1" sqref="C704" start="0" length="0">
    <dxf>
      <font>
        <i/>
        <name val="Times New Roman"/>
        <scheme val="none"/>
      </font>
    </dxf>
  </rfmt>
  <rcc rId="10800" sId="1">
    <nc r="E704" t="inlineStr">
      <is>
        <t>121</t>
      </is>
    </nc>
  </rcc>
  <rcc rId="10801" sId="1">
    <nc r="A70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fmt sheetId="1" sqref="B705" start="0" length="0">
    <dxf>
      <font>
        <i/>
        <name val="Times New Roman"/>
        <scheme val="none"/>
      </font>
    </dxf>
  </rfmt>
  <rfmt sheetId="1" sqref="C705" start="0" length="0">
    <dxf>
      <font>
        <i/>
        <name val="Times New Roman"/>
        <scheme val="none"/>
      </font>
    </dxf>
  </rfmt>
  <rcc rId="10802" sId="1">
    <nc r="E705" t="inlineStr">
      <is>
        <t>129</t>
      </is>
    </nc>
  </rcc>
  <rcc rId="10803" sId="1">
    <nc r="B701" t="inlineStr">
      <is>
        <t>11</t>
      </is>
    </nc>
  </rcc>
  <rcc rId="10804" sId="1">
    <nc r="B702" t="inlineStr">
      <is>
        <t>11</t>
      </is>
    </nc>
  </rcc>
  <rcc rId="10805" sId="1">
    <nc r="B703" t="inlineStr">
      <is>
        <t>11</t>
      </is>
    </nc>
  </rcc>
  <rcc rId="10806" sId="1">
    <nc r="B704" t="inlineStr">
      <is>
        <t>11</t>
      </is>
    </nc>
  </rcc>
  <rcc rId="10807" sId="1">
    <nc r="B705" t="inlineStr">
      <is>
        <t>11</t>
      </is>
    </nc>
  </rcc>
  <rcc rId="10808" sId="1">
    <nc r="C701" t="inlineStr">
      <is>
        <t>05</t>
      </is>
    </nc>
  </rcc>
  <rcc rId="10809" sId="1">
    <nc r="C702" t="inlineStr">
      <is>
        <t>05</t>
      </is>
    </nc>
  </rcc>
  <rcc rId="10810" sId="1">
    <nc r="C703" t="inlineStr">
      <is>
        <t>05</t>
      </is>
    </nc>
  </rcc>
  <rcc rId="10811" sId="1">
    <nc r="C704" t="inlineStr">
      <is>
        <t>05</t>
      </is>
    </nc>
  </rcc>
  <rcc rId="10812" sId="1">
    <nc r="C705" t="inlineStr">
      <is>
        <t>05</t>
      </is>
    </nc>
  </rcc>
  <rcc rId="10813" sId="1">
    <nc r="D701" t="inlineStr">
      <is>
        <t>09401 S4760</t>
      </is>
    </nc>
  </rcc>
  <rcc rId="10814" sId="1" odxf="1" dxf="1">
    <nc r="D702" t="inlineStr">
      <is>
        <t>09401 S4760</t>
      </is>
    </nc>
    <ndxf>
      <font>
        <i/>
        <name val="Times New Roman"/>
        <scheme val="none"/>
      </font>
    </ndxf>
  </rcc>
  <rcc rId="10815" sId="1" odxf="1" dxf="1">
    <nc r="D703" t="inlineStr">
      <is>
        <t>09401 S4760</t>
      </is>
    </nc>
    <ndxf>
      <font>
        <i/>
        <name val="Times New Roman"/>
        <scheme val="none"/>
      </font>
    </ndxf>
  </rcc>
  <rcc rId="10816" sId="1" odxf="1" dxf="1">
    <nc r="D704" t="inlineStr">
      <is>
        <t>09401 S4760</t>
      </is>
    </nc>
    <ndxf>
      <font>
        <i/>
        <name val="Times New Roman"/>
        <scheme val="none"/>
      </font>
    </ndxf>
  </rcc>
  <rcc rId="10817" sId="1" odxf="1" dxf="1">
    <nc r="D705" t="inlineStr">
      <is>
        <t>09401 S4760</t>
      </is>
    </nc>
    <ndxf>
      <font>
        <i/>
        <name val="Times New Roman"/>
        <scheme val="none"/>
      </font>
    </ndxf>
  </rcc>
  <rfmt sheetId="1" sqref="B702:D705" start="0" length="2147483647">
    <dxf>
      <font>
        <i val="0"/>
      </font>
    </dxf>
  </rfmt>
  <rcc rId="10818" sId="1" numFmtId="4">
    <nc r="F702">
      <v>460</v>
    </nc>
  </rcc>
  <rcc rId="10819" sId="1" numFmtId="4">
    <nc r="F703">
      <v>140</v>
    </nc>
  </rcc>
  <rcc rId="10820" sId="1" numFmtId="4">
    <nc r="F704">
      <v>230</v>
    </nc>
  </rcc>
  <rcc rId="10821" sId="1" numFmtId="4">
    <nc r="F705">
      <v>70</v>
    </nc>
  </rcc>
  <rcc rId="10822" sId="1">
    <nc r="F701">
      <f>F702+F703+F704+F705</f>
    </nc>
  </rcc>
  <rcc rId="10823" sId="1">
    <oc r="F691">
      <f>F692+F695</f>
    </oc>
    <nc r="F691">
      <f>F692+F695+F701</f>
    </nc>
  </rcc>
  <rcc rId="10824" sId="1" numFmtId="4">
    <oc r="F735">
      <v>3249.2337499999999</v>
    </oc>
    <nc r="F735">
      <v>2456.9362900000001</v>
    </nc>
  </rcc>
  <rcc rId="10825" sId="1" numFmtId="4">
    <oc r="F738">
      <v>1637.44498</v>
    </oc>
    <nc r="F738">
      <v>2429.74244</v>
    </nc>
  </rcc>
  <rcc rId="10826" sId="1" numFmtId="4">
    <oc r="F742">
      <v>2356791.4276100001</v>
    </oc>
    <nc r="F742">
      <v>2489390.3026100001</v>
    </nc>
  </rcc>
  <rrc rId="10827" sId="1" ref="A425:XFD425" action="insertRow"/>
  <rrc rId="10828" sId="1" ref="A425:XFD428" action="insertRow"/>
  <rfmt sheetId="1" sqref="A425:F429">
    <dxf>
      <fill>
        <patternFill>
          <bgColor theme="0"/>
        </patternFill>
      </fill>
    </dxf>
  </rfmt>
  <rcc rId="10829" sId="1">
    <nc r="A425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830" sId="1">
    <nc r="D425" t="inlineStr">
      <is>
        <t>03000 00000</t>
      </is>
    </nc>
  </rcc>
  <rcc rId="10831" sId="1" odxf="1" dxf="1">
    <nc r="A426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B426" start="0" length="0">
    <dxf>
      <font>
        <b val="0"/>
        <i/>
        <name val="Times New Roman"/>
        <scheme val="none"/>
      </font>
    </dxf>
  </rfmt>
  <rfmt sheetId="1" sqref="C426" start="0" length="0">
    <dxf>
      <font>
        <b val="0"/>
        <i/>
        <name val="Times New Roman"/>
        <scheme val="none"/>
      </font>
    </dxf>
  </rfmt>
  <rcc rId="10832" sId="1" odxf="1" dxf="1">
    <nc r="D426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833" sId="1" odxf="1" dxf="1">
    <nc r="A427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B427" start="0" length="0">
    <dxf>
      <font>
        <b val="0"/>
        <i/>
        <name val="Times New Roman"/>
        <scheme val="none"/>
      </font>
    </dxf>
  </rfmt>
  <rfmt sheetId="1" sqref="C427" start="0" length="0">
    <dxf>
      <font>
        <b val="0"/>
        <i/>
        <name val="Times New Roman"/>
        <scheme val="none"/>
      </font>
    </dxf>
  </rfmt>
  <rcc rId="10834" sId="1" odxf="1" dxf="1">
    <nc r="D427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A428" start="0" length="0">
    <dxf>
      <font>
        <b val="0"/>
        <color indexed="8"/>
        <name val="Times New Roman"/>
        <scheme val="none"/>
      </font>
      <fill>
        <patternFill patternType="none">
          <bgColor indexed="65"/>
        </patternFill>
      </fill>
    </dxf>
  </rfmt>
  <rfmt sheetId="1" sqref="B428" start="0" length="0">
    <dxf>
      <font>
        <b val="0"/>
        <name val="Times New Roman"/>
        <scheme val="none"/>
      </font>
    </dxf>
  </rfmt>
  <rfmt sheetId="1" sqref="C428" start="0" length="0">
    <dxf>
      <font>
        <b val="0"/>
        <name val="Times New Roman"/>
        <scheme val="none"/>
      </font>
    </dxf>
  </rfmt>
  <rcc rId="10835" sId="1" odxf="1" dxf="1">
    <nc r="D428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rc rId="10836" sId="1" ref="A429:XFD429" action="deleteRow">
    <rfmt sheetId="1" xfDxf="1" sqref="A429:XFD429" start="0" length="0">
      <dxf>
        <font>
          <i/>
          <name val="Times New Roman CYR"/>
          <scheme val="none"/>
        </font>
        <alignment wrapText="1" readingOrder="0"/>
      </dxf>
    </rfmt>
    <rfmt sheetId="1" sqref="A429" start="0" length="0">
      <dxf>
        <font>
          <b/>
          <i val="0"/>
          <name val="Times New Roman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9" start="0" length="0">
      <dxf>
        <font>
          <b/>
          <i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9" start="0" length="0">
      <dxf>
        <font>
          <b/>
          <i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9" start="0" length="0">
      <dxf>
        <font>
          <b/>
          <i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9" start="0" length="0">
      <dxf>
        <font>
          <b/>
          <i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9" start="0" length="0">
      <dxf>
        <font>
          <b/>
          <i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837" sId="1">
    <nc r="B425" t="inlineStr">
      <is>
        <t>07</t>
      </is>
    </nc>
  </rcc>
  <rcc rId="10838" sId="1">
    <nc r="B426" t="inlineStr">
      <is>
        <t>07</t>
      </is>
    </nc>
  </rcc>
  <rcc rId="10839" sId="1">
    <nc r="B427" t="inlineStr">
      <is>
        <t>07</t>
      </is>
    </nc>
  </rcc>
  <rcc rId="10840" sId="1">
    <nc r="B428" t="inlineStr">
      <is>
        <t>07</t>
      </is>
    </nc>
  </rcc>
  <rcc rId="10841" sId="1">
    <nc r="C425" t="inlineStr">
      <is>
        <t>03</t>
      </is>
    </nc>
  </rcc>
  <rcc rId="10842" sId="1">
    <nc r="C426" t="inlineStr">
      <is>
        <t>03</t>
      </is>
    </nc>
  </rcc>
  <rcc rId="10843" sId="1">
    <nc r="C427" t="inlineStr">
      <is>
        <t>03</t>
      </is>
    </nc>
  </rcc>
  <rcc rId="10844" sId="1">
    <nc r="C428" t="inlineStr">
      <is>
        <t>03</t>
      </is>
    </nc>
  </rcc>
  <rcc rId="10845" sId="1" odxf="1" dxf="1">
    <nc r="A428" t="inlineStr">
      <is>
        <t>Субсидии автономным учреждениям на иные цели</t>
      </is>
    </nc>
    <ndxf>
      <fill>
        <patternFill patternType="solid"/>
      </fill>
    </ndxf>
  </rcc>
  <rcc rId="10846" sId="1">
    <nc r="E428" t="inlineStr">
      <is>
        <t>622</t>
      </is>
    </nc>
  </rcc>
  <rfmt sheetId="1" sqref="E428" start="0" length="2147483647">
    <dxf>
      <font>
        <b val="0"/>
      </font>
    </dxf>
  </rfmt>
  <rcc rId="10847" sId="1" numFmtId="4">
    <nc r="F428">
      <v>5</v>
    </nc>
  </rcc>
  <rfmt sheetId="1" sqref="F428" start="0" length="2147483647">
    <dxf>
      <font>
        <b val="0"/>
      </font>
    </dxf>
  </rfmt>
  <rcc rId="10848" sId="1">
    <nc r="F427">
      <f>F428</f>
    </nc>
  </rcc>
  <rcc rId="10849" sId="1">
    <nc r="F426">
      <f>F427</f>
    </nc>
  </rcc>
  <rcc rId="10850" sId="1">
    <nc r="F425">
      <f>F426</f>
    </nc>
  </rcc>
  <rfmt sheetId="1" sqref="F426:F427" start="0" length="2147483647">
    <dxf>
      <font>
        <b val="0"/>
      </font>
    </dxf>
  </rfmt>
  <rcc rId="10851" sId="1">
    <oc r="F424">
      <f>F429+F442</f>
    </oc>
    <nc r="F424">
      <f>F429+F442+F425</f>
    </nc>
  </rcc>
  <rrc rId="10852" sId="1" ref="A528:XFD528" action="insertRow"/>
  <rrc rId="10853" sId="1" ref="A528:XFD531" action="insertRow"/>
  <rfmt sheetId="1" sqref="A528:F532">
    <dxf>
      <fill>
        <patternFill>
          <bgColor theme="0"/>
        </patternFill>
      </fill>
    </dxf>
  </rfmt>
  <rcc rId="10854" sId="1">
    <nc r="A52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855" sId="1">
    <nc r="D528" t="inlineStr">
      <is>
        <t>03000 00000</t>
      </is>
    </nc>
  </rcc>
  <rcc rId="10856" sId="1" odxf="1" dxf="1">
    <nc r="A529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B529" start="0" length="0">
    <dxf>
      <font>
        <b val="0"/>
        <i/>
        <name val="Times New Roman"/>
        <scheme val="none"/>
      </font>
    </dxf>
  </rfmt>
  <rfmt sheetId="1" sqref="C529" start="0" length="0">
    <dxf>
      <font>
        <b val="0"/>
        <i/>
        <name val="Times New Roman"/>
        <scheme val="none"/>
      </font>
    </dxf>
  </rfmt>
  <rcc rId="10857" sId="1" odxf="1" dxf="1">
    <nc r="D529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858" sId="1" odxf="1" dxf="1">
    <nc r="A530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B530" start="0" length="0">
    <dxf>
      <font>
        <b val="0"/>
        <i/>
        <name val="Times New Roman"/>
        <scheme val="none"/>
      </font>
    </dxf>
  </rfmt>
  <rfmt sheetId="1" sqref="C530" start="0" length="0">
    <dxf>
      <font>
        <b val="0"/>
        <i/>
        <name val="Times New Roman"/>
        <scheme val="none"/>
      </font>
    </dxf>
  </rfmt>
  <rcc rId="10859" sId="1" odxf="1" dxf="1">
    <nc r="D530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A531" start="0" length="0">
    <dxf>
      <font>
        <b val="0"/>
        <color indexed="8"/>
        <name val="Times New Roman"/>
        <scheme val="none"/>
      </font>
      <fill>
        <patternFill>
          <bgColor indexed="65"/>
        </patternFill>
      </fill>
    </dxf>
  </rfmt>
  <rfmt sheetId="1" sqref="B531" start="0" length="0">
    <dxf>
      <font>
        <b val="0"/>
        <name val="Times New Roman"/>
        <scheme val="none"/>
      </font>
    </dxf>
  </rfmt>
  <rfmt sheetId="1" sqref="C531" start="0" length="0">
    <dxf>
      <font>
        <b val="0"/>
        <name val="Times New Roman"/>
        <scheme val="none"/>
      </font>
    </dxf>
  </rfmt>
  <rcc rId="10860" sId="1" odxf="1" dxf="1">
    <nc r="D531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861" sId="1">
    <nc r="B528" t="inlineStr">
      <is>
        <t>08</t>
      </is>
    </nc>
  </rcc>
  <rcc rId="10862" sId="1">
    <nc r="B529" t="inlineStr">
      <is>
        <t>08</t>
      </is>
    </nc>
  </rcc>
  <rcc rId="10863" sId="1">
    <nc r="B530" t="inlineStr">
      <is>
        <t>08</t>
      </is>
    </nc>
  </rcc>
  <rcc rId="10864" sId="1">
    <nc r="B531" t="inlineStr">
      <is>
        <t>08</t>
      </is>
    </nc>
  </rcc>
  <rcc rId="10865" sId="1">
    <nc r="C528" t="inlineStr">
      <is>
        <t>01</t>
      </is>
    </nc>
  </rcc>
  <rcc rId="10866" sId="1">
    <nc r="C529" t="inlineStr">
      <is>
        <t>01</t>
      </is>
    </nc>
  </rcc>
  <rcc rId="10867" sId="1">
    <nc r="C530" t="inlineStr">
      <is>
        <t>01</t>
      </is>
    </nc>
  </rcc>
  <rcc rId="10868" sId="1">
    <nc r="C531" t="inlineStr">
      <is>
        <t>01</t>
      </is>
    </nc>
  </rcc>
  <rcc rId="10869" sId="1">
    <nc r="E531" t="inlineStr">
      <is>
        <t>612</t>
      </is>
    </nc>
  </rcc>
  <rcc rId="10870" sId="1">
    <nc r="E532" t="inlineStr">
      <is>
        <t>622</t>
      </is>
    </nc>
  </rcc>
  <rcc rId="10871" sId="1" odxf="1" dxf="1">
    <nc r="A532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0872" sId="1" odxf="1" dxf="1">
    <nc r="A531" t="inlineStr">
      <is>
        <t>Субсидии бюджетным учреждениям на иные цели</t>
      </is>
    </nc>
    <ndxf>
      <border outline="0">
        <left style="medium">
          <color indexed="64"/>
        </left>
      </border>
    </ndxf>
  </rcc>
  <rcc rId="10873" sId="1" odxf="1" dxf="1">
    <nc r="B532" t="inlineStr">
      <is>
        <t>08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874" sId="1" odxf="1" dxf="1">
    <nc r="C532" t="inlineStr">
      <is>
        <t>01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875" sId="1" odxf="1" dxf="1">
    <nc r="D532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531:E532" start="0" length="2147483647">
    <dxf>
      <font>
        <b val="0"/>
      </font>
    </dxf>
  </rfmt>
  <rcc rId="10876" sId="1" numFmtId="4">
    <nc r="F531">
      <v>5</v>
    </nc>
  </rcc>
  <rcc rId="10877" sId="1" numFmtId="4">
    <nc r="F532">
      <v>25</v>
    </nc>
  </rcc>
  <rfmt sheetId="1" sqref="F531:F532" start="0" length="2147483647">
    <dxf>
      <font>
        <b val="0"/>
      </font>
    </dxf>
  </rfmt>
  <rfmt sheetId="1" sqref="E529:F530" start="0" length="2147483647">
    <dxf>
      <font>
        <b val="0"/>
      </font>
    </dxf>
  </rfmt>
  <rcc rId="10878" sId="1">
    <nc r="F530">
      <f>F531+F532</f>
    </nc>
  </rcc>
  <rcc rId="10879" sId="1">
    <nc r="F529">
      <f>F530</f>
    </nc>
  </rcc>
  <rcc rId="10880" sId="1">
    <nc r="F528">
      <f>F529</f>
    </nc>
  </rcc>
  <rcc rId="10881" sId="1">
    <oc r="F527">
      <f>F533+F576+F572</f>
    </oc>
    <nc r="F527">
      <f>F533+F576+F572+F528</f>
    </nc>
  </rcc>
  <rrc rId="10882" sId="1" ref="A588:XFD588" action="insertRow"/>
  <rrc rId="10883" sId="1" ref="A588:XFD588" action="insertRow"/>
  <rrc rId="10884" sId="1" ref="A588:XFD588" action="insertRow"/>
  <rrc rId="10885" sId="1" ref="A588:XFD588" action="insertRow"/>
  <rcc rId="10886" sId="1" odxf="1" dxf="1">
    <nc r="A58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b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c rId="10887" sId="1" odxf="1" dxf="1">
    <nc r="B588" t="inlineStr">
      <is>
        <t>08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theme="0"/>
        </patternFill>
      </fill>
    </ndxf>
  </rcc>
  <rfmt sheetId="1" sqref="C588" start="0" length="0">
    <dxf>
      <font>
        <b/>
        <name val="Times New Roman"/>
        <scheme val="none"/>
      </font>
      <fill>
        <patternFill patternType="solid">
          <bgColor theme="0"/>
        </patternFill>
      </fill>
    </dxf>
  </rfmt>
  <rcc rId="10888" sId="1" odxf="1" dxf="1">
    <nc r="D588" t="inlineStr">
      <is>
        <t>03000 00000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theme="0"/>
        </patternFill>
      </fill>
    </ndxf>
  </rcc>
  <rcc rId="10889" sId="1" odxf="1" dxf="1">
    <nc r="A589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i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c rId="10890" sId="1" odxf="1" dxf="1">
    <nc r="B589" t="inlineStr">
      <is>
        <t>08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C589" start="0" length="0">
    <dxf>
      <font>
        <i/>
        <name val="Times New Roman"/>
        <scheme val="none"/>
      </font>
      <fill>
        <patternFill patternType="solid">
          <bgColor theme="0"/>
        </patternFill>
      </fill>
    </dxf>
  </rfmt>
  <rcc rId="10891" sId="1" odxf="1" dxf="1">
    <nc r="D589" t="inlineStr">
      <is>
        <t>03001 00000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cc rId="10892" sId="1" odxf="1" dxf="1">
    <nc r="A590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i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c rId="10893" sId="1" odxf="1" dxf="1">
    <nc r="B590" t="inlineStr">
      <is>
        <t>08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C590" start="0" length="0">
    <dxf>
      <font>
        <i/>
        <name val="Times New Roman"/>
        <scheme val="none"/>
      </font>
      <fill>
        <patternFill patternType="solid">
          <bgColor theme="0"/>
        </patternFill>
      </fill>
    </dxf>
  </rfmt>
  <rcc rId="10894" sId="1" odxf="1" dxf="1">
    <nc r="D590" t="inlineStr">
      <is>
        <t>03001 S2Е80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A591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  <border outline="0">
        <left style="medium">
          <color indexed="64"/>
        </left>
      </border>
    </dxf>
  </rfmt>
  <rcc rId="10895" sId="1" odxf="1" dxf="1">
    <nc r="B591" t="inlineStr">
      <is>
        <t>08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591" start="0" length="0">
    <dxf>
      <fill>
        <patternFill patternType="solid">
          <bgColor theme="0"/>
        </patternFill>
      </fill>
    </dxf>
  </rfmt>
  <rcc rId="10896" sId="1" odxf="1" dxf="1">
    <nc r="D591" t="inlineStr">
      <is>
        <t>03001 S2Е80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897" sId="1">
    <nc r="C588" t="inlineStr">
      <is>
        <t>04</t>
      </is>
    </nc>
  </rcc>
  <rcc rId="10898" sId="1">
    <nc r="C589" t="inlineStr">
      <is>
        <t>04</t>
      </is>
    </nc>
  </rcc>
  <rcc rId="10899" sId="1">
    <nc r="C590" t="inlineStr">
      <is>
        <t>04</t>
      </is>
    </nc>
  </rcc>
  <rcc rId="10900" sId="1">
    <nc r="C591" t="inlineStr">
      <is>
        <t>04</t>
      </is>
    </nc>
  </rcc>
  <rcc rId="10901" sId="1">
    <nc r="E591" t="inlineStr">
      <is>
        <t>244</t>
      </is>
    </nc>
  </rcc>
  <rcc rId="10902" sId="1" odxf="1" dxf="1">
    <nc r="A591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scheme val="none"/>
      </font>
      <fill>
        <patternFill patternType="none"/>
      </fill>
      <alignment vertical="top" readingOrder="0"/>
      <border outline="0">
        <left style="thin">
          <color indexed="64"/>
        </left>
      </border>
    </ndxf>
  </rcc>
  <rcc rId="10903" sId="1" numFmtId="4">
    <nc r="F591">
      <v>57</v>
    </nc>
  </rcc>
  <rcc rId="10904" sId="1">
    <nc r="F590">
      <f>F591</f>
    </nc>
  </rcc>
  <rcc rId="10905" sId="1">
    <nc r="F589">
      <f>F590</f>
    </nc>
  </rcc>
  <rcc rId="10906" sId="1">
    <nc r="F588">
      <f>F589</f>
    </nc>
  </rcc>
  <rcc rId="10907" sId="1">
    <oc r="F583">
      <f>F592+F613+F584</f>
    </oc>
    <nc r="F583">
      <f>F592+F613+F584+F588</f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функцион.структура!$A$1:$F$752</formula>
    <oldFormula>функцион.структура!$A$1:$F$752</oldFormula>
  </rdn>
  <rdn rId="0" localSheetId="1" customView="1" name="Z_46268BFF_7767_41AD_8DD2_9220C9E060B5_.wvu.FilterData" hidden="1" oldHidden="1">
    <formula>функцион.структура!$A$17:$F$759</formula>
    <oldFormula>функцион.структура!$A$17:$F$759</oldFormula>
  </rdn>
  <rcv guid="{46268BFF-7767-41AD-8DD2-9220C9E060B5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fmt sheetId="1" sqref="F1" start="0" length="0">
    <dxf>
      <font>
        <name val="Times New Roman"/>
        <scheme val="none"/>
      </font>
      <alignment horizontal="right" wrapText="0" readingOrder="0"/>
    </dxf>
  </rfmt>
  <rcc rId="985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7" sId="1" odxf="1" dxf="1">
    <nc r="F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8" sId="1">
    <nc r="F1" t="inlineStr">
      <is>
        <t>Приложение №4</t>
      </is>
    </nc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8" sId="1" numFmtId="4">
    <oc r="F444">
      <f>23850+737.6</f>
    </oc>
    <nc r="F444">
      <v>33722.6</v>
    </nc>
  </rcc>
  <rcc rId="9469" sId="1" numFmtId="4">
    <oc r="F445">
      <f>7192.9+222.5</f>
    </oc>
    <nc r="F445">
      <v>10184.200000000001</v>
    </nc>
  </rcc>
  <rfmt sheetId="1" sqref="F443">
    <dxf>
      <fill>
        <patternFill>
          <bgColor theme="0"/>
        </patternFill>
      </fill>
    </dxf>
  </rfmt>
  <rcc rId="9470" sId="1" numFmtId="4">
    <oc r="F459">
      <v>6980.3</v>
    </oc>
    <nc r="F459">
      <v>6080.3</v>
    </nc>
  </rcc>
  <rcc rId="9471" sId="1" numFmtId="4">
    <oc r="F461">
      <f>216.6+13.8</f>
    </oc>
    <nc r="F461">
      <v>230.43123</v>
    </nc>
  </rcc>
  <rrc rId="9472" sId="1" ref="A462:XFD463" action="insertRow"/>
  <rfmt sheetId="1" sqref="A462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fmt sheetId="1" sqref="B462" start="0" length="0">
    <dxf>
      <font>
        <i/>
        <name val="Times New Roman"/>
        <family val="1"/>
      </font>
    </dxf>
  </rfmt>
  <rfmt sheetId="1" sqref="C462" start="0" length="0">
    <dxf>
      <font>
        <i/>
        <name val="Times New Roman"/>
        <family val="1"/>
      </font>
    </dxf>
  </rfmt>
  <rfmt sheetId="1" sqref="D462" start="0" length="0">
    <dxf>
      <font>
        <i/>
        <name val="Times New Roman"/>
        <family val="1"/>
      </font>
    </dxf>
  </rfmt>
  <rfmt sheetId="1" sqref="E462" start="0" length="0">
    <dxf>
      <font>
        <i/>
        <name val="Times New Roman"/>
        <family val="1"/>
      </font>
    </dxf>
  </rfmt>
  <rfmt sheetId="1" sqref="F462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A463" start="0" length="0">
    <dxf>
      <border outline="0">
        <left style="medium">
          <color indexed="64"/>
        </left>
      </border>
    </dxf>
  </rfmt>
  <rcc rId="9473" sId="1">
    <nc r="G463">
      <v>230.4</v>
    </nc>
  </rcc>
  <rcc rId="9474" sId="1" odxf="1" dxf="1">
    <nc r="A46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9475" sId="1" odxf="1" dxf="1">
    <nc r="A463" t="inlineStr">
      <is>
        <t>Субсидии бюджетным учреждениям на иные цели</t>
      </is>
    </nc>
    <ndxf>
      <border outline="0">
        <left style="thin">
          <color indexed="64"/>
        </left>
      </border>
    </ndxf>
  </rcc>
  <rcc rId="9476" sId="1">
    <nc r="B462" t="inlineStr">
      <is>
        <t>08</t>
      </is>
    </nc>
  </rcc>
  <rcc rId="9477" sId="1">
    <nc r="C462" t="inlineStr">
      <is>
        <t>01</t>
      </is>
    </nc>
  </rcc>
  <rcc rId="9478" sId="1">
    <nc r="D462" t="inlineStr">
      <is>
        <t>08101 S2140</t>
      </is>
    </nc>
  </rcc>
  <rcc rId="9479" sId="1">
    <nc r="F462">
      <f>F463</f>
    </nc>
  </rcc>
  <rcc rId="9480" sId="1">
    <nc r="B463" t="inlineStr">
      <is>
        <t>01</t>
      </is>
    </nc>
  </rcc>
  <rcc rId="9481" sId="1">
    <nc r="C463" t="inlineStr">
      <is>
        <t>01</t>
      </is>
    </nc>
  </rcc>
  <rcc rId="9482" sId="1">
    <nc r="D463" t="inlineStr">
      <is>
        <t>08101 S2140</t>
      </is>
    </nc>
  </rcc>
  <rcc rId="9483" sId="1">
    <nc r="E463" t="inlineStr">
      <is>
        <t>612</t>
      </is>
    </nc>
  </rcc>
  <rcc rId="9484" sId="1" odxf="1" dxf="1" numFmtId="4">
    <nc r="F463">
      <v>40</v>
    </nc>
    <ndxf>
      <fill>
        <patternFill>
          <bgColor theme="0"/>
        </patternFill>
      </fill>
    </ndxf>
  </rcc>
  <rcc rId="9485" sId="1">
    <oc r="F457">
      <f>F466+F458+F464+F460</f>
    </oc>
    <nc r="F457">
      <f>F466+F458+F464+F460+F462</f>
    </nc>
  </rcc>
  <rcc rId="9486" sId="1" numFmtId="4">
    <oc r="F465">
      <f>4365+135</f>
    </oc>
    <nc r="F465">
      <v>5500</v>
    </nc>
  </rcc>
  <rfmt sheetId="1" sqref="F461:F465">
    <dxf>
      <fill>
        <patternFill>
          <bgColor theme="0"/>
        </patternFill>
      </fill>
    </dxf>
  </rfmt>
  <rcc rId="9487" sId="1" numFmtId="4">
    <oc r="F467">
      <v>8270.1</v>
    </oc>
    <nc r="F467">
      <v>8689.18</v>
    </nc>
  </rcc>
  <rcc rId="9488" sId="1" numFmtId="4">
    <oc r="F471">
      <v>10045.9</v>
    </oc>
    <nc r="F471">
      <v>9617.6173500000004</v>
    </nc>
  </rcc>
  <rrc rId="9489" sId="1" ref="A472:XFD473" action="insertRow"/>
  <rfmt sheetId="1" sqref="A472" start="0" length="0">
    <dxf>
      <font>
        <i/>
        <name val="Times New Roman"/>
        <family val="1"/>
      </font>
      <alignment vertical="top"/>
    </dxf>
  </rfmt>
  <rfmt sheetId="1" sqref="B472" start="0" length="0">
    <dxf>
      <font>
        <i/>
        <name val="Times New Roman"/>
        <family val="1"/>
      </font>
    </dxf>
  </rfmt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fmt sheetId="1" sqref="E472" start="0" length="0">
    <dxf>
      <font>
        <i/>
        <name val="Times New Roman"/>
        <family val="1"/>
      </font>
    </dxf>
  </rfmt>
  <rfmt sheetId="1" sqref="F472" start="0" length="0">
    <dxf>
      <font>
        <i/>
        <name val="Times New Roman"/>
        <family val="1"/>
      </font>
    </dxf>
  </rfmt>
  <rcc rId="9490" sId="1">
    <nc r="B472" t="inlineStr">
      <is>
        <t>08</t>
      </is>
    </nc>
  </rcc>
  <rcc rId="9491" sId="1">
    <nc r="C472" t="inlineStr">
      <is>
        <t>01</t>
      </is>
    </nc>
  </rcc>
  <rcc rId="9492" sId="1">
    <nc r="D472" t="inlineStr">
      <is>
        <t>08201 L4670</t>
      </is>
    </nc>
  </rcc>
  <rcc rId="9493" sId="1">
    <nc r="F472">
      <f>F473</f>
    </nc>
  </rcc>
  <rcc rId="9494" sId="1">
    <nc r="B473" t="inlineStr">
      <is>
        <t>08</t>
      </is>
    </nc>
  </rcc>
  <rcc rId="9495" sId="1">
    <nc r="C473" t="inlineStr">
      <is>
        <t>01</t>
      </is>
    </nc>
  </rcc>
  <rcc rId="9496" sId="1">
    <nc r="D473" t="inlineStr">
      <is>
        <t>08201 L4670</t>
      </is>
    </nc>
  </rcc>
  <rcc rId="9497" sId="1">
    <nc r="E473" t="inlineStr">
      <is>
        <t>622</t>
      </is>
    </nc>
  </rcc>
  <rcc rId="9498" sId="1" numFmtId="4">
    <nc r="F473">
      <v>942.75500999999997</v>
    </nc>
  </rcc>
  <rcc rId="9499" sId="1" odxf="1" dxf="1">
    <nc r="A47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ndxf>
      <alignment vertical="center"/>
    </ndxf>
  </rcc>
  <rcc rId="9500" sId="1">
    <nc r="A473" t="inlineStr">
      <is>
        <t>Субсидии автономным учреждениям на иные цели</t>
      </is>
    </nc>
  </rcc>
  <rrc rId="9501" sId="1" ref="A474:XFD475" action="insertRow"/>
  <rfmt sheetId="1" sqref="A474" start="0" length="0">
    <dxf>
      <font>
        <i/>
        <name val="Times New Roman"/>
        <family val="1"/>
      </font>
    </dxf>
  </rfmt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fmt sheetId="1" sqref="D474" start="0" length="0">
    <dxf>
      <font>
        <i/>
        <name val="Times New Roman"/>
        <family val="1"/>
      </font>
    </dxf>
  </rfmt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9502" sId="1" odxf="1" dxf="1">
    <nc r="A47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/>
    </ndxf>
  </rcc>
  <rcc rId="9503" sId="1">
    <nc r="A475" t="inlineStr">
      <is>
        <t>Иные межбюджетные трансферты</t>
      </is>
    </nc>
  </rcc>
  <rcc rId="9504" sId="1">
    <nc r="B474" t="inlineStr">
      <is>
        <t>08</t>
      </is>
    </nc>
  </rcc>
  <rcc rId="9505" sId="1">
    <nc r="C474" t="inlineStr">
      <is>
        <t>01</t>
      </is>
    </nc>
  </rcc>
  <rcc rId="9506" sId="1">
    <nc r="D474" t="inlineStr">
      <is>
        <t>08201 S2140</t>
      </is>
    </nc>
  </rcc>
  <rcc rId="9507" sId="1">
    <nc r="B475" t="inlineStr">
      <is>
        <t>01</t>
      </is>
    </nc>
  </rcc>
  <rcc rId="9508" sId="1">
    <nc r="C475" t="inlineStr">
      <is>
        <t>01</t>
      </is>
    </nc>
  </rcc>
  <rcc rId="9509" sId="1">
    <nc r="D475" t="inlineStr">
      <is>
        <t>08201 S2140</t>
      </is>
    </nc>
  </rcc>
  <rcc rId="9510" sId="1">
    <nc r="E475" t="inlineStr">
      <is>
        <t>540</t>
      </is>
    </nc>
  </rcc>
  <rcc rId="9511" sId="1" numFmtId="4">
    <nc r="F475">
      <v>871.5</v>
    </nc>
  </rcc>
  <rrc rId="9512" sId="1" ref="A476:XFD476" action="insertRow"/>
  <rcc rId="9513" sId="1">
    <nc r="B476" t="inlineStr">
      <is>
        <t>01</t>
      </is>
    </nc>
  </rcc>
  <rcc rId="9514" sId="1">
    <nc r="C476" t="inlineStr">
      <is>
        <t>01</t>
      </is>
    </nc>
  </rcc>
  <rcc rId="9515" sId="1">
    <nc r="D476" t="inlineStr">
      <is>
        <t>08201 S2140</t>
      </is>
    </nc>
  </rcc>
  <rcc rId="9516" sId="1">
    <nc r="E476" t="inlineStr">
      <is>
        <t>622</t>
      </is>
    </nc>
  </rcc>
  <rcc rId="9517" sId="1" numFmtId="4">
    <nc r="F476">
      <v>601.07297000000005</v>
    </nc>
  </rcc>
  <rcc rId="9518" sId="1">
    <nc r="A476" t="inlineStr">
      <is>
        <t>Субсидии автономным учреждениям на иные цели</t>
      </is>
    </nc>
  </rcc>
  <rcc rId="9519" sId="1">
    <nc r="F474">
      <f>F475+F476</f>
    </nc>
  </rcc>
  <rcc rId="9520" sId="1">
    <oc r="F469">
      <f>F476+F470+F474</f>
    </oc>
    <nc r="F469">
      <f>F479+F470+F477+F472+F474</f>
    </nc>
  </rcc>
  <rcc rId="9521" sId="1" numFmtId="4">
    <oc r="F478">
      <f>8616.9+266.6</f>
    </oc>
    <nc r="F478">
      <v>9883.5</v>
    </nc>
  </rcc>
  <rcc rId="9522" sId="1" numFmtId="4">
    <oc r="F480">
      <v>12942.4</v>
    </oc>
    <nc r="F480">
      <v>13598.245999999999</v>
    </nc>
  </rcc>
  <rfmt sheetId="1" sqref="F477:F480">
    <dxf>
      <fill>
        <patternFill>
          <bgColor theme="0"/>
        </patternFill>
      </fill>
    </dxf>
  </rfmt>
  <rfmt sheetId="1" sqref="F467">
    <dxf>
      <fill>
        <patternFill>
          <bgColor theme="0"/>
        </patternFill>
      </fill>
    </dxf>
  </rfmt>
  <rcc rId="9523" sId="1" numFmtId="4">
    <oc r="F484">
      <v>545</v>
    </oc>
    <nc r="F484">
      <v>482</v>
    </nc>
  </rcc>
  <rrc rId="9524" sId="1" ref="A485:XFD485" action="insertRow"/>
  <rcc rId="9525" sId="1">
    <nc r="B485" t="inlineStr">
      <is>
        <t>08</t>
      </is>
    </nc>
  </rcc>
  <rcc rId="9526" sId="1">
    <nc r="C485" t="inlineStr">
      <is>
        <t>01</t>
      </is>
    </nc>
  </rcc>
  <rcc rId="9527" sId="1">
    <nc r="D485" t="inlineStr">
      <is>
        <t>08401 83160</t>
      </is>
    </nc>
  </rcc>
  <rcc rId="9528" sId="1">
    <nc r="E485" t="inlineStr">
      <is>
        <t>350</t>
      </is>
    </nc>
  </rcc>
  <rcc rId="9529" sId="1" numFmtId="4">
    <nc r="F485">
      <v>113</v>
    </nc>
  </rcc>
  <rcc rId="9530" sId="1">
    <oc r="F483">
      <f>SUM(F484:F484)</f>
    </oc>
    <nc r="F483">
      <f>SUM(F484:F485)</f>
    </nc>
  </rcc>
  <rcc rId="9531" sId="1">
    <nc r="A485" t="inlineStr">
      <is>
        <t>Премии и гранты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446" sId="1" odxf="1">
    <oc r="F1" t="inlineStr">
      <is>
        <t>Приложение №4</t>
      </is>
    </oc>
    <nc r="F1" t="inlineStr">
      <is>
        <t>Приложение №3</t>
      </is>
    </nc>
    <odxf/>
  </rcc>
  <rcc rId="10447" sId="1" odxf="1">
    <oc r="F3" t="inlineStr">
      <is>
        <t>от "09" апреля 2024    № 318</t>
      </is>
    </oc>
    <nc r="F3" t="inlineStr">
      <is>
        <t>от "__" июня 2024    № ___</t>
      </is>
    </nc>
    <odxf/>
  </rcc>
</revisions>
</file>

<file path=xl/revisions/revisionLog131.xml><?xml version="1.0" encoding="utf-8"?>
<revisions xmlns="http://schemas.openxmlformats.org/spreadsheetml/2006/main" xmlns:r="http://schemas.openxmlformats.org/officeDocument/2006/relationships">
  <rcc rId="8973" sId="1">
    <oc r="A437" t="inlineStr">
      <is>
        <t>Муниципальная Программа «Развитие культуры в Селенгинском районе на 2023 – 2025 годы»</t>
      </is>
    </oc>
    <nc r="A437" t="inlineStr">
      <is>
        <t>Муниципальная Программа «Развитие культуры в Селенгинском районе на 2023 – 2027 годы»</t>
      </is>
    </nc>
  </rcc>
  <rcc rId="8974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32" sId="1" ref="A486:XFD487" action="insertRow"/>
  <rcc rId="9533" sId="1" odxf="1" dxf="1">
    <nc r="A486" t="inlineStr">
      <is>
        <t>Поддержка отрасли культура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4" sId="1" odxf="1" dxf="1">
    <nc r="B4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5" sId="1" odxf="1" dxf="1">
    <nc r="C4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6" sId="1" odxf="1" dxf="1">
    <nc r="D486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fmt sheetId="1" sqref="F486" start="0" length="0">
    <dxf>
      <font>
        <i/>
        <name val="Times New Roman"/>
        <family val="1"/>
      </font>
    </dxf>
  </rfmt>
  <rfmt sheetId="1" sqref="G486" start="0" length="0">
    <dxf>
      <font>
        <i/>
        <name val="Times New Roman CYR"/>
        <family val="1"/>
      </font>
    </dxf>
  </rfmt>
  <rfmt sheetId="1" sqref="H486" start="0" length="0">
    <dxf>
      <font>
        <i/>
        <name val="Times New Roman CYR"/>
        <family val="1"/>
      </font>
    </dxf>
  </rfmt>
  <rfmt sheetId="1" sqref="I486" start="0" length="0">
    <dxf>
      <font>
        <i/>
        <name val="Times New Roman CYR"/>
        <family val="1"/>
      </font>
    </dxf>
  </rfmt>
  <rfmt sheetId="1" sqref="J486" start="0" length="0">
    <dxf>
      <font>
        <i/>
        <name val="Times New Roman CYR"/>
        <family val="1"/>
      </font>
    </dxf>
  </rfmt>
  <rfmt sheetId="1" sqref="K486" start="0" length="0">
    <dxf>
      <font>
        <i/>
        <name val="Times New Roman CYR"/>
        <family val="1"/>
      </font>
    </dxf>
  </rfmt>
  <rfmt sheetId="1" sqref="L486" start="0" length="0">
    <dxf>
      <font>
        <i/>
        <name val="Times New Roman CYR"/>
        <family val="1"/>
      </font>
    </dxf>
  </rfmt>
  <rfmt sheetId="1" sqref="M486" start="0" length="0">
    <dxf>
      <font>
        <i/>
        <name val="Times New Roman CYR"/>
        <family val="1"/>
      </font>
    </dxf>
  </rfmt>
  <rfmt sheetId="1" sqref="N486" start="0" length="0">
    <dxf>
      <font>
        <i/>
        <name val="Times New Roman CYR"/>
        <family val="1"/>
      </font>
    </dxf>
  </rfmt>
  <rfmt sheetId="1" sqref="O486" start="0" length="0">
    <dxf>
      <font>
        <i/>
        <name val="Times New Roman CYR"/>
        <family val="1"/>
      </font>
    </dxf>
  </rfmt>
  <rfmt sheetId="1" sqref="P486" start="0" length="0">
    <dxf>
      <font>
        <i/>
        <name val="Times New Roman CYR"/>
        <family val="1"/>
      </font>
    </dxf>
  </rfmt>
  <rfmt sheetId="1" sqref="A486:XFD486" start="0" length="0">
    <dxf>
      <font>
        <i/>
        <name val="Times New Roman CYR"/>
        <family val="1"/>
      </font>
    </dxf>
  </rfmt>
  <rfmt sheetId="1" sqref="A487" start="0" length="0">
    <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dxf>
  </rfmt>
  <rcc rId="9537" sId="1">
    <nc r="B487" t="inlineStr">
      <is>
        <t>08</t>
      </is>
    </nc>
  </rcc>
  <rcc rId="9538" sId="1">
    <nc r="C487" t="inlineStr">
      <is>
        <t>01</t>
      </is>
    </nc>
  </rcc>
  <rcc rId="9539" sId="1">
    <nc r="D487" t="inlineStr">
      <is>
        <t>084A2 55190</t>
      </is>
    </nc>
  </rcc>
  <rcc rId="9540" sId="1">
    <nc r="E487" t="inlineStr">
      <is>
        <t>622</t>
      </is>
    </nc>
  </rcc>
  <rcc rId="9541" sId="1" numFmtId="4">
    <nc r="F487">
      <v>53.191490000000002</v>
    </nc>
  </rcc>
  <rcc rId="9542" sId="1">
    <nc r="F486">
      <f>F487</f>
    </nc>
  </rcc>
  <rcc rId="9543" sId="1">
    <oc r="F455">
      <f>F481+F468+F456</f>
    </oc>
    <nc r="F455">
      <f>F481+F468+F456+F486</f>
    </nc>
  </rcc>
  <rcc rId="9544" sId="1" odxf="1" dxf="1">
    <nc r="A487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45" sId="1" ref="A493:XFD494" action="insertRow"/>
  <rfmt sheetId="1" sqref="A493" start="0" length="0">
    <dxf>
      <font>
        <b val="0"/>
        <i/>
        <name val="Times New Roman"/>
        <family val="1"/>
      </font>
      <alignment vertical="top"/>
    </dxf>
  </rfmt>
  <rcc rId="9546" sId="1" odxf="1" dxf="1">
    <nc r="B49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547" sId="1" odxf="1" dxf="1">
    <nc r="C49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3" start="0" length="0">
    <dxf>
      <font>
        <b val="0"/>
        <i/>
        <name val="Times New Roman"/>
        <family val="1"/>
      </font>
    </dxf>
  </rfmt>
  <rfmt sheetId="1" sqref="E493" start="0" length="0">
    <dxf>
      <font>
        <b val="0"/>
        <i/>
        <name val="Times New Roman"/>
        <family val="1"/>
      </font>
    </dxf>
  </rfmt>
  <rcc rId="9548" sId="1" odxf="1" dxf="1">
    <nc r="F493">
      <f>F494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9549" sId="1" odxf="1" dxf="1">
    <nc r="A49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550" sId="1" odxf="1" dxf="1">
    <nc r="B494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551" sId="1" odxf="1" dxf="1">
    <nc r="C49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4" start="0" length="0">
    <dxf>
      <font>
        <b val="0"/>
        <name val="Times New Roman"/>
        <family val="1"/>
      </font>
    </dxf>
  </rfmt>
  <rcc rId="9552" sId="1" odxf="1" dxf="1">
    <nc r="E49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4" start="0" length="0">
    <dxf>
      <font>
        <b val="0"/>
        <name val="Times New Roman"/>
        <family val="1"/>
      </font>
      <fill>
        <patternFill>
          <bgColor rgb="FF92D050"/>
        </patternFill>
      </fill>
      <alignment wrapText="1"/>
    </dxf>
  </rfmt>
  <rcc rId="9553" sId="1">
    <nc r="G494">
      <v>7707.5</v>
    </nc>
  </rcc>
  <rcc rId="9554" sId="1">
    <nc r="D493" t="inlineStr">
      <is>
        <t>99900 S2140</t>
      </is>
    </nc>
  </rcc>
  <rcc rId="9555" sId="1">
    <nc r="D494" t="inlineStr">
      <is>
        <t>99900 S2140</t>
      </is>
    </nc>
  </rcc>
  <rcc rId="9556" sId="1" numFmtId="4">
    <nc r="F494">
      <v>3144.0729700000002</v>
    </nc>
  </rcc>
  <rcc rId="9557" sId="1" numFmtId="4">
    <oc r="F496">
      <v>7707.5</v>
    </oc>
    <nc r="F496">
      <v>8098.0739999999996</v>
    </nc>
  </rcc>
  <rcc rId="9558" sId="1">
    <oc r="F492">
      <f>F495</f>
    </oc>
    <nc r="F492">
      <f>F495+F493</f>
    </nc>
  </rcc>
  <rcc rId="9559" sId="1" odxf="1" dxf="1">
    <nc r="A49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fmt sheetId="1" sqref="F494:F496">
    <dxf>
      <fill>
        <patternFill>
          <bgColor theme="0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5" sId="1">
    <oc r="F7" t="inlineStr">
      <is>
        <t>от "___" декабря 2023 №___</t>
      </is>
    </oc>
    <nc r="F7" t="inlineStr">
      <is>
        <t>от "27" декабря  2023  № 310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0" sId="1" numFmtId="4">
    <oc r="F505">
      <v>7896.2</v>
    </oc>
    <nc r="F505">
      <v>6744.1</v>
    </nc>
  </rcc>
  <rcc rId="9561" sId="1" numFmtId="4">
    <oc r="F506">
      <v>2384.6999999999998</v>
    </oc>
    <nc r="F506">
      <v>2036.8</v>
    </nc>
  </rcc>
  <rrc rId="9562" sId="1" ref="A510:XFD512" action="insertRow"/>
  <rfmt sheetId="1" sqref="A510" start="0" length="0">
    <dxf>
      <font>
        <i/>
        <name val="Times New Roman"/>
        <family val="1"/>
      </font>
      <alignment horizontal="general"/>
    </dxf>
  </rfmt>
  <rcc rId="9563" sId="1" odxf="1" dxf="1">
    <nc r="B51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4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</dxf>
  </rfmt>
  <rfmt sheetId="1" sqref="F510" start="0" length="0">
    <dxf>
      <font>
        <i/>
        <name val="Times New Roman"/>
        <family val="1"/>
      </font>
    </dxf>
  </rfmt>
  <rcc rId="9565" sId="1">
    <nc r="A511" t="inlineStr">
      <is>
        <t xml:space="preserve">Фонд оплаты труда учреждений </t>
      </is>
    </nc>
  </rcc>
  <rcc rId="9566" sId="1">
    <nc r="B511" t="inlineStr">
      <is>
        <t>08</t>
      </is>
    </nc>
  </rcc>
  <rcc rId="9567" sId="1">
    <nc r="C511" t="inlineStr">
      <is>
        <t>04</t>
      </is>
    </nc>
  </rcc>
  <rcc rId="9568" sId="1">
    <nc r="E511" t="inlineStr">
      <is>
        <t>111</t>
      </is>
    </nc>
  </rcc>
  <rcc rId="9569" sId="1">
    <nc r="A512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</rcc>
  <rcc rId="9570" sId="1">
    <nc r="B512" t="inlineStr">
      <is>
        <t>08</t>
      </is>
    </nc>
  </rcc>
  <rcc rId="9571" sId="1">
    <nc r="C512" t="inlineStr">
      <is>
        <t>04</t>
      </is>
    </nc>
  </rcc>
  <rcc rId="9572" sId="1">
    <nc r="E512" t="inlineStr">
      <is>
        <t>119</t>
      </is>
    </nc>
  </rcc>
  <rcc rId="9573" sId="1" odxf="1" dxf="1">
    <nc r="A510" t="inlineStr">
      <is>
        <t>Софинансирование расходных обязательств муниципальных районов (городских округов)</t>
      </is>
    </nc>
    <ndxf>
      <alignment vertical="center"/>
    </ndxf>
  </rcc>
  <rcc rId="9574" sId="1">
    <nc r="D510" t="inlineStr">
      <is>
        <t>08402 S2160</t>
      </is>
    </nc>
  </rcc>
  <rcc rId="9575" sId="1">
    <nc r="D511" t="inlineStr">
      <is>
        <t>08402  S2160</t>
      </is>
    </nc>
  </rcc>
  <rcc rId="9576" sId="1">
    <nc r="D512" t="inlineStr">
      <is>
        <t>08402 S2160</t>
      </is>
    </nc>
  </rcc>
  <rcc rId="9577" sId="1" numFmtId="4">
    <nc r="F511">
      <v>1152.0999999999999</v>
    </nc>
  </rcc>
  <rcc rId="9578" sId="1" numFmtId="4">
    <nc r="F512">
      <v>347.9</v>
    </nc>
  </rcc>
  <rcc rId="9579" sId="1">
    <nc r="F510">
      <f>SUM(F511:F512)</f>
    </nc>
  </rcc>
  <rcc rId="9580" sId="1">
    <oc r="F500">
      <f>F501</f>
    </oc>
    <nc r="F500">
      <f>F501+F504+F510</f>
    </nc>
  </rcc>
  <rcc rId="9581" sId="1">
    <oc r="F499">
      <f>F501+F504</f>
    </oc>
    <nc r="F499">
      <f>F500</f>
    </nc>
  </rcc>
  <rcc rId="9582" sId="1" numFmtId="4">
    <oc r="F527">
      <f>9176.5+187.5+369.45646</f>
    </oc>
    <nc r="F527">
      <v>10918.907999999999</v>
    </nc>
  </rcc>
  <rcc rId="9583" sId="1" numFmtId="4">
    <oc r="F530">
      <f>1125.4+23+220.00546</f>
    </oc>
    <nc r="F530">
      <v>1368.4503299999999</v>
    </nc>
  </rcc>
  <rcc rId="9584" sId="1">
    <oc r="E530" t="inlineStr">
      <is>
        <t>622</t>
      </is>
    </oc>
    <nc r="E530" t="inlineStr">
      <is>
        <t>322</t>
      </is>
    </nc>
  </rcc>
  <rcc rId="9585" sId="1" odxf="1" dxf="1">
    <oc r="A530" t="inlineStr">
      <is>
        <t>Субсидии автономным учреждениям на иные цели</t>
      </is>
    </oc>
    <nc r="A530" t="inlineStr">
      <is>
        <t>Субсидии гражданам на приобретение жилья</t>
      </is>
    </nc>
    <odxf>
      <alignment horizontal="left"/>
    </odxf>
    <ndxf>
      <alignment horizontal="general"/>
    </ndxf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5:F528">
    <dxf>
      <fill>
        <patternFill>
          <bgColor theme="0"/>
        </patternFill>
      </fill>
    </dxf>
  </rfmt>
  <rcc rId="9586" sId="1" numFmtId="4">
    <oc r="F533">
      <v>19662.3</v>
    </oc>
    <nc r="F533">
      <v>19866.867399999999</v>
    </nc>
  </rcc>
  <rfmt sheetId="1" sqref="F532">
    <dxf>
      <fill>
        <patternFill>
          <bgColor theme="0"/>
        </patternFill>
      </fill>
    </dxf>
  </rfmt>
  <rcc rId="9587" sId="1" numFmtId="4">
    <oc r="F535">
      <v>2293.1</v>
    </oc>
    <nc r="F535">
      <v>2293.13</v>
    </nc>
  </rcc>
  <rcc rId="9588" sId="1" numFmtId="4">
    <oc r="F542">
      <f>564.1</f>
    </oc>
    <nc r="F542">
      <v>1963.5</v>
    </nc>
  </rcc>
  <rfmt sheetId="1" sqref="F545:F550">
    <dxf>
      <fill>
        <patternFill>
          <bgColor theme="0"/>
        </patternFill>
      </fill>
    </dxf>
  </rfmt>
  <rcc rId="9589" sId="1" numFmtId="4">
    <oc r="F558">
      <v>189.85499999999999</v>
    </oc>
    <nc r="F558">
      <v>201.0676</v>
    </nc>
  </rcc>
  <rrc rId="9590" sId="1" ref="A559:XFD559" action="insertRow"/>
  <rcc rId="9591" sId="1">
    <nc r="B559" t="inlineStr">
      <is>
        <t>10</t>
      </is>
    </nc>
  </rcc>
  <rcc rId="9592" sId="1">
    <nc r="C559" t="inlineStr">
      <is>
        <t>06</t>
      </is>
    </nc>
  </rcc>
  <rcc rId="9593" sId="1">
    <nc r="D559" t="inlineStr">
      <is>
        <t>99900 73250</t>
      </is>
    </nc>
  </rcc>
  <rcc rId="9594" sId="1">
    <nc r="E559" t="inlineStr">
      <is>
        <t>247</t>
      </is>
    </nc>
  </rcc>
  <rcc rId="9595" sId="1" numFmtId="4">
    <nc r="F559">
      <v>61.787399999999998</v>
    </nc>
  </rcc>
  <rcc rId="9596" sId="1">
    <oc r="F555">
      <f>SUM(F556:F558)</f>
    </oc>
    <nc r="F555">
      <f>SUM(F556:F559)</f>
    </nc>
  </rcc>
  <rcc rId="9597" sId="1" odxf="1" dxf="1">
    <nc r="A559" t="inlineStr">
      <is>
        <t>Закупка энергетических ресурсов</t>
      </is>
    </nc>
    <ndxf>
      <fill>
        <patternFill patternType="solid"/>
      </fill>
    </ndxf>
  </rcc>
  <rfmt sheetId="1" sqref="F555">
    <dxf>
      <fill>
        <patternFill>
          <bgColor theme="0"/>
        </patternFill>
      </fill>
    </dxf>
  </rfmt>
  <rfmt sheetId="1" sqref="F534">
    <dxf>
      <fill>
        <patternFill>
          <bgColor theme="0"/>
        </patternFill>
      </fill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>
  <rcc rId="10456" sId="1" odxf="1">
    <oc r="F3" t="inlineStr">
      <is>
        <t>от "14" июня 2024    № 331</t>
      </is>
    </oc>
    <nc r="F3" t="inlineStr">
      <is>
        <t>от "___" ______ 2024    №____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98" sId="1" numFmtId="4">
    <oc r="F566">
      <f>112708.4+6083.4+598.22796</f>
    </oc>
    <nc r="F566">
      <v>131014.67043</v>
    </nc>
  </rcc>
  <rfmt sheetId="1" sqref="F566">
    <dxf>
      <fill>
        <patternFill>
          <bgColor theme="0"/>
        </patternFill>
      </fill>
    </dxf>
  </rfmt>
  <rrc rId="9599" sId="1" ref="A571:XFD571" action="insertRow"/>
  <rfmt sheetId="1" sqref="A571" start="0" length="0">
    <dxf>
      <font>
        <i val="0"/>
        <name val="Times New Roman"/>
        <family val="1"/>
      </font>
      <alignment vertical="top"/>
    </dxf>
  </rfmt>
  <rcc rId="9600" sId="1" odxf="1" dxf="1">
    <nc r="B571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601" sId="1" odxf="1" dxf="1">
    <nc r="C571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602" sId="1" odxf="1" dxf="1">
    <nc r="D571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71" start="0" length="0">
    <dxf>
      <font>
        <i val="0"/>
        <name val="Times New Roman"/>
        <family val="1"/>
      </font>
    </dxf>
  </rfmt>
  <rfmt sheetId="1" sqref="F57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603" sId="1">
    <nc r="E571" t="inlineStr">
      <is>
        <t>112</t>
      </is>
    </nc>
  </rcc>
  <rcc rId="9604" sId="1" numFmtId="4">
    <nc r="F571">
      <v>14.023</v>
    </nc>
  </rcc>
  <rrc rId="9605" sId="1" ref="A573:XFD573" action="insertRow"/>
  <rcc rId="9606" sId="1">
    <nc r="B573" t="inlineStr">
      <is>
        <t>11</t>
      </is>
    </nc>
  </rcc>
  <rcc rId="9607" sId="1">
    <nc r="C573" t="inlineStr">
      <is>
        <t>02</t>
      </is>
    </nc>
  </rcc>
  <rcc rId="9608" sId="1">
    <nc r="D573" t="inlineStr">
      <is>
        <t>09101 82600</t>
      </is>
    </nc>
  </rcc>
  <rcc rId="9609" sId="1">
    <nc r="E573" t="inlineStr">
      <is>
        <t>350</t>
      </is>
    </nc>
  </rcc>
  <rcc rId="9610" sId="1" numFmtId="4">
    <nc r="F573">
      <v>171.4</v>
    </nc>
  </rcc>
  <rcc rId="9611" sId="1">
    <oc r="F570">
      <f>SUM(F572:F572)</f>
    </oc>
    <nc r="F570">
      <f>SUM(F571:F573)</f>
    </nc>
  </rcc>
  <rcc rId="9612" sId="1" numFmtId="4">
    <oc r="F572">
      <v>500</v>
    </oc>
    <nc r="F572">
      <v>314.577</v>
    </nc>
  </rcc>
  <rcc rId="9613" sId="1">
    <nc r="A571" t="inlineStr">
      <is>
        <t>Иные выплаты персоналу учреждений, за исключением фонда оплаты труда</t>
      </is>
    </nc>
  </rcc>
  <rcc rId="9614" sId="1">
    <nc r="A573" t="inlineStr">
      <is>
        <t>Премии и гранты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15" sId="1" numFmtId="4">
    <oc r="F577">
      <v>1954.4</v>
    </oc>
    <nc r="F577">
      <v>2827.82089</v>
    </nc>
  </rcc>
  <rcc rId="9616" sId="1" numFmtId="4">
    <oc r="F578">
      <v>590.20000000000005</v>
    </oc>
    <nc r="F578">
      <v>853.97910999999999</v>
    </nc>
  </rcc>
  <rrc rId="9617" sId="1" ref="A579:XFD581" action="insertRow"/>
  <rcc rId="9618" sId="1" odxf="1" dxf="1">
    <nc r="A579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19" sId="1" odxf="1" dxf="1">
    <nc r="B579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20" sId="1" odxf="1" dxf="1">
    <nc r="C579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21" sId="1" odxf="1" dxf="1">
    <nc r="D5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9" start="0" length="0">
    <dxf>
      <font>
        <b/>
        <name val="Times New Roman"/>
        <family val="1"/>
      </font>
    </dxf>
  </rfmt>
  <rcc rId="9622" sId="1" odxf="1" dxf="1">
    <nc r="F579">
      <f>F580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579" start="0" length="0">
    <dxf>
      <font>
        <b/>
        <name val="Times New Roman CYR"/>
        <family val="1"/>
      </font>
    </dxf>
  </rfmt>
  <rfmt sheetId="1" sqref="H579" start="0" length="0">
    <dxf>
      <font>
        <b/>
        <name val="Times New Roman CYR"/>
        <family val="1"/>
      </font>
    </dxf>
  </rfmt>
  <rfmt sheetId="1" sqref="I579" start="0" length="0">
    <dxf>
      <font>
        <b/>
        <name val="Times New Roman CYR"/>
        <family val="1"/>
      </font>
    </dxf>
  </rfmt>
  <rfmt sheetId="1" sqref="J579" start="0" length="0">
    <dxf>
      <font>
        <b/>
        <name val="Times New Roman CYR"/>
        <family val="1"/>
      </font>
    </dxf>
  </rfmt>
  <rfmt sheetId="1" sqref="K579" start="0" length="0">
    <dxf>
      <font>
        <b/>
        <name val="Times New Roman CYR"/>
        <family val="1"/>
      </font>
    </dxf>
  </rfmt>
  <rfmt sheetId="1" sqref="L579" start="0" length="0">
    <dxf>
      <font>
        <b/>
        <name val="Times New Roman CYR"/>
        <family val="1"/>
      </font>
    </dxf>
  </rfmt>
  <rfmt sheetId="1" sqref="M579" start="0" length="0">
    <dxf>
      <font>
        <b/>
        <name val="Times New Roman CYR"/>
        <family val="1"/>
      </font>
    </dxf>
  </rfmt>
  <rfmt sheetId="1" sqref="N579" start="0" length="0">
    <dxf>
      <font>
        <b/>
        <name val="Times New Roman CYR"/>
        <family val="1"/>
      </font>
    </dxf>
  </rfmt>
  <rfmt sheetId="1" sqref="O579" start="0" length="0">
    <dxf>
      <font>
        <b/>
        <name val="Times New Roman CYR"/>
        <family val="1"/>
      </font>
    </dxf>
  </rfmt>
  <rfmt sheetId="1" sqref="P579" start="0" length="0">
    <dxf>
      <font>
        <b/>
        <name val="Times New Roman CYR"/>
        <family val="1"/>
      </font>
    </dxf>
  </rfmt>
  <rfmt sheetId="1" sqref="A579:XFD579" start="0" length="0">
    <dxf>
      <font>
        <b/>
        <name val="Times New Roman CYR"/>
        <family val="1"/>
      </font>
    </dxf>
  </rfmt>
  <rcc rId="9623" sId="1" odxf="1" dxf="1">
    <nc r="A580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4" sId="1" odxf="1" dxf="1">
    <nc r="B58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5" sId="1" odxf="1" dxf="1">
    <nc r="C58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6" sId="1" odxf="1" dxf="1">
    <nc r="D580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9627" sId="1" odxf="1" dxf="1">
    <nc r="F580">
      <f>F581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0" start="0" length="0">
    <dxf>
      <font>
        <i/>
        <name val="Times New Roman CYR"/>
        <family val="1"/>
      </font>
    </dxf>
  </rfmt>
  <rfmt sheetId="1" sqref="H580" start="0" length="0">
    <dxf>
      <font>
        <i/>
        <name val="Times New Roman CYR"/>
        <family val="1"/>
      </font>
    </dxf>
  </rfmt>
  <rfmt sheetId="1" sqref="I580" start="0" length="0">
    <dxf>
      <font>
        <i/>
        <name val="Times New Roman CYR"/>
        <family val="1"/>
      </font>
    </dxf>
  </rfmt>
  <rfmt sheetId="1" sqref="J580" start="0" length="0">
    <dxf>
      <font>
        <i/>
        <name val="Times New Roman CYR"/>
        <family val="1"/>
      </font>
    </dxf>
  </rfmt>
  <rfmt sheetId="1" sqref="K580" start="0" length="0">
    <dxf>
      <font>
        <i/>
        <name val="Times New Roman CYR"/>
        <family val="1"/>
      </font>
    </dxf>
  </rfmt>
  <rfmt sheetId="1" sqref="L580" start="0" length="0">
    <dxf>
      <font>
        <i/>
        <name val="Times New Roman CYR"/>
        <family val="1"/>
      </font>
    </dxf>
  </rfmt>
  <rfmt sheetId="1" sqref="M580" start="0" length="0">
    <dxf>
      <font>
        <i/>
        <name val="Times New Roman CYR"/>
        <family val="1"/>
      </font>
    </dxf>
  </rfmt>
  <rfmt sheetId="1" sqref="N580" start="0" length="0">
    <dxf>
      <font>
        <i/>
        <name val="Times New Roman CYR"/>
        <family val="1"/>
      </font>
    </dxf>
  </rfmt>
  <rfmt sheetId="1" sqref="O580" start="0" length="0">
    <dxf>
      <font>
        <i/>
        <name val="Times New Roman CYR"/>
        <family val="1"/>
      </font>
    </dxf>
  </rfmt>
  <rfmt sheetId="1" sqref="P580" start="0" length="0">
    <dxf>
      <font>
        <i/>
        <name val="Times New Roman CYR"/>
        <family val="1"/>
      </font>
    </dxf>
  </rfmt>
  <rfmt sheetId="1" sqref="A580:XFD580" start="0" length="0">
    <dxf>
      <font>
        <i/>
        <name val="Times New Roman CYR"/>
        <family val="1"/>
      </font>
    </dxf>
  </rfmt>
  <rcc rId="9628" sId="1">
    <nc r="A581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9629" sId="1">
    <nc r="B581" t="inlineStr">
      <is>
        <t>11</t>
      </is>
    </nc>
  </rcc>
  <rcc rId="9630" sId="1">
    <nc r="C581" t="inlineStr">
      <is>
        <t>02</t>
      </is>
    </nc>
  </rcc>
  <rcc rId="9631" sId="1">
    <nc r="D581" t="inlineStr">
      <is>
        <t>99900 86000</t>
      </is>
    </nc>
  </rcc>
  <rcc rId="9632" sId="1">
    <nc r="E581" t="inlineStr">
      <is>
        <t>113</t>
      </is>
    </nc>
  </rcc>
  <rcc rId="9633" sId="1" numFmtId="4">
    <nc r="F581">
      <v>10</v>
    </nc>
  </rcc>
  <rcc rId="9634" sId="1">
    <oc r="F561">
      <f>F567+F562</f>
    </oc>
    <nc r="F561">
      <f>F567+F562+F579</f>
    </nc>
  </rcc>
  <rcc rId="9635" sId="1" numFmtId="4">
    <oc r="F587">
      <f>26836.6+1150</f>
    </oc>
    <nc r="F587">
      <v>20986.6</v>
    </nc>
  </rcc>
  <rrc rId="9636" sId="1" ref="A588:XFD588" action="insertRow"/>
  <rcc rId="9637" sId="1">
    <nc r="B588" t="inlineStr">
      <is>
        <t>11</t>
      </is>
    </nc>
  </rcc>
  <rcc rId="9638" sId="1">
    <nc r="C588" t="inlineStr">
      <is>
        <t>03</t>
      </is>
    </nc>
  </rcc>
  <rcc rId="9639" sId="1">
    <nc r="D588" t="inlineStr">
      <is>
        <t>09301 83180</t>
      </is>
    </nc>
  </rcc>
  <rcc rId="9640" sId="1">
    <nc r="E588" t="inlineStr">
      <is>
        <t>612</t>
      </is>
    </nc>
  </rcc>
  <rcc rId="9641" sId="1" numFmtId="4">
    <nc r="F588">
      <v>1156.6687899999999</v>
    </nc>
  </rcc>
  <rcc rId="9642" sId="1" odxf="1" dxf="1">
    <nc r="A5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9643" sId="1">
    <oc r="F586">
      <f>SUM(F587:F587)</f>
    </oc>
    <nc r="F586">
      <f>SUM(F587:F588)</f>
    </nc>
  </rcc>
  <rrc rId="9644" sId="1" ref="A591:XFD592" action="insertRow"/>
  <rfmt sheetId="1" sqref="A591" start="0" length="0">
    <dxf>
      <font>
        <i/>
        <name val="Times New Roman"/>
        <family val="1"/>
      </font>
    </dxf>
  </rfmt>
  <rcc rId="9645" sId="1" odxf="1" dxf="1">
    <nc r="B59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6" sId="1" odxf="1" dxf="1">
    <nc r="C59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91" start="0" length="0">
    <dxf>
      <font>
        <i/>
        <name val="Times New Roman"/>
        <family val="1"/>
      </font>
    </dxf>
  </rfmt>
  <rfmt sheetId="1" sqref="E591" start="0" length="0">
    <dxf>
      <font>
        <i/>
        <name val="Times New Roman"/>
        <family val="1"/>
      </font>
    </dxf>
  </rfmt>
  <rcc rId="9647" sId="1" odxf="1" dxf="1">
    <nc r="F591">
      <f>F592</f>
    </nc>
    <odxf>
      <font>
        <i val="0"/>
        <name val="Times New Roman"/>
        <family val="1"/>
      </font>
      <fill>
        <patternFill>
          <bgColor rgb="FF92D05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9648" sId="1">
    <nc r="A5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649" sId="1">
    <nc r="B592" t="inlineStr">
      <is>
        <t>11</t>
      </is>
    </nc>
  </rcc>
  <rcc rId="9650" sId="1">
    <nc r="C592" t="inlineStr">
      <is>
        <t>03</t>
      </is>
    </nc>
  </rcc>
  <rcc rId="9651" sId="1">
    <nc r="E592" t="inlineStr">
      <is>
        <t>611</t>
      </is>
    </nc>
  </rcc>
  <rcc rId="9652" sId="1">
    <nc r="G592">
      <v>13287.4</v>
    </nc>
  </rcc>
  <rcc rId="9653" sId="1">
    <nc r="D591" t="inlineStr">
      <is>
        <t>09301 S2160</t>
      </is>
    </nc>
  </rcc>
  <rcc rId="9654" sId="1">
    <nc r="D592" t="inlineStr">
      <is>
        <t>09301 S2160</t>
      </is>
    </nc>
  </rcc>
  <rcc rId="9655" sId="1" numFmtId="4">
    <nc r="F592">
      <v>7000</v>
    </nc>
  </rcc>
  <rcc rId="9656" sId="1">
    <oc r="F585">
      <f>F586+F589</f>
    </oc>
    <nc r="F585">
      <f>F586+F589+F591</f>
    </nc>
  </rcc>
  <rcc rId="9657" sId="1" odxf="1" dxf="1">
    <nc r="A591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6" sId="1" numFmtId="4">
    <oc r="F20">
      <v>657.3</v>
    </oc>
    <nc r="F20">
      <v>656.3</v>
    </nc>
  </rcc>
  <rcc rId="8977" sId="1" numFmtId="4">
    <oc r="F41">
      <f>11526.2-1421.1</f>
    </oc>
    <nc r="F41">
      <v>9164.2000000000007</v>
    </nc>
  </rcc>
  <rcc rId="8978" sId="1" numFmtId="4">
    <oc r="F42">
      <f>3481-429.2</f>
    </oc>
    <nc r="F42">
      <v>2770.2</v>
    </nc>
  </rcc>
  <rfmt sheetId="1" sqref="F49">
    <dxf>
      <fill>
        <patternFill>
          <bgColor theme="0"/>
        </patternFill>
      </fill>
    </dxf>
  </rfmt>
  <rcc rId="8979" sId="1" numFmtId="4">
    <oc r="F70">
      <v>500</v>
    </oc>
    <nc r="F70">
      <v>422.5</v>
    </nc>
  </rcc>
  <rfmt sheetId="1" sqref="F78">
    <dxf>
      <fill>
        <patternFill>
          <bgColor theme="0"/>
        </patternFill>
      </fill>
    </dxf>
  </rfmt>
  <rcc rId="8980" sId="1" numFmtId="4">
    <oc r="F81">
      <v>200</v>
    </oc>
    <nc r="F81">
      <v>214</v>
    </nc>
  </rcc>
  <rcc rId="8981" sId="1" numFmtId="4">
    <oc r="F82">
      <v>650</v>
    </oc>
    <nc r="F82">
      <v>500</v>
    </nc>
  </rcc>
  <rrc rId="8982" sId="1" ref="A89:XFD91" action="insertRow"/>
  <rm rId="8983" sheetId="1" source="A83:XFD85" destination="A89:XFD91" sourceSheetId="1">
    <rfmt sheetId="1" xfDxf="1" sqref="A89:XFD89" start="0" length="0">
      <dxf>
        <font>
          <b/>
          <name val="Times New Roman CYR"/>
          <family val="1"/>
        </font>
        <alignment wrapText="1"/>
      </dxf>
    </rfmt>
    <rfmt sheetId="1" xfDxf="1" sqref="A90:XFD90" start="0" length="0">
      <dxf>
        <font>
          <b/>
          <name val="Times New Roman CYR"/>
          <family val="1"/>
        </font>
        <alignment wrapText="1"/>
      </dxf>
    </rfmt>
    <rfmt sheetId="1" xfDxf="1" sqref="A91:XFD91" start="0" length="0">
      <dxf>
        <font>
          <b/>
          <name val="Times New Roman CYR"/>
          <family val="1"/>
        </font>
        <alignment wrapText="1"/>
      </dxf>
    </rfmt>
    <rfmt sheetId="1" sqref="A89" start="0" length="0">
      <dxf>
        <font>
          <b val="0"/>
          <name val="Times New Roman"/>
          <family val="1"/>
        </font>
        <alignment horizontal="left"/>
      </dxf>
    </rfmt>
    <rfmt sheetId="1" sqref="B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0" start="0" length="0">
      <dxf>
        <font>
          <b val="0"/>
          <name val="Times New Roman"/>
          <family val="1"/>
        </font>
        <alignment horizontal="left"/>
      </dxf>
    </rfmt>
    <rfmt sheetId="1" sqref="B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1" start="0" length="0">
      <dxf>
        <font>
          <b val="0"/>
          <name val="Times New Roman"/>
          <family val="1"/>
        </font>
        <alignment horizontal="left"/>
      </dxf>
    </rfmt>
    <rfmt sheetId="1" sqref="B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984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rc rId="8985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rc rId="8986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cc rId="8987" sId="1">
    <oc r="D86" t="inlineStr">
      <is>
        <t>01004 00000</t>
      </is>
    </oc>
    <nc r="D86" t="inlineStr">
      <is>
        <t>01006 00000</t>
      </is>
    </nc>
  </rcc>
  <rcc rId="8988" sId="1">
    <oc r="D87" t="inlineStr">
      <is>
        <t>01004 82900</t>
      </is>
    </oc>
    <nc r="D87" t="inlineStr">
      <is>
        <t>01006 82900</t>
      </is>
    </nc>
  </rcc>
  <rcc rId="8989" sId="1">
    <oc r="D88" t="inlineStr">
      <is>
        <t>01004 82900</t>
      </is>
    </oc>
    <nc r="D88" t="inlineStr">
      <is>
        <t>01006 82900</t>
      </is>
    </nc>
  </rcc>
  <rcc rId="8990" sId="1" numFmtId="4">
    <oc r="F88">
      <v>200</v>
    </oc>
    <nc r="F88">
      <v>100</v>
    </nc>
  </rcc>
  <rcc rId="8991" sId="1" odxf="1" dxf="1">
    <oc r="A86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86" t="inlineStr">
      <is>
        <t>Основное мероприятие "Муниципальный форум "Малая Родина - сила России"</t>
      </is>
    </nc>
    <odxf>
      <numFmt numFmtId="2" formatCode="0.00"/>
      <alignment horizontal="general"/>
    </odxf>
    <ndxf>
      <numFmt numFmtId="0" formatCode="General"/>
      <alignment horizontal="left"/>
    </ndxf>
  </rcc>
  <rcc rId="8992" sId="1" numFmtId="4">
    <oc r="F92">
      <v>400</v>
    </oc>
    <nc r="F92">
      <v>108</v>
    </nc>
  </rcc>
  <rcc rId="8993" sId="1" numFmtId="4">
    <oc r="F105">
      <v>260</v>
    </oc>
    <nc r="F105">
      <v>587.30038999999999</v>
    </nc>
  </rcc>
  <rcc rId="8994" sId="1" numFmtId="4">
    <oc r="F118">
      <v>250</v>
    </oc>
    <nc r="F118">
      <v>520</v>
    </nc>
  </rcc>
  <rfmt sheetId="1" sqref="F127">
    <dxf>
      <fill>
        <patternFill>
          <bgColor theme="0"/>
        </patternFill>
      </fill>
    </dxf>
  </rfmt>
  <rfmt sheetId="1" sqref="F132">
    <dxf>
      <fill>
        <patternFill>
          <bgColor theme="0"/>
        </patternFill>
      </fill>
    </dxf>
  </rfmt>
  <rfmt sheetId="1" sqref="F138">
    <dxf>
      <fill>
        <patternFill>
          <bgColor theme="0"/>
        </patternFill>
      </fill>
    </dxf>
  </rfmt>
  <rcc rId="8995" sId="1" numFmtId="4">
    <oc r="F141">
      <v>22</v>
    </oc>
    <nc r="F141">
      <v>12</v>
    </nc>
  </rcc>
  <rcc rId="8996" sId="1" numFmtId="4">
    <oc r="F142">
      <v>24.21</v>
    </oc>
    <nc r="F142">
      <v>34.21</v>
    </nc>
  </rcc>
  <rrc rId="8997" sId="1" ref="A144:XFD144" action="insertRow"/>
  <rfmt sheetId="1" sqref="A144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dxf>
  </rfmt>
  <rcc rId="8998" sId="1" odxf="1" dxf="1">
    <nc r="B1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99" sId="1" odxf="1" dxf="1">
    <nc r="C144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0" sId="1" odxf="1" dxf="1">
    <nc r="D144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44" start="0" length="0">
    <dxf>
      <font>
        <i val="0"/>
        <name val="Times New Roman"/>
        <family val="1"/>
      </font>
    </dxf>
  </rfmt>
  <rfmt sheetId="1" sqref="F144" start="0" length="0">
    <dxf>
      <font>
        <i val="0"/>
        <name val="Times New Roman"/>
        <family val="1"/>
      </font>
    </dxf>
  </rfmt>
  <rfmt sheetId="1" sqref="G144" start="0" length="0">
    <dxf>
      <font>
        <i val="0"/>
        <name val="Times New Roman CYR"/>
        <family val="1"/>
      </font>
    </dxf>
  </rfmt>
  <rfmt sheetId="1" sqref="H144" start="0" length="0">
    <dxf>
      <font>
        <i val="0"/>
        <name val="Times New Roman CYR"/>
        <family val="1"/>
      </font>
    </dxf>
  </rfmt>
  <rfmt sheetId="1" sqref="I144" start="0" length="0">
    <dxf>
      <font>
        <i val="0"/>
        <name val="Times New Roman CYR"/>
        <family val="1"/>
      </font>
    </dxf>
  </rfmt>
  <rfmt sheetId="1" sqref="J144" start="0" length="0">
    <dxf>
      <font>
        <i val="0"/>
        <name val="Times New Roman CYR"/>
        <family val="1"/>
      </font>
    </dxf>
  </rfmt>
  <rfmt sheetId="1" sqref="A144:XFD144" start="0" length="0">
    <dxf>
      <font>
        <i val="0"/>
        <name val="Times New Roman CYR"/>
        <family val="1"/>
      </font>
    </dxf>
  </rfmt>
  <rcc rId="9001" sId="1">
    <nc r="E144" t="inlineStr">
      <is>
        <t>242</t>
      </is>
    </nc>
  </rcc>
  <rcc rId="9002" sId="1">
    <nc r="A144" t="inlineStr">
      <is>
        <t>Закупка товаров, работ и услуг в сфере информационно-коммуникационных технологий</t>
      </is>
    </nc>
  </rcc>
  <rcc rId="9003" sId="1" numFmtId="4">
    <nc r="F144">
      <v>20.824999999999999</v>
    </nc>
  </rcc>
  <rcc rId="9004" sId="1" numFmtId="4">
    <oc r="F145">
      <v>196.9</v>
    </oc>
    <nc r="F145">
      <v>432.50844000000001</v>
    </nc>
  </rcc>
  <rrc rId="9005" sId="1" ref="A146:XFD146" action="insertRow"/>
  <rcc rId="9006" sId="1">
    <nc r="B146" t="inlineStr">
      <is>
        <t>01</t>
      </is>
    </nc>
  </rcc>
  <rcc rId="9007" sId="1">
    <nc r="C146" t="inlineStr">
      <is>
        <t>13</t>
      </is>
    </nc>
  </rcc>
  <rcc rId="9008" sId="1">
    <nc r="D146" t="inlineStr">
      <is>
        <t>99900 82900</t>
      </is>
    </nc>
  </rcc>
  <rrc rId="9009" sId="1" ref="A146:XFD146" action="insertRow"/>
  <rcc rId="9010" sId="1">
    <nc r="B146" t="inlineStr">
      <is>
        <t>01</t>
      </is>
    </nc>
  </rcc>
  <rcc rId="9011" sId="1">
    <nc r="C146" t="inlineStr">
      <is>
        <t>13</t>
      </is>
    </nc>
  </rcc>
  <rcc rId="9012" sId="1">
    <nc r="D146" t="inlineStr">
      <is>
        <t>99900 82900</t>
      </is>
    </nc>
  </rcc>
  <rcc rId="9013" sId="1">
    <nc r="E146" t="inlineStr">
      <is>
        <t>247</t>
      </is>
    </nc>
  </rcc>
  <rcc rId="9014" sId="1">
    <nc r="E147" t="inlineStr">
      <is>
        <t>831</t>
      </is>
    </nc>
  </rcc>
  <rcc rId="9015" sId="1" numFmtId="4">
    <nc r="F146">
      <v>72.480729999999994</v>
    </nc>
  </rcc>
  <rcc rId="9016" sId="1" numFmtId="4">
    <nc r="F147">
      <v>12.84247</v>
    </nc>
  </rcc>
  <rcc rId="9017" sId="1">
    <nc r="A146" t="inlineStr">
      <is>
        <t>Закупка энергетических ресурсов</t>
      </is>
    </nc>
  </rcc>
  <rcc rId="9018" sId="1" odxf="1" dxf="1">
    <nc r="A147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ndxf>
      <fill>
        <patternFill patternType="solid"/>
      </fill>
    </ndxf>
  </rcc>
  <rrc rId="9019" sId="1" ref="A148:XFD148" action="insertRow"/>
  <rcc rId="9020" sId="1">
    <nc r="B148" t="inlineStr">
      <is>
        <t>01</t>
      </is>
    </nc>
  </rcc>
  <rcc rId="9021" sId="1">
    <nc r="C148" t="inlineStr">
      <is>
        <t>13</t>
      </is>
    </nc>
  </rcc>
  <rcc rId="9022" sId="1">
    <nc r="D148" t="inlineStr">
      <is>
        <t>99900 82900</t>
      </is>
    </nc>
  </rcc>
  <rcc rId="9023" sId="1">
    <nc r="E148" t="inlineStr">
      <is>
        <t>853</t>
      </is>
    </nc>
  </rcc>
  <rcc rId="9024" sId="1" numFmtId="4">
    <nc r="F148">
      <v>0.59197999999999995</v>
    </nc>
  </rcc>
  <rcc rId="9025" sId="1">
    <oc r="F143">
      <f>F145</f>
    </oc>
    <nc r="F143">
      <f>SUM(F144:F148)</f>
    </nc>
  </rcc>
  <rcc rId="9026" sId="1">
    <nc r="A148" t="inlineStr">
      <is>
        <t>Уплата иных платежей</t>
      </is>
    </nc>
  </rcc>
  <rcc rId="9027" sId="1" numFmtId="4">
    <oc r="F152">
      <f>3101.2-1236.4</f>
    </oc>
    <nc r="F152">
      <v>2256.1062499999998</v>
    </nc>
  </rcc>
  <rcc rId="9028" sId="1" numFmtId="4">
    <oc r="F160">
      <f>16325.5-880.2-1585.9</f>
    </oc>
    <nc r="F160">
      <v>10787.2</v>
    </nc>
  </rcc>
  <rcc rId="9029" sId="1" numFmtId="4">
    <oc r="F161">
      <v>300</v>
    </oc>
    <nc r="F161">
      <v>338.15800000000002</v>
    </nc>
  </rcc>
  <rcc rId="9030" sId="1" numFmtId="4">
    <oc r="F162">
      <f>4930.3-265.8-479</f>
    </oc>
    <nc r="F162">
      <v>3257.7</v>
    </nc>
  </rcc>
  <rcc rId="9031" sId="1" numFmtId="4">
    <oc r="F163">
      <v>940</v>
    </oc>
    <nc r="F163">
      <v>943.29700000000003</v>
    </nc>
  </rcc>
  <rcc rId="9032" sId="1" numFmtId="4">
    <oc r="F164">
      <f>5054.4+20+30+120</f>
    </oc>
    <nc r="F164">
      <v>8094.4446600000001</v>
    </nc>
  </rcc>
  <rcc rId="9033" sId="1" numFmtId="4">
    <oc r="F165">
      <f>1797.3+530</f>
    </oc>
    <nc r="F165">
      <v>2550</v>
    </nc>
  </rcc>
  <rrc rId="9034" sId="1" ref="A167:XFD168" action="insertRow"/>
  <rcc rId="9035" sId="1" odxf="1" dxf="1">
    <nc r="A167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036" sId="1" odxf="1" dxf="1">
    <nc r="B16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37" sId="1" odxf="1" dxf="1">
    <nc r="C16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38" sId="1" odxf="1" dxf="1">
    <nc r="D167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7" start="0" length="0">
    <dxf>
      <font>
        <i/>
        <name val="Times New Roman"/>
        <family val="1"/>
      </font>
    </dxf>
  </rfmt>
  <rcc rId="9039" sId="1" odxf="1" dxf="1">
    <nc r="F167">
      <f>F168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040" sId="1" odxf="1" dxf="1">
    <nc r="A168" t="inlineStr">
      <is>
        <t>Иные выплаты населению</t>
      </is>
    </nc>
    <odxf>
      <fill>
        <patternFill patternType="solid"/>
      </fill>
    </odxf>
    <ndxf>
      <fill>
        <patternFill patternType="none"/>
      </fill>
    </ndxf>
  </rcc>
  <rcc rId="9041" sId="1">
    <nc r="B168" t="inlineStr">
      <is>
        <t>01</t>
      </is>
    </nc>
  </rcc>
  <rcc rId="9042" sId="1">
    <nc r="C168" t="inlineStr">
      <is>
        <t>13</t>
      </is>
    </nc>
  </rcc>
  <rcc rId="9043" sId="1">
    <nc r="D168" t="inlineStr">
      <is>
        <t>99900 86000</t>
      </is>
    </nc>
  </rcc>
  <rcc rId="9044" sId="1">
    <nc r="E168" t="inlineStr">
      <is>
        <t>360</t>
      </is>
    </nc>
  </rcc>
  <rfmt sheetId="1" sqref="F168" start="0" length="0">
    <dxf>
      <fill>
        <patternFill patternType="solid">
          <bgColor theme="0"/>
        </patternFill>
      </fill>
    </dxf>
  </rfmt>
  <rcc rId="9045" sId="1" numFmtId="4">
    <nc r="F168">
      <v>67.5</v>
    </nc>
  </rcc>
  <rrc rId="9046" sId="1" ref="A169:XFD171" action="insertRow"/>
  <rfmt sheetId="1" sqref="A169" start="0" length="0">
    <dxf>
      <font>
        <i/>
        <color indexed="8"/>
        <name val="Times New Roman"/>
        <family val="1"/>
      </font>
    </dxf>
  </rfmt>
  <rfmt sheetId="1" sqref="B169" start="0" length="0">
    <dxf>
      <font>
        <i/>
        <name val="Times New Roman"/>
        <family val="1"/>
      </font>
    </dxf>
  </rfmt>
  <rfmt sheetId="1" sqref="C169" start="0" length="0">
    <dxf>
      <font>
        <i/>
        <name val="Times New Roman"/>
        <family val="1"/>
      </font>
    </dxf>
  </rfmt>
  <rfmt sheetId="1" sqref="D169" start="0" length="0">
    <dxf>
      <font>
        <i/>
        <name val="Times New Roman"/>
        <family val="1"/>
      </font>
    </dxf>
  </rfmt>
  <rfmt sheetId="1" sqref="E169" start="0" length="0">
    <dxf>
      <font>
        <i/>
        <name val="Times New Roman"/>
        <family val="1"/>
      </font>
    </dxf>
  </rfmt>
  <rfmt sheetId="1" sqref="F1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69" start="0" length="0">
    <dxf>
      <font>
        <i/>
        <name val="Times New Roman CYR"/>
        <family val="1"/>
      </font>
    </dxf>
  </rfmt>
  <rfmt sheetId="1" sqref="H169" start="0" length="0">
    <dxf>
      <font>
        <i/>
        <name val="Times New Roman CYR"/>
        <family val="1"/>
      </font>
    </dxf>
  </rfmt>
  <rfmt sheetId="1" sqref="I169" start="0" length="0">
    <dxf>
      <font>
        <i/>
        <name val="Times New Roman CYR"/>
        <family val="1"/>
      </font>
    </dxf>
  </rfmt>
  <rfmt sheetId="1" sqref="J169" start="0" length="0">
    <dxf>
      <font>
        <i/>
        <name val="Times New Roman CYR"/>
        <family val="1"/>
      </font>
    </dxf>
  </rfmt>
  <rfmt sheetId="1" sqref="K169" start="0" length="0">
    <dxf>
      <font>
        <i/>
        <name val="Times New Roman CYR"/>
        <family val="1"/>
      </font>
    </dxf>
  </rfmt>
  <rfmt sheetId="1" sqref="L169" start="0" length="0">
    <dxf>
      <font>
        <i/>
        <name val="Times New Roman CYR"/>
        <family val="1"/>
      </font>
    </dxf>
  </rfmt>
  <rfmt sheetId="1" sqref="M169" start="0" length="0">
    <dxf>
      <font>
        <i/>
        <name val="Times New Roman CYR"/>
        <family val="1"/>
      </font>
    </dxf>
  </rfmt>
  <rfmt sheetId="1" sqref="N169" start="0" length="0">
    <dxf>
      <font>
        <i/>
        <name val="Times New Roman CYR"/>
        <family val="1"/>
      </font>
    </dxf>
  </rfmt>
  <rfmt sheetId="1" sqref="O169" start="0" length="0">
    <dxf>
      <font>
        <i/>
        <name val="Times New Roman CYR"/>
        <family val="1"/>
      </font>
    </dxf>
  </rfmt>
  <rfmt sheetId="1" sqref="P169" start="0" length="0">
    <dxf>
      <font>
        <i/>
        <name val="Times New Roman CYR"/>
        <family val="1"/>
      </font>
    </dxf>
  </rfmt>
  <rfmt sheetId="1" sqref="A169:XFD169" start="0" length="0">
    <dxf>
      <font>
        <i/>
        <name val="Times New Roman CYR"/>
        <family val="1"/>
      </font>
    </dxf>
  </rfmt>
  <rfmt sheetId="1" sqref="A170" start="0" length="0">
    <dxf>
      <font>
        <color indexed="8"/>
        <name val="Times New Roman"/>
        <family val="1"/>
      </font>
      <numFmt numFmtId="30" formatCode="@"/>
      <alignment vertical="top"/>
    </dxf>
  </rfmt>
  <rfmt sheetId="1" sqref="F170" start="0" length="0">
    <dxf>
      <fill>
        <patternFill patternType="none">
          <bgColor indexed="65"/>
        </patternFill>
      </fill>
    </dxf>
  </rfmt>
  <rfmt sheetId="1" sqref="A171" start="0" length="0">
    <dxf>
      <fill>
        <patternFill patternType="solid"/>
      </fill>
    </dxf>
  </rfmt>
  <rfmt sheetId="1" sqref="F171" start="0" length="0">
    <dxf>
      <fill>
        <patternFill patternType="none">
          <bgColor indexed="65"/>
        </patternFill>
      </fill>
    </dxf>
  </rfmt>
  <rcc rId="9047" sId="1" odxf="1" dxf="1">
    <nc r="A169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alignment horizontal="general"/>
    </ndxf>
  </rcc>
  <rcc rId="9048" sId="1">
    <nc r="A170" t="inlineStr">
      <is>
        <t xml:space="preserve">Фонд оплаты труда учреждений </t>
      </is>
    </nc>
  </rcc>
  <rcc rId="9049" sId="1">
    <nc r="A17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50" sId="1">
    <nc r="B169" t="inlineStr">
      <is>
        <t>01</t>
      </is>
    </nc>
  </rcc>
  <rcc rId="9051" sId="1">
    <nc r="C169" t="inlineStr">
      <is>
        <t>13</t>
      </is>
    </nc>
  </rcc>
  <rcc rId="9052" sId="1">
    <nc r="D169" t="inlineStr">
      <is>
        <t>99900 S2160</t>
      </is>
    </nc>
  </rcc>
  <rfmt sheetId="1" sqref="E169" start="0" length="0">
    <dxf>
      <font>
        <b/>
        <i val="0"/>
        <name val="Times New Roman"/>
        <family val="1"/>
      </font>
    </dxf>
  </rfmt>
  <rcc rId="9053" sId="1">
    <nc r="F169">
      <f>SUM(F170:F171)</f>
    </nc>
  </rcc>
  <rcc rId="9054" sId="1">
    <nc r="B170" t="inlineStr">
      <is>
        <t>01</t>
      </is>
    </nc>
  </rcc>
  <rcc rId="9055" sId="1">
    <nc r="C170" t="inlineStr">
      <is>
        <t>13</t>
      </is>
    </nc>
  </rcc>
  <rcc rId="9056" sId="1">
    <nc r="D170" t="inlineStr">
      <is>
        <t>99900 S2160</t>
      </is>
    </nc>
  </rcc>
  <rcc rId="9057" sId="1">
    <nc r="E170" t="inlineStr">
      <is>
        <t>111</t>
      </is>
    </nc>
  </rcc>
  <rcc rId="9058" sId="1" numFmtId="4">
    <nc r="F170">
      <v>3072.2</v>
    </nc>
  </rcc>
  <rcc rId="9059" sId="1">
    <nc r="B171" t="inlineStr">
      <is>
        <t>01</t>
      </is>
    </nc>
  </rcc>
  <rcc rId="9060" sId="1">
    <nc r="C171" t="inlineStr">
      <is>
        <t>13</t>
      </is>
    </nc>
  </rcc>
  <rcc rId="9061" sId="1">
    <nc r="D171" t="inlineStr">
      <is>
        <t>99900 S2160</t>
      </is>
    </nc>
  </rcc>
  <rcc rId="9062" sId="1">
    <nc r="E171" t="inlineStr">
      <is>
        <t>119</t>
      </is>
    </nc>
  </rcc>
  <rcc rId="9063" sId="1" numFmtId="4">
    <nc r="F171">
      <v>927.8</v>
    </nc>
  </rcc>
  <rcc rId="9064" sId="1">
    <oc r="F123">
      <f>F124+F127+F132+F138+F151+F158+F149+F143+F153</f>
    </oc>
    <nc r="F123">
      <f>F124+F127+F132+F138+F151+F158+F149+F143+F153+F167+F169</f>
    </nc>
  </rcc>
  <rrc rId="9065" sId="1" ref="A172:XFD173" action="insertRow"/>
  <rm rId="9066" sheetId="1" source="A149:XFD150" destination="A172:XFD173" sourceSheetId="1">
    <rfmt sheetId="1" xfDxf="1" sqref="A172:XFD172" start="0" length="0">
      <dxf>
        <font>
          <name val="Times New Roman CYR"/>
          <family val="1"/>
        </font>
        <alignment wrapText="1"/>
      </dxf>
    </rfmt>
    <rfmt sheetId="1" xfDxf="1" sqref="A173:XFD173" start="0" length="0">
      <dxf>
        <font>
          <name val="Times New Roman CYR"/>
          <family val="1"/>
        </font>
        <alignment wrapText="1"/>
      </dxf>
    </rfmt>
    <rfmt sheetId="1" sqref="A1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067" sId="1" ref="A149:XFD149" action="deleteRow">
    <rfmt sheetId="1" xfDxf="1" sqref="A149:XFD149" start="0" length="0">
      <dxf>
        <font>
          <name val="Times New Roman CYR"/>
          <family val="1"/>
        </font>
        <alignment wrapText="1"/>
      </dxf>
    </rfmt>
  </rrc>
  <rrc rId="9068" sId="1" ref="A149:XFD149" action="deleteRow">
    <rfmt sheetId="1" xfDxf="1" sqref="A149:XFD149" start="0" length="0">
      <dxf>
        <font>
          <name val="Times New Roman CYR"/>
          <family val="1"/>
        </font>
        <alignment wrapText="1"/>
      </dxf>
    </rfmt>
  </rrc>
  <rcc rId="9069" sId="1" numFmtId="4">
    <oc r="F171">
      <f>9442+444.3</f>
    </oc>
    <nc r="F171">
      <v>9784.5720000000001</v>
    </nc>
  </rcc>
  <rfmt sheetId="1" sqref="F171">
    <dxf>
      <fill>
        <patternFill>
          <bgColor theme="0"/>
        </patternFill>
      </fill>
    </dxf>
  </rfmt>
  <rrc rId="9070" sId="1" ref="A175:XFD177" action="insertRow"/>
  <rcc rId="9071" sId="1" odxf="1" dxf="1">
    <nc r="A17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/>
    </ndxf>
  </rcc>
  <rcc rId="9072" sId="1" odxf="1" dxf="1">
    <nc r="B17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3" sId="1" odxf="1" dxf="1">
    <nc r="C17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4" sId="1" odxf="1" dxf="1">
    <nc r="D175" t="inlineStr">
      <is>
        <t>18001 00000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75" start="0" length="0">
    <dxf>
      <font>
        <b val="0"/>
        <i/>
        <name val="Times New Roman"/>
        <family val="1"/>
      </font>
    </dxf>
  </rfmt>
  <rcc rId="9075" sId="1" odxf="1" dxf="1">
    <nc r="F175">
      <f>F176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6" sId="1" odxf="1" dxf="1">
    <nc r="A176" t="inlineStr">
      <is>
        <t>Приобретение и установка источников наружного противопожарного водоснабжения</t>
      </is>
    </nc>
    <odxf>
      <font>
        <b/>
        <i val="0"/>
        <name val="Times New Roman"/>
        <family val="1"/>
      </font>
      <numFmt numFmtId="0" formatCode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name val="Times New Roman"/>
        <family val="1"/>
      </font>
      <numFmt numFmtId="30" formatCode="@"/>
      <border outline="0">
        <left/>
        <right/>
        <top/>
        <bottom/>
      </border>
    </ndxf>
  </rcc>
  <rcc rId="9077" sId="1" odxf="1" dxf="1">
    <nc r="B176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8" sId="1" odxf="1" dxf="1">
    <nc r="C176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9" sId="1" odxf="1" dxf="1">
    <nc r="D176" t="inlineStr">
      <is>
        <t>18001 S4820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76" start="0" length="0">
    <dxf>
      <font>
        <b val="0"/>
        <i/>
        <name val="Times New Roman"/>
        <family val="1"/>
      </font>
    </dxf>
  </rfmt>
  <rcc rId="9080" sId="1" odxf="1" dxf="1">
    <nc r="F176">
      <f>F177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81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082" sId="1" odxf="1" dxf="1">
    <nc r="B177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3" sId="1" odxf="1" dxf="1">
    <nc r="C177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4" sId="1" odxf="1" dxf="1">
    <nc r="D177" t="inlineStr">
      <is>
        <t>18001 S4820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5" sId="1" odxf="1" dxf="1">
    <nc r="E177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6" sId="1" odxf="1" dxf="1" numFmtId="4">
    <nc r="F177">
      <v>17050.000049999999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7" sId="1">
    <oc r="F174">
      <f>F178</f>
    </oc>
    <nc r="F174">
      <f>F178+F175</f>
    </nc>
  </rcc>
  <rcc rId="9088" sId="1" numFmtId="4">
    <oc r="F180">
      <v>1500</v>
    </oc>
    <nc r="F180">
      <v>1329.5</v>
    </nc>
  </rcc>
  <rfmt sheetId="1" sqref="F192:F203">
    <dxf>
      <fill>
        <patternFill>
          <bgColor theme="0"/>
        </patternFill>
      </fill>
    </dxf>
  </rfmt>
  <rcc rId="9089" sId="1" numFmtId="4">
    <oc r="F211">
      <v>64.3</v>
    </oc>
    <nc r="F211">
      <v>114.3</v>
    </nc>
  </rcc>
  <rcc rId="9090" sId="1" numFmtId="4">
    <oc r="F212">
      <f>73.7+30</f>
    </oc>
    <nc r="F212">
      <v>151.816</v>
    </nc>
  </rcc>
  <rrc rId="9091" sId="1" ref="A213:XFD213" action="insertRow"/>
  <rcc rId="9092" sId="1">
    <nc r="B213" t="inlineStr">
      <is>
        <t>04</t>
      </is>
    </nc>
  </rcc>
  <rcc rId="9093" sId="1">
    <nc r="C213" t="inlineStr">
      <is>
        <t>05</t>
      </is>
    </nc>
  </rcc>
  <rcc rId="9094" sId="1">
    <nc r="D213" t="inlineStr">
      <is>
        <t>99900 83510</t>
      </is>
    </nc>
  </rcc>
  <rcc rId="9095" sId="1">
    <nc r="E213" t="inlineStr">
      <is>
        <t>852</t>
      </is>
    </nc>
  </rcc>
  <rcc rId="9096" sId="1" numFmtId="4">
    <nc r="F213">
      <v>1.8839999999999999</v>
    </nc>
  </rcc>
  <rcc rId="9097" sId="1">
    <oc r="F207">
      <f>SUM(F208:F212)</f>
    </oc>
    <nc r="F207">
      <f>SUM(F208:F213)</f>
    </nc>
  </rcc>
  <rcc rId="9098" sId="1" xfDxf="1" dxf="1">
    <nc r="A213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функцион.структура!$A$1:$F$562</formula>
    <oldFormula>функцион.структура!$A$1:$F$562</oldFormula>
  </rdn>
  <rdn rId="0" localSheetId="1" customView="1" name="Z_519080D0_14D4_455C_B695_47327DBB8058_.wvu.FilterData" hidden="1" oldHidden="1">
    <formula>функцион.структура!$A$13:$F$569</formula>
    <oldFormula>функцион.структура!$A$13:$F$569</oldFormula>
  </rdn>
  <rcv guid="{519080D0-14D4-455C-B695-47327DBB8058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90:F592">
    <dxf>
      <fill>
        <patternFill>
          <bgColor theme="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58" sId="1" ref="A589:XFD590" action="insertRow"/>
  <rm rId="9659" sheetId="1" source="A593:XFD594" destination="A589:XFD590" sourceSheetId="1">
    <rfmt sheetId="1" xfDxf="1" sqref="A589:XFD589" start="0" length="0">
      <dxf>
        <font>
          <i/>
          <name val="Times New Roman CYR"/>
          <family val="1"/>
        </font>
        <alignment wrapText="1"/>
      </dxf>
    </rfmt>
    <rfmt sheetId="1" xfDxf="1" sqref="A590:XFD590" start="0" length="0">
      <dxf>
        <font>
          <i/>
          <name val="Times New Roman CYR"/>
          <family val="1"/>
        </font>
        <alignment wrapText="1"/>
      </dxf>
    </rfmt>
    <rfmt sheetId="1" sqref="A5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660" sId="1" ref="A593:XFD593" action="deleteRow">
    <rfmt sheetId="1" xfDxf="1" sqref="A593:XFD593" start="0" length="0">
      <dxf>
        <font>
          <name val="Times New Roman CYR"/>
          <family val="1"/>
        </font>
        <alignment wrapText="1"/>
      </dxf>
    </rfmt>
  </rrc>
  <rrc rId="9661" sId="1" ref="A593:XFD593" action="deleteRow">
    <rfmt sheetId="1" xfDxf="1" sqref="A593:XFD593" start="0" length="0">
      <dxf>
        <font>
          <name val="Times New Roman CYR"/>
          <family val="1"/>
        </font>
        <alignment wrapText="1"/>
      </dxf>
    </rfmt>
  </rrc>
  <rcv guid="{519080D0-14D4-455C-B695-47327DBB8058}" action="delete"/>
  <rdn rId="0" localSheetId="1" customView="1" name="Z_519080D0_14D4_455C_B695_47327DBB8058_.wvu.PrintArea" hidden="1" oldHidden="1">
    <formula>функцион.структура!$A$1:$F$622</formula>
    <oldFormula>функцион.структура!$A$1:$F$622</oldFormula>
  </rdn>
  <rdn rId="0" localSheetId="1" customView="1" name="Z_519080D0_14D4_455C_B695_47327DBB8058_.wvu.FilterData" hidden="1" oldHidden="1">
    <formula>функцион.структура!$A$13:$F$629</formula>
    <oldFormula>функцион.структура!$A$13:$F$629</oldFormula>
  </rdn>
  <rcv guid="{519080D0-14D4-455C-B695-47327DBB8058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621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64" sId="1" ref="A622:XFD640" action="insertRow"/>
  <rcc rId="9665" sId="1" odxf="1" dxf="1">
    <nc r="A62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9666" sId="1" odxf="1" dxf="1">
    <nc r="B62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667" sId="1" odxf="1" dxf="1">
    <nc r="C62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22" start="0" length="0">
    <dxf>
      <font>
        <b/>
        <name val="Times New Roman"/>
        <family val="1"/>
      </font>
      <fill>
        <patternFill>
          <bgColor indexed="41"/>
        </patternFill>
      </fill>
    </dxf>
  </rfmt>
  <rcc rId="9668" sId="1" odxf="1" dxf="1">
    <nc r="A623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69" sId="1" odxf="1" dxf="1">
    <nc r="B62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0" sId="1" odxf="1" dxf="1">
    <nc r="C62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1" sId="1" odxf="1" dxf="1">
    <nc r="D62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3" start="0" length="0">
    <dxf>
      <numFmt numFmtId="0" formatCode="General"/>
      <alignment horizontal="general" vertical="top"/>
    </dxf>
  </rfmt>
  <rcc rId="9672" sId="1" odxf="1" dxf="1">
    <nc r="F623">
      <f>F624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3" sId="1" odxf="1" dxf="1">
    <nc r="A62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9674" sId="1" odxf="1" dxf="1">
    <nc r="B62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9675" sId="1" odxf="1" dxf="1">
    <nc r="C62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9676" sId="1" odxf="1" dxf="1">
    <nc r="D62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4" start="0" length="0">
    <dxf>
      <numFmt numFmtId="0" formatCode="General"/>
      <alignment horizontal="general" vertical="top"/>
    </dxf>
  </rfmt>
  <rcc rId="9677" sId="1" odxf="1" dxf="1">
    <nc r="F624">
      <f>F625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8" sId="1" odxf="1" dxf="1">
    <nc r="A62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79" sId="1" odxf="1" dxf="1">
    <nc r="B62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0" sId="1" odxf="1" dxf="1">
    <nc r="C6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1" sId="1" odxf="1" dxf="1">
    <nc r="D62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5" start="0" length="0">
    <dxf>
      <numFmt numFmtId="0" formatCode="General"/>
      <alignment horizontal="general" vertical="top"/>
    </dxf>
  </rfmt>
  <rcc rId="9682" sId="1" odxf="1" dxf="1">
    <nc r="F625">
      <f>F626+F651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3" sId="1" odxf="1" dxf="1">
    <nc r="A62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6" sId="1" odxf="1" dxf="1">
    <nc r="D62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9687" sId="1" odxf="1" dxf="1">
    <nc r="F626">
      <f>F627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8" sId="1">
    <nc r="A627" t="inlineStr">
      <is>
        <t>Иные межбюджетные трансферты</t>
      </is>
    </nc>
  </rcc>
  <rcc rId="9689" sId="1">
    <nc r="B627" t="inlineStr">
      <is>
        <t>14</t>
      </is>
    </nc>
  </rcc>
  <rcc rId="9690" sId="1">
    <nc r="C627" t="inlineStr">
      <is>
        <t>03</t>
      </is>
    </nc>
  </rcc>
  <rcc rId="9691" sId="1">
    <nc r="D627" t="inlineStr">
      <is>
        <t>02201 63010</t>
      </is>
    </nc>
  </rcc>
  <rcc rId="9692" sId="1">
    <nc r="E627" t="inlineStr">
      <is>
        <t>540</t>
      </is>
    </nc>
  </rcc>
  <rcc rId="9693" sId="1" odxf="1" dxf="1">
    <nc r="A628" t="inlineStr">
      <is>
        <t>Муниципальная программа «Поддержка сельских и городских инициатив в Селенгинском районе на 2020-2025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9694" sId="1" odxf="1" dxf="1">
    <nc r="B62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5" sId="1" odxf="1" dxf="1">
    <nc r="C62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6" sId="1" odxf="1" dxf="1">
    <nc r="D62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8" start="0" length="0">
    <dxf>
      <font>
        <b/>
        <name val="Times New Roman"/>
        <family val="1"/>
      </font>
    </dxf>
  </rfmt>
  <rcc rId="9697" sId="1" odxf="1" dxf="1">
    <nc r="F628">
      <f>F629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A62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9699" sId="1" odxf="1" dxf="1">
    <nc r="B6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0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1" sId="1" odxf="1" dxf="1">
    <nc r="D62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9" start="0" length="0">
    <dxf>
      <font>
        <i/>
        <name val="Times New Roman"/>
        <family val="1"/>
      </font>
    </dxf>
  </rfmt>
  <rcc rId="970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A63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9704" sId="1" odxf="1" dxf="1">
    <nc r="B63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5" sId="1" odxf="1" dxf="1">
    <nc r="C63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6" sId="1" odxf="1" dxf="1">
    <nc r="D63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0" start="0" length="0">
    <dxf>
      <font>
        <i/>
        <name val="Times New Roman"/>
        <family val="1"/>
      </font>
    </dxf>
  </rfmt>
  <rcc rId="9707" sId="1" odxf="1" dxf="1">
    <nc r="F630">
      <f>F631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8" sId="1" odxf="1" dxf="1">
    <nc r="A63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09" sId="1">
    <nc r="B631" t="inlineStr">
      <is>
        <t>14</t>
      </is>
    </nc>
  </rcc>
  <rcc rId="9710" sId="1">
    <nc r="C631" t="inlineStr">
      <is>
        <t>03</t>
      </is>
    </nc>
  </rcc>
  <rcc rId="9711" sId="1">
    <nc r="D631" t="inlineStr">
      <is>
        <t>14001 74030</t>
      </is>
    </nc>
  </rcc>
  <rcc rId="9712" sId="1">
    <nc r="E631" t="inlineStr">
      <is>
        <t>540</t>
      </is>
    </nc>
  </rcc>
  <rcc rId="9713" sId="1" numFmtId="4">
    <nc r="F631">
      <v>6190</v>
    </nc>
  </rcc>
  <rcc rId="9714" sId="1" odxf="1" dxf="1">
    <nc r="A63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9715" sId="1" odxf="1" dxf="1">
    <nc r="B63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9716" sId="1" odxf="1" dxf="1">
    <nc r="C63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9717" sId="1" odxf="1" dxf="1">
    <nc r="D632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718" sId="1" odxf="1" dxf="1">
    <nc r="F632">
      <f>F633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2" start="0" length="0">
    <dxf>
      <fill>
        <patternFill>
          <bgColor rgb="FFFFFF00"/>
        </patternFill>
      </fill>
    </dxf>
  </rfmt>
  <rfmt sheetId="1" sqref="H632" start="0" length="0">
    <dxf>
      <fill>
        <patternFill>
          <bgColor rgb="FFFFFF00"/>
        </patternFill>
      </fill>
    </dxf>
  </rfmt>
  <rfmt sheetId="1" sqref="I632" start="0" length="0">
    <dxf>
      <fill>
        <patternFill>
          <bgColor rgb="FFFFFF00"/>
        </patternFill>
      </fill>
    </dxf>
  </rfmt>
  <rfmt sheetId="1" sqref="J632" start="0" length="0">
    <dxf>
      <fill>
        <patternFill>
          <bgColor rgb="FFFFFF00"/>
        </patternFill>
      </fill>
    </dxf>
  </rfmt>
  <rfmt sheetId="1" sqref="K632" start="0" length="0">
    <dxf>
      <fill>
        <patternFill>
          <bgColor rgb="FFFFFF00"/>
        </patternFill>
      </fill>
    </dxf>
  </rfmt>
  <rfmt sheetId="1" sqref="L632" start="0" length="0">
    <dxf>
      <fill>
        <patternFill>
          <bgColor rgb="FFFFFF00"/>
        </patternFill>
      </fill>
    </dxf>
  </rfmt>
  <rfmt sheetId="1" sqref="M632" start="0" length="0">
    <dxf>
      <fill>
        <patternFill>
          <bgColor rgb="FFFFFF00"/>
        </patternFill>
      </fill>
    </dxf>
  </rfmt>
  <rfmt sheetId="1" sqref="N632" start="0" length="0">
    <dxf>
      <fill>
        <patternFill>
          <bgColor rgb="FFFFFF00"/>
        </patternFill>
      </fill>
    </dxf>
  </rfmt>
  <rfmt sheetId="1" sqref="O632" start="0" length="0">
    <dxf>
      <fill>
        <patternFill>
          <bgColor rgb="FFFFFF00"/>
        </patternFill>
      </fill>
    </dxf>
  </rfmt>
  <rfmt sheetId="1" sqref="P632" start="0" length="0">
    <dxf>
      <fill>
        <patternFill>
          <bgColor rgb="FFFFFF00"/>
        </patternFill>
      </fill>
    </dxf>
  </rfmt>
  <rfmt sheetId="1" sqref="A632:XFD632" start="0" length="0">
    <dxf>
      <fill>
        <patternFill>
          <bgColor rgb="FFFFFF00"/>
        </patternFill>
      </fill>
    </dxf>
  </rfmt>
  <rcc rId="9719" sId="1" odxf="1" dxf="1">
    <nc r="A63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9720" sId="1" odxf="1" dxf="1">
    <nc r="B633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721" sId="1" odxf="1" dxf="1">
    <nc r="C633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63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63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722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3" start="0" length="0">
    <dxf>
      <fill>
        <patternFill>
          <bgColor rgb="FFFFFF00"/>
        </patternFill>
      </fill>
    </dxf>
  </rfmt>
  <rfmt sheetId="1" sqref="H633" start="0" length="0">
    <dxf>
      <fill>
        <patternFill>
          <bgColor rgb="FFFFFF00"/>
        </patternFill>
      </fill>
    </dxf>
  </rfmt>
  <rfmt sheetId="1" sqref="I633" start="0" length="0">
    <dxf>
      <fill>
        <patternFill>
          <bgColor rgb="FFFFFF00"/>
        </patternFill>
      </fill>
    </dxf>
  </rfmt>
  <rfmt sheetId="1" sqref="J633" start="0" length="0">
    <dxf>
      <fill>
        <patternFill>
          <bgColor rgb="FFFFFF00"/>
        </patternFill>
      </fill>
    </dxf>
  </rfmt>
  <rfmt sheetId="1" sqref="K633" start="0" length="0">
    <dxf>
      <fill>
        <patternFill>
          <bgColor rgb="FFFFFF00"/>
        </patternFill>
      </fill>
    </dxf>
  </rfmt>
  <rfmt sheetId="1" sqref="L633" start="0" length="0">
    <dxf>
      <fill>
        <patternFill>
          <bgColor rgb="FFFFFF00"/>
        </patternFill>
      </fill>
    </dxf>
  </rfmt>
  <rfmt sheetId="1" sqref="M633" start="0" length="0">
    <dxf>
      <fill>
        <patternFill>
          <bgColor rgb="FFFFFF00"/>
        </patternFill>
      </fill>
    </dxf>
  </rfmt>
  <rfmt sheetId="1" sqref="N633" start="0" length="0">
    <dxf>
      <fill>
        <patternFill>
          <bgColor rgb="FFFFFF00"/>
        </patternFill>
      </fill>
    </dxf>
  </rfmt>
  <rfmt sheetId="1" sqref="O633" start="0" length="0">
    <dxf>
      <fill>
        <patternFill>
          <bgColor rgb="FFFFFF00"/>
        </patternFill>
      </fill>
    </dxf>
  </rfmt>
  <rfmt sheetId="1" sqref="P633" start="0" length="0">
    <dxf>
      <fill>
        <patternFill>
          <bgColor rgb="FFFFFF00"/>
        </patternFill>
      </fill>
    </dxf>
  </rfmt>
  <rfmt sheetId="1" sqref="A633:XFD633" start="0" length="0">
    <dxf>
      <fill>
        <patternFill>
          <bgColor rgb="FFFFFF00"/>
        </patternFill>
      </fill>
    </dxf>
  </rfmt>
  <rcc rId="9723" sId="1" odxf="1" dxf="1">
    <nc r="A63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9724" sId="1" odxf="1" dxf="1">
    <nc r="B63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25" sId="1" odxf="1" dxf="1">
    <nc r="C63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34" start="0" length="0">
    <dxf>
      <font>
        <i/>
        <name val="Times New Roman"/>
        <family val="1"/>
      </font>
    </dxf>
  </rfmt>
  <rfmt sheetId="1" sqref="E634" start="0" length="0">
    <dxf>
      <font>
        <i/>
        <name val="Times New Roman"/>
        <family val="1"/>
      </font>
    </dxf>
  </rfmt>
  <rcc rId="9726" sId="1" odxf="1" dxf="1">
    <nc r="F634">
      <f>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4:XFD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27" sId="1" odxf="1" dxf="1">
    <nc r="A635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28" sId="1">
    <nc r="B635" t="inlineStr">
      <is>
        <t>14</t>
      </is>
    </nc>
  </rcc>
  <rcc rId="9729" sId="1">
    <nc r="C635" t="inlineStr">
      <is>
        <t>03</t>
      </is>
    </nc>
  </rcc>
  <rcc rId="9730" sId="1">
    <nc r="E635" t="inlineStr">
      <is>
        <t>540</t>
      </is>
    </nc>
  </rcc>
  <rfmt sheetId="1" sqref="G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5:XFD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31" sId="1" odxf="1" dxf="1">
    <nc r="A636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9732" sId="1" odxf="1" dxf="1">
    <nc r="B636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33" sId="1" odxf="1" dxf="1">
    <nc r="C63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34" sId="1" odxf="1" dxf="1">
    <nc r="D6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6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36" start="0" length="0">
    <dxf>
      <font>
        <b/>
        <name val="Times New Roman"/>
        <family val="1"/>
      </font>
    </dxf>
  </rfmt>
  <rcc rId="9735" sId="1" odxf="1" dxf="1">
    <nc r="A637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9736" sId="1" odxf="1" dxf="1">
    <nc r="B637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37" sId="1" odxf="1" dxf="1">
    <nc r="C63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38" sId="1" odxf="1" dxf="1">
    <nc r="D637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7" start="0" length="0">
    <dxf>
      <font>
        <i/>
        <name val="Times New Roman"/>
        <family val="1"/>
      </font>
    </dxf>
  </rfmt>
  <rcc rId="9739" sId="1" odxf="1" dxf="1">
    <nc r="F637">
      <f>F638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7:XFD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40" sId="1" odxf="1" dxf="1">
    <nc r="A638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41" sId="1">
    <nc r="B638" t="inlineStr">
      <is>
        <t>14</t>
      </is>
    </nc>
  </rcc>
  <rcc rId="9742" sId="1">
    <nc r="C638" t="inlineStr">
      <is>
        <t>03</t>
      </is>
    </nc>
  </rcc>
  <rcc rId="9743" sId="1">
    <nc r="D638" t="inlineStr">
      <is>
        <t>99900 55493</t>
      </is>
    </nc>
  </rcc>
  <rcc rId="9744" sId="1">
    <nc r="E638" t="inlineStr">
      <is>
        <t>540</t>
      </is>
    </nc>
  </rcc>
  <rcc rId="9745" sId="1" numFmtId="4">
    <nc r="F638">
      <v>287.61200000000002</v>
    </nc>
  </rcc>
  <rfmt sheetId="1" sqref="G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8:XFD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46" sId="1" odxf="1" dxf="1">
    <nc r="A63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9747" sId="1" odxf="1" dxf="1">
    <nc r="B63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48" sId="1" odxf="1" dxf="1">
    <nc r="C63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49" sId="1" odxf="1" dxf="1">
    <nc r="D639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9" start="0" length="0">
    <dxf>
      <font>
        <i/>
        <name val="Times New Roman"/>
        <family val="1"/>
      </font>
    </dxf>
  </rfmt>
  <rcc rId="9750" sId="1" odxf="1" dxf="1">
    <nc r="F639">
      <f>F640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1" sId="1" odxf="1" dxf="1">
    <nc r="A640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52" sId="1">
    <nc r="B640" t="inlineStr">
      <is>
        <t>14</t>
      </is>
    </nc>
  </rcc>
  <rcc rId="9753" sId="1">
    <nc r="C640" t="inlineStr">
      <is>
        <t>03</t>
      </is>
    </nc>
  </rcc>
  <rcc rId="9754" sId="1">
    <nc r="D640" t="inlineStr">
      <is>
        <t>99900 S2140</t>
      </is>
    </nc>
  </rcc>
  <rcc rId="9755" sId="1">
    <nc r="E640" t="inlineStr">
      <is>
        <t>540</t>
      </is>
    </nc>
  </rcc>
  <rfmt sheetId="1" sqref="G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40:XFD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56" sId="1" numFmtId="4">
    <nc r="F627">
      <v>32654.13121</v>
    </nc>
  </rcc>
  <rrc rId="9757" sId="1" ref="A628:XFD628" action="deleteRow">
    <undo index="65535" exp="ref" v="1" dr="F628" r="F622" sId="1"/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Муниципальная программа «Поддержка сельских и городских инициатив в Селенгинском районе на 2020-2025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6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58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59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60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8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28">
        <v>6190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1" sId="1">
    <nc r="D629" t="inlineStr">
      <is>
        <t>19001 00000</t>
      </is>
    </nc>
  </rcc>
  <rcc rId="9762" sId="1">
    <nc r="D630" t="inlineStr">
      <is>
        <t>19001 S2140</t>
      </is>
    </nc>
  </rcc>
  <rcc rId="9763" sId="1">
    <nc r="D631" t="inlineStr">
      <is>
        <t>19001 S2140</t>
      </is>
    </nc>
  </rcc>
  <rcc rId="9764" sId="1" numFmtId="4">
    <nc r="F631">
      <v>2356.9362900000001</v>
    </nc>
  </rcc>
  <rrc rId="9765" sId="1" ref="A633:XFD633" action="deleteRow">
    <undo index="65535" exp="ref" v="1" dr="F633" r="F632" sId="1"/>
    <rfmt sheetId="1" xfDxf="1" sqref="A633:XFD633" start="0" length="0">
      <dxf>
        <font>
          <name val="Times New Roman CYR"/>
          <family val="1"/>
        </font>
        <alignment wrapText="1"/>
      </dxf>
    </rfmt>
    <rcc rId="0" sId="1" dxf="1">
      <nc r="A6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3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3">
        <f>F634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66" sId="1" ref="A633:XFD633" action="deleteRow">
    <rfmt sheetId="1" xfDxf="1" sqref="A633:XFD633" start="0" length="0">
      <dxf>
        <font>
          <name val="Times New Roman CYR"/>
          <family val="1"/>
        </font>
        <alignment wrapText="1"/>
      </dxf>
    </rfmt>
    <rcc rId="0" sId="1" dxf="1">
      <nc r="A6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33">
        <v>287.61200000000002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7" sId="1">
    <nc r="F632">
      <f>F633</f>
    </nc>
  </rcc>
  <rcc rId="9768" sId="1" numFmtId="4">
    <nc r="F634">
      <v>1637.44498</v>
    </nc>
  </rcc>
  <rcc rId="9769" sId="1">
    <nc r="F622">
      <f>F623+F632+F628</f>
    </nc>
  </rcc>
  <rcc rId="9770" sId="1">
    <oc r="F613">
      <f>F614</f>
    </oc>
    <nc r="F613">
      <f>F614+F622</f>
    </nc>
  </rcc>
  <rcc rId="9771" sId="1" numFmtId="4">
    <oc r="F638">
      <f>224225-12161.175+1706997.15</f>
    </oc>
    <nc r="F638">
      <v>2293471.08189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2" sId="1">
    <oc r="F274">
      <f>SUM(F275:F276)</f>
    </oc>
    <nc r="F274">
      <f>SUM(F275:F276)</f>
    </nc>
  </rcc>
  <rcc rId="9773" sId="1" numFmtId="4">
    <oc r="F301">
      <f>13511.1+275.7+13.78685</f>
    </oc>
    <nc r="F301">
      <v>13800.6417</v>
    </nc>
  </rcc>
  <rcc rId="9774" sId="1" numFmtId="4">
    <oc r="F302">
      <f>13511.1+275.7+13.78685</f>
    </oc>
    <nc r="F302">
      <v>13800.6417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5" sId="1">
    <oc r="F181">
      <f>F182+F218+F235</f>
    </oc>
    <nc r="F181">
      <f>F182+F218+F235+F214</f>
    </nc>
  </rcc>
  <rcc rId="9776" sId="1">
    <oc r="F226">
      <f>SUM(F227:F228)</f>
    </oc>
    <nc r="F226">
      <f>SUM(F227:F228)</f>
    </nc>
  </rcc>
  <rcc rId="9777" sId="1">
    <oc r="F235">
      <f>F252+F264+F243+F256+F260</f>
    </oc>
    <nc r="F235">
      <f>F252+F264+F243+F256+F260+F236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8" sId="1">
    <oc r="F403">
      <f>F405</f>
    </oc>
    <nc r="F403">
      <f>F404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9" sId="1">
    <oc r="E375" t="inlineStr">
      <is>
        <t>611</t>
      </is>
    </oc>
    <nc r="E375" t="inlineStr">
      <is>
        <t>621</t>
      </is>
    </nc>
  </rcc>
  <rcc rId="9780" sId="1">
    <oc r="E234" t="inlineStr">
      <is>
        <t>243</t>
      </is>
    </oc>
    <nc r="E234" t="inlineStr">
      <is>
        <t>622</t>
      </is>
    </nc>
  </rcc>
  <rcc rId="9781" sId="1">
    <oc r="A234" t="inlineStr">
      <is>
        <t>Закупка товаров, работ, услуг в целях капитального ремонта государственного (муниципального) имущества</t>
      </is>
    </oc>
    <nc r="A234" t="inlineStr">
      <is>
        <t>Субсидии автономным учреждениям на иные цели</t>
      </is>
    </nc>
  </rcc>
  <rcc rId="9782" sId="1">
    <oc r="E494" t="inlineStr">
      <is>
        <t>540</t>
      </is>
    </oc>
    <nc r="E494" t="inlineStr">
      <is>
        <t>414</t>
      </is>
    </nc>
  </rcc>
  <rcc rId="9783" sId="1" xfDxf="1" dxf="1">
    <oc r="A494" t="inlineStr">
      <is>
        <t>Иные межбюджетные трансферты</t>
      </is>
    </oc>
    <nc r="A494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функцион.структура!$A$1:$F$635</formula>
    <oldFormula>функцион.структура!$A$1:$F$635</oldFormula>
  </rdn>
  <rdn rId="0" localSheetId="1" customView="1" name="Z_519080D0_14D4_455C_B695_47327DBB8058_.wvu.FilterData" hidden="1" oldHidden="1">
    <formula>функцион.структура!$A$13:$F$642</formula>
    <oldFormula>функцион.структура!$A$13:$F$642</oldFormula>
  </rdn>
  <rcv guid="{519080D0-14D4-455C-B695-47327DBB8058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86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49">
        <v>47</v>
      </nc>
    </rcc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3" start="0" length="0">
      <dxf>
        <font>
          <b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cc rId="0" sId="1">
      <nc r="G78">
        <v>211</v>
      </nc>
    </rcc>
    <rfmt sheetId="1" sqref="G79" start="0" length="0">
      <dxf>
        <font>
          <b/>
          <name val="Times New Roman CYR"/>
          <family val="1"/>
        </font>
      </dxf>
    </rfmt>
    <rfmt sheetId="1" sqref="G80" start="0" length="0">
      <dxf>
        <font>
          <b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17" start="0" length="0">
      <dxf>
        <font>
          <i/>
          <name val="Times New Roman CYR"/>
          <family val="1"/>
        </font>
      </dxf>
    </rfmt>
    <rfmt sheetId="1" sqref="G121" start="0" length="0">
      <dxf>
        <font>
          <i/>
          <name val="Times New Roman CYR"/>
          <family val="1"/>
        </font>
      </dxf>
    </rfmt>
    <rcc rId="0" sId="1">
      <nc r="G127">
        <v>300.5</v>
      </nc>
    </rcc>
    <rcc rId="0" sId="1">
      <nc r="G132">
        <v>790.1</v>
      </nc>
    </rcc>
    <rfmt sheetId="1" sqref="G135" start="0" length="0">
      <dxf>
        <font>
          <i/>
          <name val="Times New Roman CYR"/>
          <family val="1"/>
        </font>
      </dxf>
    </rfmt>
    <rcc rId="0" sId="1">
      <nc r="G138">
        <v>513.5</v>
      </nc>
    </rcc>
    <rfmt sheetId="1" sqref="G143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cc rId="0" sId="1">
      <nc r="G171">
        <v>9442</v>
      </nc>
    </rcc>
    <rfmt sheetId="1" sqref="G181" start="0" length="0">
      <dxf>
        <font>
          <i/>
          <name val="Times New Roman CYR"/>
          <family val="1"/>
        </font>
      </dxf>
    </rfmt>
    <rfmt sheetId="1" sqref="G182" start="0" length="0">
      <dxf>
        <font>
          <i/>
          <name val="Times New Roman CYR"/>
          <family val="1"/>
        </font>
      </dxf>
    </rfmt>
    <rfmt sheetId="1" sqref="G183" start="0" length="0">
      <dxf>
        <font>
          <i/>
          <name val="Times New Roman CYR"/>
          <family val="1"/>
        </font>
      </dxf>
    </rfmt>
    <rfmt sheetId="1" sqref="G184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0" start="0" length="0">
      <dxf>
        <font>
          <i/>
          <name val="Times New Roman CYR"/>
          <family val="1"/>
        </font>
      </dxf>
    </rfmt>
    <rcc rId="0" sId="1">
      <nc r="G191">
        <v>311</v>
      </nc>
    </rcc>
    <rcc rId="0" sId="1">
      <nc r="G193">
        <v>1.7</v>
      </nc>
    </rcc>
    <rcc rId="0" sId="1">
      <nc r="G196">
        <v>149.6</v>
      </nc>
    </rcc>
    <rcc rId="0" sId="1" dxf="1">
      <nc r="G198">
        <v>50.5</v>
      </nc>
      <ndxf>
        <font>
          <i/>
          <name val="Times New Roman CYR"/>
          <family val="1"/>
        </font>
      </ndxf>
    </rcc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cc rId="0" sId="1" dxf="1">
      <nc r="G202">
        <v>3366.9</v>
      </nc>
      <ndxf>
        <font>
          <i/>
          <name val="Times New Roman CYR"/>
          <family val="1"/>
        </font>
      </ndxf>
    </rcc>
    <rcc rId="0" sId="1">
      <nc r="G203">
        <v>22.4</v>
      </nc>
    </rcc>
    <rfmt sheetId="1" sqref="G225" start="0" length="0">
      <dxf>
        <font>
          <b/>
          <i/>
          <name val="Times New Roman CYR"/>
          <family val="1"/>
        </font>
      </dxf>
    </rfmt>
    <rcc rId="0" sId="1">
      <nc r="G227">
        <v>162122.6</v>
      </nc>
    </rcc>
    <rcc rId="0" sId="1">
      <nc r="G228">
        <v>162122.6</v>
      </nc>
    </rcc>
    <rcc rId="0" sId="1" dxf="1" numFmtId="4">
      <nc r="G234">
        <v>157459.4</v>
      </nc>
      <ndxf>
        <numFmt numFmtId="165" formatCode="0.00000"/>
      </ndxf>
    </rcc>
    <rcc rId="0" sId="1">
      <nc r="G247">
        <v>655.5</v>
      </nc>
    </rcc>
    <rfmt sheetId="1" sqref="G253" start="0" length="0">
      <dxf>
        <font>
          <i/>
          <name val="Times New Roman CYR"/>
          <family val="1"/>
        </font>
      </dxf>
    </rfmt>
    <rfmt sheetId="1" sqref="G255" start="0" length="0">
      <dxf>
        <font>
          <i/>
          <name val="Times New Roman CYR"/>
          <family val="1"/>
        </font>
      </dxf>
    </rfmt>
    <rcc rId="0" sId="1">
      <nc r="G263">
        <v>400</v>
      </nc>
    </rcc>
    <rfmt sheetId="1" sqref="G264" start="0" length="0">
      <dxf>
        <font>
          <i/>
          <name val="Times New Roman CYR"/>
          <family val="1"/>
        </font>
      </dxf>
    </rfmt>
    <rcc rId="0" sId="1">
      <nc r="G266">
        <v>3.8</v>
      </nc>
    </rcc>
    <rfmt sheetId="1" sqref="G269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2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4" start="0" length="0">
      <dxf>
        <font>
          <i/>
          <name val="Times New Roman CYR"/>
          <family val="1"/>
        </font>
      </dxf>
    </rfmt>
    <rcc rId="0" sId="1" dxf="1">
      <nc r="G275">
        <v>48032.800000000003</v>
      </nc>
      <ndxf>
        <font>
          <i/>
          <name val="Times New Roman CYR"/>
          <family val="1"/>
        </font>
      </ndxf>
    </rcc>
    <rfmt sheetId="1" sqref="G276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cc rId="0" sId="1" dxf="1">
      <nc r="G289">
        <v>480</v>
      </nc>
      <ndxf>
        <font>
          <i/>
          <name val="Times New Roman CYR"/>
          <family val="1"/>
        </font>
      </ndxf>
    </rcc>
    <rcc rId="0" sId="1">
      <nc r="G299">
        <v>13786.9</v>
      </nc>
    </rcc>
    <rcc rId="0" sId="1">
      <nc r="G301">
        <v>13786.9</v>
      </nc>
    </rcc>
    <rcc rId="0" sId="1">
      <nc r="G302">
        <v>13786.9</v>
      </nc>
    </rcc>
    <rcc rId="0" sId="1">
      <nc r="G313">
        <v>50000</v>
      </nc>
    </rcc>
    <rcc rId="0" sId="1">
      <nc r="G317">
        <v>54173.8</v>
      </nc>
    </rcc>
    <rfmt sheetId="1" sqref="G321" start="0" length="0">
      <dxf>
        <font>
          <i/>
          <name val="Times New Roman CYR"/>
          <family val="1"/>
        </font>
      </dxf>
    </rfmt>
    <rcc rId="0" sId="1">
      <nc r="G324">
        <v>133179.4</v>
      </nc>
    </rcc>
    <rcc rId="0" sId="1">
      <nc r="G326">
        <v>563</v>
      </nc>
    </rcc>
    <rcc rId="0" sId="1">
      <nc r="G328">
        <v>563</v>
      </nc>
    </rcc>
    <rcc rId="0" sId="1">
      <nc r="G333">
        <v>75663.100000000006</v>
      </nc>
    </rcc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cc rId="0" sId="1">
      <nc r="G342">
        <v>31351.9</v>
      </nc>
    </rcc>
    <rcc rId="0" sId="1">
      <nc r="G344">
        <v>259444.1</v>
      </nc>
    </rcc>
    <rfmt sheetId="1" sqref="G345" start="0" length="0">
      <dxf>
        <font>
          <i/>
          <name val="Times New Roman CYR"/>
          <family val="1"/>
        </font>
      </dxf>
    </rfmt>
    <rcc rId="0" sId="1" dxf="1">
      <nc r="G346">
        <v>5565.8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cc rId="0" sId="1" dxf="1">
      <nc r="G348">
        <v>5565.8</v>
      </nc>
      <ndxf>
        <font>
          <i/>
          <name val="Times New Roman CYR"/>
          <family val="1"/>
        </font>
      </ndxf>
    </rcc>
    <rcc rId="0" sId="1">
      <nc r="G353">
        <v>29352.7</v>
      </nc>
    </rcc>
    <rfmt sheetId="1" sqref="G354" start="0" length="0">
      <dxf>
        <font>
          <i/>
          <name val="Times New Roman CYR"/>
          <family val="1"/>
        </font>
      </dxf>
    </rfmt>
    <rcc rId="0" sId="1" dxf="1">
      <nc r="G355">
        <v>116435</v>
      </nc>
      <ndxf>
        <font>
          <i/>
          <name val="Times New Roman CYR"/>
          <family val="1"/>
        </font>
      </ndxf>
    </rcc>
    <rfmt sheetId="1" sqref="G356" start="0" length="0">
      <dxf>
        <font>
          <i/>
          <name val="Times New Roman CYR"/>
          <family val="1"/>
        </font>
      </dxf>
    </rfmt>
    <rcc rId="0" sId="1" dxf="1">
      <nc r="G357">
        <v>11669.4</v>
      </nc>
      <ndxf>
        <font>
          <i/>
          <name val="Times New Roman CYR"/>
          <family val="1"/>
        </font>
      </ndxf>
    </rcc>
    <rfmt sheetId="1" sqref="G358" start="0" length="0">
      <dxf>
        <font>
          <i/>
          <name val="Times New Roman CYR"/>
          <family val="1"/>
        </font>
      </dxf>
    </rfmt>
    <rcc rId="0" sId="1" dxf="1">
      <nc r="G359">
        <v>1523.6</v>
      </nc>
      <ndxf>
        <font>
          <i/>
          <name val="Times New Roman CYR"/>
          <family val="1"/>
        </font>
      </ndxf>
    </rcc>
    <rfmt sheetId="1" sqref="G36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361">
        <v>4382.3999999999996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62" start="0" length="0">
      <dxf>
        <font>
          <i/>
          <name val="Times New Roman CYR"/>
          <family val="1"/>
        </font>
      </dxf>
    </rfmt>
    <rfmt sheetId="1" sqref="G363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>
      <nc r="G367">
        <v>8380</v>
      </nc>
    </rcc>
    <rfmt sheetId="1" sqref="G368" start="0" length="0">
      <dxf>
        <font>
          <i/>
          <name val="Times New Roman CYR"/>
          <family val="1"/>
        </font>
      </dxf>
    </rfmt>
    <rcc rId="0" sId="1">
      <nc r="G377">
        <v>13346.3</v>
      </nc>
    </rcc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cc rId="0" sId="1" dxf="1">
      <nc r="G386">
        <v>10159.152</v>
      </nc>
      <ndxf>
        <font>
          <i/>
          <name val="Times New Roman CYR"/>
          <family val="1"/>
        </font>
      </ndxf>
    </rcc>
    <rcc rId="0" sId="1" dxf="1">
      <nc r="G387">
        <v>32170.648000000001</v>
      </nc>
      <ndxf>
        <font>
          <i/>
          <name val="Times New Roman CYR"/>
          <family val="1"/>
        </font>
      </ndxf>
    </rcc>
    <rfmt sheetId="1" sqref="G388" start="0" length="0">
      <dxf>
        <font>
          <i/>
          <name val="Times New Roman CYR"/>
          <family val="1"/>
        </font>
      </dxf>
    </rfmt>
    <rcc rId="0" sId="1" dxf="1">
      <nc r="G389">
        <v>5141</v>
      </nc>
      <ndxf>
        <font>
          <i/>
          <name val="Times New Roman CYR"/>
          <family val="1"/>
        </font>
      </ndxf>
    </rcc>
    <rcc rId="0" sId="1" dxf="1">
      <nc r="G390">
        <v>9894</v>
      </nc>
      <ndxf>
        <font>
          <i/>
          <name val="Times New Roman CYR"/>
          <family val="1"/>
        </font>
      </ndxf>
    </rcc>
    <rfmt sheetId="1" sqref="G391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394" start="0" length="0">
      <dxf>
        <font>
          <i/>
          <name val="Times New Roman CYR"/>
          <family val="1"/>
        </font>
      </dxf>
    </rfmt>
    <rfmt sheetId="1" sqref="G395" start="0" length="0">
      <dxf>
        <font>
          <i/>
          <name val="Times New Roman CYR"/>
          <family val="1"/>
        </font>
      </dxf>
    </rfmt>
    <rcc rId="0" sId="1" dxf="1">
      <nc r="G396">
        <v>395</v>
      </nc>
      <ndxf>
        <font>
          <i/>
          <name val="Times New Roman CYR"/>
          <family val="1"/>
        </font>
      </ndxf>
    </rcc>
    <rfmt sheetId="1" sqref="G397" start="0" length="0">
      <dxf>
        <font>
          <i/>
          <name val="Times New Roman CYR"/>
          <family val="1"/>
        </font>
      </dxf>
    </rfmt>
    <rfmt sheetId="1" sqref="G398" start="0" length="0">
      <dxf>
        <font>
          <i/>
          <name val="Times New Roman CYR"/>
          <family val="1"/>
        </font>
      </dxf>
    </rfmt>
    <rfmt sheetId="1" sqref="G399" start="0" length="0">
      <dxf>
        <font>
          <i/>
          <name val="Times New Roman CYR"/>
          <family val="1"/>
        </font>
      </dxf>
    </rfmt>
    <rfmt sheetId="1" sqref="G400" start="0" length="0">
      <dxf>
        <font>
          <i/>
          <name val="Times New Roman CYR"/>
          <family val="1"/>
        </font>
      </dxf>
    </rfmt>
    <rfmt sheetId="1" sqref="G401" start="0" length="0">
      <dxf>
        <font>
          <i/>
          <name val="Times New Roman CYR"/>
          <family val="1"/>
        </font>
      </dxf>
    </rfmt>
    <rcc rId="0" sId="1">
      <nc r="G402">
        <v>100</v>
      </nc>
    </rcc>
    <rfmt sheetId="1" sqref="G403" start="0" length="0">
      <dxf>
        <font>
          <b/>
          <i/>
          <name val="Times New Roman CYR"/>
          <family val="1"/>
        </font>
      </dxf>
    </rfmt>
    <rfmt sheetId="1" sqref="G404" start="0" length="0">
      <dxf>
        <font>
          <b/>
          <i/>
          <name val="Times New Roman CYR"/>
          <family val="1"/>
        </font>
      </dxf>
    </rfmt>
    <rfmt sheetId="1" sqref="G405" start="0" length="0">
      <dxf>
        <font>
          <i/>
          <name val="Times New Roman CYR"/>
          <family val="1"/>
        </font>
      </dxf>
    </rfmt>
    <rfmt sheetId="1" sqref="G407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0" start="0" length="0">
      <dxf>
        <font>
          <i/>
          <name val="Times New Roman CYR"/>
          <family val="1"/>
        </font>
      </dxf>
    </rfmt>
    <rfmt sheetId="1" sqref="G411" start="0" length="0">
      <dxf>
        <font>
          <i/>
          <name val="Times New Roman CYR"/>
          <family val="1"/>
        </font>
      </dxf>
    </rfmt>
    <rcc rId="0" sId="1" dxf="1">
      <nc r="G412">
        <v>5352.5</v>
      </nc>
      <ndxf>
        <font>
          <i/>
          <name val="Times New Roman CYR"/>
          <family val="1"/>
        </font>
      </ndxf>
    </rcc>
    <rfmt sheetId="1" sqref="G413" start="0" length="0">
      <dxf>
        <font>
          <i/>
          <name val="Times New Roman CYR"/>
          <family val="1"/>
        </font>
      </dxf>
    </rfmt>
    <rcc rId="0" sId="1" dxf="1">
      <nc r="G414">
        <v>5645.9</v>
      </nc>
      <ndxf>
        <font>
          <i/>
          <name val="Times New Roman CYR"/>
          <family val="1"/>
        </font>
      </ndxf>
    </rcc>
    <rfmt sheetId="1" sqref="G415" start="0" length="0">
      <dxf>
        <font>
          <i/>
          <name val="Times New Roman CYR"/>
          <family val="1"/>
        </font>
      </dxf>
    </rfmt>
    <rcc rId="0" sId="1" dxf="1">
      <nc r="G416">
        <v>84.7</v>
      </nc>
      <ndxf>
        <font>
          <i/>
          <name val="Times New Roman CYR"/>
          <family val="1"/>
        </font>
      </ndxf>
    </rcc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0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fmt sheetId="1" sqref="G422" start="0" length="0">
      <dxf>
        <font>
          <i/>
          <name val="Times New Roman CYR"/>
          <family val="1"/>
        </font>
      </dxf>
    </rfmt>
    <rcc rId="0" sId="1" dxf="1">
      <nc r="G423">
        <v>80.3</v>
      </nc>
      <ndxf>
        <font>
          <i/>
          <name val="Times New Roman CYR"/>
          <family val="1"/>
        </font>
      </ndxf>
    </rcc>
    <rfmt sheetId="1" sqref="G424" start="0" length="0">
      <dxf>
        <font>
          <i/>
          <name val="Times New Roman CYR"/>
          <family val="1"/>
        </font>
      </dxf>
    </rfmt>
    <rfmt sheetId="1" sqref="G425" start="0" length="0">
      <dxf>
        <font>
          <i/>
          <name val="Times New Roman CYR"/>
          <family val="1"/>
        </font>
      </dxf>
    </rfmt>
    <rfmt sheetId="1" sqref="G426" start="0" length="0">
      <dxf>
        <font>
          <i/>
          <name val="Times New Roman CYR"/>
          <family val="1"/>
        </font>
      </dxf>
    </rfmt>
    <rfmt sheetId="1" sqref="G427" start="0" length="0">
      <dxf>
        <font>
          <i/>
          <name val="Times New Roman CYR"/>
          <family val="1"/>
        </font>
      </dxf>
    </rfmt>
    <rfmt sheetId="1" sqref="G428" start="0" length="0">
      <dxf>
        <font>
          <i/>
          <name val="Times New Roman CYR"/>
          <family val="1"/>
        </font>
      </dxf>
    </rfmt>
    <rcc rId="0" sId="1" dxf="1">
      <nc r="G429">
        <v>83.5</v>
      </nc>
      <ndxf>
        <font>
          <i/>
          <name val="Times New Roman CYR"/>
          <family val="1"/>
        </font>
      </ndxf>
    </rcc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i/>
          <name val="Times New Roman CYR"/>
          <family val="1"/>
        </font>
      </dxf>
    </rfmt>
    <rfmt sheetId="1" sqref="G438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40" start="0" length="0">
      <dxf>
        <font>
          <i/>
          <name val="Times New Roman CYR"/>
          <family val="1"/>
        </font>
      </dxf>
    </rfmt>
    <rfmt sheetId="1" sqref="G441" start="0" length="0">
      <dxf>
        <font>
          <i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cc rId="0" sId="1">
      <nc r="G444">
        <v>23850</v>
      </nc>
    </rcc>
    <rcc rId="0" sId="1">
      <nc r="G445">
        <v>7192.9</v>
      </nc>
    </rcc>
    <rfmt sheetId="1" sqref="G453" start="0" length="0">
      <dxf>
        <font>
          <i/>
          <name val="Times New Roman CYR"/>
          <family val="1"/>
        </font>
      </dxf>
    </rfmt>
    <rfmt sheetId="1" sqref="G456" start="0" length="0">
      <dxf>
        <font>
          <i/>
          <name val="Times New Roman CYR"/>
          <family val="1"/>
        </font>
      </dxf>
    </rfmt>
    <rcc rId="0" sId="1">
      <nc r="G461">
        <v>230.4</v>
      </nc>
    </rcc>
    <rcc rId="0" sId="1">
      <nc r="G463">
        <v>230.4</v>
      </nc>
    </rcc>
    <rfmt sheetId="1" sqref="G464" start="0" length="0">
      <dxf>
        <font>
          <i/>
          <name val="Times New Roman CYR"/>
          <family val="1"/>
        </font>
      </dxf>
    </rfmt>
    <rcc rId="0" sId="1" dxf="1">
      <nc r="G465">
        <v>4365</v>
      </nc>
      <ndxf>
        <font>
          <i/>
          <name val="Times New Roman CYR"/>
          <family val="1"/>
        </font>
      </ndxf>
    </rcc>
    <rcc rId="0" sId="1" dxf="1">
      <nc r="G467">
        <v>8270.1</v>
      </nc>
      <ndxf>
        <font>
          <i/>
          <name val="Times New Roman CYR"/>
          <family val="1"/>
        </font>
      </ndxf>
    </rcc>
    <rcc rId="0" sId="1">
      <nc r="G478">
        <v>8616.9</v>
      </nc>
    </rcc>
    <rcc rId="0" sId="1">
      <nc r="G480">
        <v>12942.4</v>
      </nc>
    </rcc>
    <rfmt sheetId="1" sqref="G486" start="0" length="0">
      <dxf>
        <font>
          <i/>
          <name val="Times New Roman CYR"/>
          <family val="1"/>
        </font>
      </dxf>
    </rfmt>
    <rcc rId="0" sId="1">
      <nc r="G494">
        <v>7707.5</v>
      </nc>
    </rcc>
    <rcc rId="0" sId="1">
      <nc r="G496">
        <v>7707.5</v>
      </nc>
    </rcc>
    <rfmt sheetId="1" sqref="G514" start="0" length="0">
      <dxf>
        <font>
          <i/>
          <name val="Times New Roman CYR"/>
          <family val="1"/>
        </font>
      </dxf>
    </rfmt>
    <rfmt sheetId="1" sqref="G515" start="0" length="0">
      <dxf>
        <font>
          <i/>
          <name val="Times New Roman CYR"/>
          <family val="1"/>
        </font>
      </dxf>
    </rfmt>
    <rfmt sheetId="1" sqref="G524" start="0" length="0">
      <dxf>
        <numFmt numFmtId="165" formatCode="0.00000"/>
      </dxf>
    </rfmt>
    <rcc rId="0" sId="1">
      <nc r="G527">
        <v>9364</v>
      </nc>
    </rcc>
    <rcc rId="0" sId="1">
      <nc r="G530">
        <v>1148.4000000000001</v>
      </nc>
    </rcc>
    <rcc rId="0" sId="1">
      <nc r="G533">
        <v>19662.3</v>
      </nc>
    </rcc>
    <rcc rId="0" sId="1" dxf="1">
      <nc r="G534">
        <v>2602.1999999999998</v>
      </nc>
      <ndxf>
        <font>
          <i/>
          <name val="Times New Roman CYR"/>
          <family val="1"/>
        </font>
      </ndxf>
    </rcc>
    <rfmt sheetId="1" sqref="G535" start="0" length="0">
      <dxf>
        <font>
          <b/>
          <name val="Times New Roman CYR"/>
          <family val="1"/>
        </font>
      </dxf>
    </rfmt>
    <rcc rId="0" sId="1">
      <nc r="G545">
        <v>1618</v>
      </nc>
    </rcc>
    <rcc rId="0" sId="1">
      <nc r="G550">
        <v>2157.3000000000002</v>
      </nc>
    </rcc>
    <rfmt sheetId="1" sqref="G552" start="0" length="0">
      <dxf>
        <font>
          <i/>
          <name val="Times New Roman CYR"/>
          <family val="1"/>
        </font>
      </dxf>
    </rfmt>
    <rcc rId="0" sId="1">
      <nc r="G555">
        <v>421.8</v>
      </nc>
    </rcc>
    <rfmt sheetId="1" sqref="G562" start="0" length="0">
      <dxf>
        <font>
          <i/>
          <name val="Times New Roman CYR"/>
          <family val="1"/>
        </font>
      </dxf>
    </rfmt>
    <rfmt sheetId="1" sqref="G563" start="0" length="0">
      <dxf>
        <font>
          <i/>
          <name val="Times New Roman CYR"/>
          <family val="1"/>
        </font>
      </dxf>
    </rfmt>
    <rfmt sheetId="1" sqref="G564" start="0" length="0">
      <dxf>
        <font>
          <i/>
          <name val="Times New Roman CYR"/>
          <family val="1"/>
        </font>
      </dxf>
    </rfmt>
    <rfmt sheetId="1" sqref="G565" start="0" length="0">
      <dxf>
        <font>
          <i/>
          <name val="Times New Roman CYR"/>
          <family val="1"/>
        </font>
      </dxf>
    </rfmt>
    <rcc rId="0" sId="1" dxf="1">
      <nc r="G566">
        <v>118791.8</v>
      </nc>
      <ndxf>
        <font>
          <i/>
          <name val="Times New Roman CYR"/>
          <family val="1"/>
        </font>
      </ndxf>
    </rcc>
    <rfmt sheetId="1" sqref="G579" start="0" length="0">
      <dxf>
        <font>
          <b/>
          <name val="Times New Roman CYR"/>
          <family val="1"/>
        </font>
      </dxf>
    </rfmt>
    <rfmt sheetId="1" sqref="G580" start="0" length="0">
      <dxf>
        <font>
          <i/>
          <name val="Times New Roman CYR"/>
          <family val="1"/>
        </font>
      </dxf>
    </rfmt>
    <rfmt sheetId="1" sqref="G584" start="0" length="0">
      <dxf>
        <font>
          <i/>
          <name val="Times New Roman CYR"/>
          <family val="1"/>
        </font>
      </dxf>
    </rfmt>
    <rfmt sheetId="1" sqref="G587" start="0" length="0">
      <dxf>
        <font>
          <i/>
          <name val="Times New Roman CYR"/>
          <family val="1"/>
        </font>
      </dxf>
    </rfmt>
    <rfmt sheetId="1" sqref="G588" start="0" length="0">
      <dxf>
        <font>
          <i/>
          <name val="Times New Roman CYR"/>
          <family val="1"/>
        </font>
      </dxf>
    </rfmt>
    <rcc rId="0" sId="1">
      <nc r="G590">
        <v>13287.4</v>
      </nc>
    </rcc>
    <rcc rId="0" sId="1">
      <nc r="G592">
        <v>13287.4</v>
      </nc>
    </rcc>
    <rfmt sheetId="1" sqref="G61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G621">
        <v>121.6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G6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2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3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>
      <nc r="G638">
        <f>SUM(G14:G621)</f>
      </nc>
    </rcc>
    <rcc rId="0" sId="1">
      <nc r="G639">
        <v>1706997.15</v>
      </nc>
    </rcc>
    <rcc rId="0" sId="1">
      <nc r="G640">
        <f>G638-G639</f>
      </nc>
    </rcc>
    <rcc rId="0" sId="1">
      <nc r="G641">
        <v>199216.6</v>
      </nc>
    </rcc>
    <rcc rId="0" sId="1">
      <nc r="G643">
        <f>84+531.48+2530.67</f>
      </nc>
    </rcc>
    <rcc rId="0" sId="1">
      <nc r="G646">
        <f>G639+G641+G642+G643+G644+G645</f>
      </nc>
    </rcc>
    <rcc rId="0" sId="1">
      <nc r="G647">
        <f>G639-G646</f>
      </nc>
    </rcc>
  </rrc>
  <rrc rId="9787" sId="1" ref="G1:G1048576" action="deleteCol">
    <undo index="65535" exp="area" ref3D="1" dr="$A$13:$G$635" dn="Z_AE5A14C6_19BF_4DBB_9A88_2BA48047581A_.wvu.FilterData" sId="1"/>
    <undo index="65535" exp="area" ref3D="1" dr="$A$13:$G$635" dn="Z_D3D2B5EF_65DD_4123_A9D7_F84BF8BF76CA_.wvu.FilterData" sId="1"/>
    <undo index="65535" exp="area" ref3D="1" dr="$A$13:$G$635" dn="Z_DBA1A761_865B_43C1_8622_38E19FD60981_.wvu.FilterData" sId="1"/>
    <undo index="65535" exp="area" ref3D="1" dr="$A$13:$G$635" dn="Z_3786A3F3_7EB8_49B2_A04B_7A0E72AD1C7D_.wvu.FilterData" sId="1"/>
    <undo index="65535" exp="area" ref3D="1" dr="$A$13:$G$635" dn="Z_02B23763_CCF3_495C_9383_5F95B52C6E4A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7" start="0" length="0">
      <dxf>
        <font>
          <b/>
          <name val="Times New Roman CYR"/>
          <family val="1"/>
        </font>
      </dxf>
    </rfmt>
    <rfmt sheetId="1" sqref="G18" start="0" length="0">
      <dxf>
        <font>
          <i/>
          <name val="Times New Roman CYR"/>
          <family val="1"/>
        </font>
      </dxf>
    </rfmt>
    <rfmt sheetId="1" sqref="G23" start="0" length="0">
      <dxf>
        <font>
          <i/>
          <name val="Times New Roman CYR"/>
          <family val="1"/>
        </font>
      </dxf>
    </rfmt>
    <rfmt sheetId="1" sqref="G26" start="0" length="0">
      <dxf>
        <font>
          <b/>
          <name val="Times New Roman CYR"/>
          <family val="1"/>
        </font>
      </dxf>
    </rfmt>
    <rfmt sheetId="1" sqref="G39" start="0" length="0">
      <dxf>
        <font>
          <b/>
          <name val="Times New Roman CYR"/>
          <family val="1"/>
        </font>
      </dxf>
    </rfmt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3" start="0" length="0">
      <dxf>
        <font>
          <b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fmt sheetId="1" sqref="G79" start="0" length="0">
      <dxf>
        <font>
          <b/>
          <name val="Times New Roman CYR"/>
          <family val="1"/>
        </font>
      </dxf>
    </rfmt>
    <rfmt sheetId="1" sqref="G80" start="0" length="0">
      <dxf>
        <font>
          <b/>
          <name val="Times New Roman CYR"/>
          <family val="1"/>
        </font>
      </dxf>
    </rfmt>
    <rfmt sheetId="1" sqref="G81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b/>
          <name val="Times New Roman CYR"/>
          <family val="1"/>
        </font>
      </dxf>
    </rfmt>
    <rfmt sheetId="1" sqref="G90" start="0" length="0">
      <dxf>
        <font>
          <b/>
          <name val="Times New Roman CYR"/>
          <family val="1"/>
        </font>
      </dxf>
    </rfmt>
    <rfmt sheetId="1" sqref="G91" start="0" length="0">
      <dxf>
        <font>
          <b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i/>
          <name val="Times New Roman CYR"/>
          <family val="1"/>
        </font>
      </dxf>
    </rfmt>
    <rfmt sheetId="1" sqref="G94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9" start="0" length="0">
      <dxf>
        <font>
          <i/>
          <name val="Times New Roman CYR"/>
          <family val="1"/>
        </font>
      </dxf>
    </rfmt>
    <rfmt sheetId="1" sqref="G108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17" start="0" length="0">
      <dxf>
        <font>
          <i/>
          <name val="Times New Roman CYR"/>
          <family val="1"/>
        </font>
      </dxf>
    </rfmt>
    <rfmt sheetId="1" sqref="G121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3" start="0" length="0">
      <dxf>
        <font>
          <i/>
          <name val="Times New Roman CYR"/>
          <family val="1"/>
        </font>
      </dxf>
    </rfmt>
    <rfmt sheetId="1" sqref="G149" start="0" length="0">
      <dxf>
        <font>
          <i/>
          <name val="Times New Roman CYR"/>
          <family val="1"/>
        </font>
      </dxf>
    </rfmt>
    <rfmt sheetId="1" sqref="G151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fmt sheetId="1" sqref="G181" start="0" length="0">
      <dxf>
        <font>
          <i/>
          <name val="Times New Roman CYR"/>
          <family val="1"/>
        </font>
      </dxf>
    </rfmt>
    <rfmt sheetId="1" sqref="G182" start="0" length="0">
      <dxf>
        <font>
          <i/>
          <name val="Times New Roman CYR"/>
          <family val="1"/>
        </font>
      </dxf>
    </rfmt>
    <rfmt sheetId="1" sqref="G183" start="0" length="0">
      <dxf>
        <font>
          <i/>
          <name val="Times New Roman CYR"/>
          <family val="1"/>
        </font>
      </dxf>
    </rfmt>
    <rfmt sheetId="1" sqref="G184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0" start="0" length="0">
      <dxf>
        <font>
          <i/>
          <name val="Times New Roman CYR"/>
          <family val="1"/>
        </font>
      </dxf>
    </rfmt>
    <rfmt sheetId="1" sqref="G198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font>
          <i/>
          <name val="Times New Roman CYR"/>
          <family val="1"/>
        </font>
      </dxf>
    </rfmt>
    <rfmt sheetId="1" sqref="G214" start="0" length="0">
      <dxf>
        <font>
          <i/>
          <name val="Times New Roman CYR"/>
          <family val="1"/>
        </font>
      </dxf>
    </rfmt>
    <rfmt sheetId="1" sqref="G215" start="0" length="0">
      <dxf>
        <font>
          <i/>
          <name val="Times New Roman CYR"/>
          <family val="1"/>
        </font>
      </dxf>
    </rfmt>
    <rfmt sheetId="1" sqref="G222" start="0" length="0">
      <dxf>
        <font>
          <b/>
          <i/>
          <name val="Times New Roman CYR"/>
          <family val="1"/>
        </font>
      </dxf>
    </rfmt>
    <rfmt sheetId="1" sqref="G223" start="0" length="0">
      <dxf>
        <font>
          <b/>
          <i/>
          <name val="Times New Roman CYR"/>
          <family val="1"/>
        </font>
      </dxf>
    </rfmt>
    <rfmt sheetId="1" sqref="G224" start="0" length="0">
      <dxf>
        <font>
          <b/>
          <i/>
          <name val="Times New Roman CYR"/>
          <family val="1"/>
        </font>
      </dxf>
    </rfmt>
    <rcc rId="0" sId="1" dxf="1">
      <nc r="G225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G226" start="0" length="0">
      <dxf>
        <numFmt numFmtId="165" formatCode="0.00000"/>
      </dxf>
    </rfmt>
    <rfmt sheetId="1" sqref="G253" start="0" length="0">
      <dxf>
        <font>
          <i/>
          <name val="Times New Roman CYR"/>
          <family val="1"/>
        </font>
      </dxf>
    </rfmt>
    <rfmt sheetId="1" sqref="G255" start="0" length="0">
      <dxf>
        <font>
          <i/>
          <name val="Times New Roman CYR"/>
          <family val="1"/>
        </font>
      </dxf>
    </rfmt>
    <rfmt sheetId="1" sqref="G264" start="0" length="0">
      <dxf>
        <font>
          <i/>
          <name val="Times New Roman CYR"/>
          <family val="1"/>
        </font>
      </dxf>
    </rfmt>
    <rfmt sheetId="1" sqref="G269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2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4" start="0" length="0">
      <dxf>
        <font>
          <i/>
          <name val="Times New Roman CYR"/>
          <family val="1"/>
        </font>
      </dxf>
    </rfmt>
    <rfmt sheetId="1" sqref="G275" start="0" length="0">
      <dxf>
        <font>
          <i/>
          <name val="Times New Roman CYR"/>
          <family val="1"/>
        </font>
      </dxf>
    </rfmt>
    <rfmt sheetId="1" sqref="G276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1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2" start="0" length="0">
      <dxf>
        <font>
          <i/>
          <name val="Times New Roman CYR"/>
          <family val="1"/>
        </font>
      </dxf>
    </rfmt>
    <rfmt sheetId="1" sqref="G363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8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fmt sheetId="1" sqref="G389" start="0" length="0">
      <dxf>
        <font>
          <i/>
          <name val="Times New Roman CYR"/>
          <family val="1"/>
        </font>
      </dxf>
    </rfmt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394" start="0" length="0">
      <dxf>
        <font>
          <i/>
          <name val="Times New Roman CYR"/>
          <family val="1"/>
        </font>
      </dxf>
    </rfmt>
    <rfmt sheetId="1" sqref="G395" start="0" length="0">
      <dxf>
        <font>
          <i/>
          <name val="Times New Roman CYR"/>
          <family val="1"/>
        </font>
      </dxf>
    </rfmt>
    <rfmt sheetId="1" sqref="G396" start="0" length="0">
      <dxf>
        <font>
          <i/>
          <name val="Times New Roman CYR"/>
          <family val="1"/>
        </font>
      </dxf>
    </rfmt>
    <rfmt sheetId="1" sqref="G397" start="0" length="0">
      <dxf>
        <font>
          <i/>
          <name val="Times New Roman CYR"/>
          <family val="1"/>
        </font>
      </dxf>
    </rfmt>
    <rfmt sheetId="1" sqref="G398" start="0" length="0">
      <dxf>
        <font>
          <i/>
          <name val="Times New Roman CYR"/>
          <family val="1"/>
        </font>
      </dxf>
    </rfmt>
    <rfmt sheetId="1" sqref="G399" start="0" length="0">
      <dxf>
        <font>
          <i/>
          <name val="Times New Roman CYR"/>
          <family val="1"/>
        </font>
      </dxf>
    </rfmt>
    <rfmt sheetId="1" sqref="G400" start="0" length="0">
      <dxf>
        <font>
          <i/>
          <name val="Times New Roman CYR"/>
          <family val="1"/>
        </font>
      </dxf>
    </rfmt>
    <rfmt sheetId="1" sqref="G401" start="0" length="0">
      <dxf>
        <font>
          <i/>
          <name val="Times New Roman CYR"/>
          <family val="1"/>
        </font>
      </dxf>
    </rfmt>
    <rfmt sheetId="1" sqref="G403" start="0" length="0">
      <dxf>
        <font>
          <b/>
          <i/>
          <name val="Times New Roman CYR"/>
          <family val="1"/>
        </font>
      </dxf>
    </rfmt>
    <rfmt sheetId="1" sqref="G404" start="0" length="0">
      <dxf>
        <font>
          <b/>
          <i/>
          <name val="Times New Roman CYR"/>
          <family val="1"/>
        </font>
      </dxf>
    </rfmt>
    <rfmt sheetId="1" sqref="G405" start="0" length="0">
      <dxf>
        <font>
          <i/>
          <name val="Times New Roman CYR"/>
          <family val="1"/>
        </font>
      </dxf>
    </rfmt>
    <rfmt sheetId="1" sqref="G407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0" start="0" length="0">
      <dxf>
        <font>
          <i/>
          <name val="Times New Roman CYR"/>
          <family val="1"/>
        </font>
      </dxf>
    </rfmt>
    <rfmt sheetId="1" sqref="G411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3" start="0" length="0">
      <dxf>
        <font>
          <i/>
          <name val="Times New Roman CYR"/>
          <family val="1"/>
        </font>
      </dxf>
    </rfmt>
    <rfmt sheetId="1" sqref="G414" start="0" length="0">
      <dxf>
        <font>
          <i/>
          <name val="Times New Roman CYR"/>
          <family val="1"/>
        </font>
      </dxf>
    </rfmt>
    <rfmt sheetId="1" sqref="G415" start="0" length="0">
      <dxf>
        <font>
          <i/>
          <name val="Times New Roman CYR"/>
          <family val="1"/>
        </font>
      </dxf>
    </rfmt>
    <rfmt sheetId="1" sqref="G416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0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fmt sheetId="1" sqref="G422" start="0" length="0">
      <dxf>
        <font>
          <i/>
          <name val="Times New Roman CYR"/>
          <family val="1"/>
        </font>
      </dxf>
    </rfmt>
    <rfmt sheetId="1" sqref="G423" start="0" length="0">
      <dxf>
        <font>
          <i/>
          <name val="Times New Roman CYR"/>
          <family val="1"/>
        </font>
      </dxf>
    </rfmt>
    <rfmt sheetId="1" sqref="G424" start="0" length="0">
      <dxf>
        <font>
          <i/>
          <name val="Times New Roman CYR"/>
          <family val="1"/>
        </font>
      </dxf>
    </rfmt>
    <rfmt sheetId="1" sqref="G425" start="0" length="0">
      <dxf>
        <font>
          <i/>
          <name val="Times New Roman CYR"/>
          <family val="1"/>
        </font>
      </dxf>
    </rfmt>
    <rfmt sheetId="1" sqref="G426" start="0" length="0">
      <dxf>
        <font>
          <i/>
          <name val="Times New Roman CYR"/>
          <family val="1"/>
        </font>
      </dxf>
    </rfmt>
    <rfmt sheetId="1" sqref="G427" start="0" length="0">
      <dxf>
        <font>
          <i/>
          <name val="Times New Roman CYR"/>
          <family val="1"/>
        </font>
      </dxf>
    </rfmt>
    <rfmt sheetId="1" sqref="G428" start="0" length="0">
      <dxf>
        <font>
          <i/>
          <name val="Times New Roman CYR"/>
          <family val="1"/>
        </font>
      </dxf>
    </rfmt>
    <rfmt sheetId="1" sqref="G429" start="0" length="0">
      <dxf>
        <font>
          <i/>
          <name val="Times New Roman CYR"/>
          <family val="1"/>
        </font>
      </dxf>
    </rfmt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i/>
          <name val="Times New Roman CYR"/>
          <family val="1"/>
        </font>
      </dxf>
    </rfmt>
    <rfmt sheetId="1" sqref="G438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40" start="0" length="0">
      <dxf>
        <font>
          <i/>
          <name val="Times New Roman CYR"/>
          <family val="1"/>
        </font>
      </dxf>
    </rfmt>
    <rfmt sheetId="1" sqref="G441" start="0" length="0">
      <dxf>
        <font>
          <i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fmt sheetId="1" sqref="G453" start="0" length="0">
      <dxf>
        <font>
          <i/>
          <name val="Times New Roman CYR"/>
          <family val="1"/>
        </font>
      </dxf>
    </rfmt>
    <rfmt sheetId="1" sqref="G456" start="0" length="0">
      <dxf>
        <font>
          <i/>
          <name val="Times New Roman CYR"/>
          <family val="1"/>
        </font>
      </dxf>
    </rfmt>
    <rfmt sheetId="1" sqref="G464" start="0" length="0">
      <dxf>
        <font>
          <i/>
          <name val="Times New Roman CYR"/>
          <family val="1"/>
        </font>
      </dxf>
    </rfmt>
    <rfmt sheetId="1" sqref="G465" start="0" length="0">
      <dxf>
        <font>
          <i/>
          <name val="Times New Roman CYR"/>
          <family val="1"/>
        </font>
      </dxf>
    </rfmt>
    <rfmt sheetId="1" sqref="G467" start="0" length="0">
      <dxf>
        <font>
          <i/>
          <name val="Times New Roman CYR"/>
          <family val="1"/>
        </font>
      </dxf>
    </rfmt>
    <rfmt sheetId="1" sqref="G486" start="0" length="0">
      <dxf>
        <font>
          <i/>
          <name val="Times New Roman CYR"/>
          <family val="1"/>
        </font>
      </dxf>
    </rfmt>
    <rfmt sheetId="1" sqref="G514" start="0" length="0">
      <dxf>
        <font>
          <i/>
          <name val="Times New Roman CYR"/>
          <family val="1"/>
        </font>
      </dxf>
    </rfmt>
    <rfmt sheetId="1" sqref="G515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5" start="0" length="0">
      <dxf>
        <font>
          <b/>
          <name val="Times New Roman CYR"/>
          <family val="1"/>
        </font>
      </dxf>
    </rfmt>
    <rfmt sheetId="1" sqref="G552" start="0" length="0">
      <dxf>
        <font>
          <i/>
          <name val="Times New Roman CYR"/>
          <family val="1"/>
        </font>
      </dxf>
    </rfmt>
    <rfmt sheetId="1" sqref="G562" start="0" length="0">
      <dxf>
        <font>
          <i/>
          <name val="Times New Roman CYR"/>
          <family val="1"/>
        </font>
      </dxf>
    </rfmt>
    <rfmt sheetId="1" sqref="G563" start="0" length="0">
      <dxf>
        <font>
          <i/>
          <name val="Times New Roman CYR"/>
          <family val="1"/>
        </font>
      </dxf>
    </rfmt>
    <rfmt sheetId="1" sqref="G564" start="0" length="0">
      <dxf>
        <font>
          <i/>
          <name val="Times New Roman CYR"/>
          <family val="1"/>
        </font>
      </dxf>
    </rfmt>
    <rfmt sheetId="1" sqref="G565" start="0" length="0">
      <dxf>
        <font>
          <i/>
          <name val="Times New Roman CYR"/>
          <family val="1"/>
        </font>
      </dxf>
    </rfmt>
    <rfmt sheetId="1" sqref="G566" start="0" length="0">
      <dxf>
        <font>
          <i/>
          <name val="Times New Roman CYR"/>
          <family val="1"/>
        </font>
      </dxf>
    </rfmt>
    <rfmt sheetId="1" sqref="G579" start="0" length="0">
      <dxf>
        <font>
          <b/>
          <name val="Times New Roman CYR"/>
          <family val="1"/>
        </font>
      </dxf>
    </rfmt>
    <rfmt sheetId="1" sqref="G580" start="0" length="0">
      <dxf>
        <font>
          <i/>
          <name val="Times New Roman CYR"/>
          <family val="1"/>
        </font>
      </dxf>
    </rfmt>
    <rfmt sheetId="1" sqref="G584" start="0" length="0">
      <dxf>
        <font>
          <i/>
          <name val="Times New Roman CYR"/>
          <family val="1"/>
        </font>
      </dxf>
    </rfmt>
    <rfmt sheetId="1" sqref="G587" start="0" length="0">
      <dxf>
        <font>
          <i/>
          <name val="Times New Roman CYR"/>
          <family val="1"/>
        </font>
      </dxf>
    </rfmt>
    <rfmt sheetId="1" sqref="G588" start="0" length="0">
      <dxf>
        <font>
          <i/>
          <name val="Times New Roman CYR"/>
          <family val="1"/>
        </font>
      </dxf>
    </rfmt>
    <rfmt sheetId="1" sqref="G6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2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3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5" start="0" length="0">
      <dxf>
        <numFmt numFmtId="166" formatCode="#,##0.00000"/>
      </dxf>
    </rfmt>
    <rcc rId="0" sId="1">
      <nc r="G641" t="inlineStr">
        <is>
          <t>дотация</t>
        </is>
      </nc>
    </rcc>
    <rcc rId="0" sId="1">
      <nc r="G642" t="inlineStr">
        <is>
          <t>сиро</t>
        </is>
      </nc>
    </rcc>
    <rcc rId="0" sId="1">
      <nc r="G643" t="inlineStr">
        <is>
          <t>полномочия</t>
        </is>
      </nc>
    </rcc>
  </rrc>
  <rcc rId="9788" sId="1" xfDxf="1" dxf="1">
    <oc r="A32" t="inlineStr">
      <is>
        <t>Прочие закупки товаров, работ и услуг для государственных (муниципальных) нужд</t>
      </is>
    </oc>
    <nc r="A3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89" sId="1" xfDxf="1" dxf="1">
    <oc r="A49" t="inlineStr">
      <is>
        <t>Закупка товаров, работ и услуг для государственных (муниципальных) нужд</t>
      </is>
    </oc>
    <nc r="A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0" sId="1" xf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1" sId="1" xfDxf="1" dxf="1">
    <oc r="A75" t="inlineStr">
      <is>
        <t>Закупка товаров, работ и услуг для государственных (муниципальных) нужд</t>
      </is>
    </oc>
    <nc r="A75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2" sId="1" xfDxf="1" dxf="1">
    <oc r="A78" t="inlineStr">
      <is>
        <t>Закупка товаров, работ и услуг для государственных (муниципальных) нужд</t>
      </is>
    </oc>
    <nc r="A7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3" sId="1" xfDxf="1" dxf="1">
    <oc r="A81" t="inlineStr">
      <is>
        <t>Закупка товаров, работ и услуг для государственных (муниципальных) нужд</t>
      </is>
    </oc>
    <nc r="A81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4" sId="1" xfDxf="1" dxf="1">
    <oc r="A85" t="inlineStr">
      <is>
        <t>Закупка товаров, работ и услуг для государственных (муниципальных) нужд</t>
      </is>
    </oc>
    <nc r="A85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5" sId="1" xfDxf="1" dxf="1">
    <oc r="A88" t="inlineStr">
      <is>
        <t>Закупка товаров, работ и услуг для государственных (муниципальных) нужд</t>
      </is>
    </oc>
    <nc r="A8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6" sId="1" xfDxf="1" dxf="1">
    <oc r="A92" t="inlineStr">
      <is>
        <t>Закупка товаров, работ и услуг для государственных (муниципальных) нужд</t>
      </is>
    </oc>
    <nc r="A92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7" sId="1" xfDxf="1" dxf="1">
    <oc r="A102" t="inlineStr">
      <is>
        <t>Прочие закупки товаров, работ и услуг для государственных (муниципальных) нужд</t>
      </is>
    </oc>
    <nc r="A10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8" sId="1" xfDxf="1" dxf="1">
    <oc r="A105" t="inlineStr">
      <is>
        <t>Прочие закупки товаров, работ и услуг для государственных (муниципальных) нужд</t>
      </is>
    </oc>
    <nc r="A105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9" sId="1" xfDxf="1" dxf="1">
    <oc r="A109" t="inlineStr">
      <is>
        <t>Прочие мероприятия , связанные с выполнением обязательств ОМСУ</t>
      </is>
    </oc>
    <nc r="A109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0" sId="1" xfDxf="1" dxf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1" sId="1" xfDxf="1" dxf="1">
    <oc r="A122" t="inlineStr">
      <is>
        <t>Прочие закупки товаров, работ и услуг для государственных (муниципальных) нужд</t>
      </is>
    </oc>
    <nc r="A12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2" sId="1" xfDxf="1" dxf="1">
    <oc r="A131" t="inlineStr">
      <is>
        <t>Прочие закупки товаров, работ и услуг для государственных (муниципальных) нужд</t>
      </is>
    </oc>
    <nc r="A13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3" sId="1" xfDxf="1" dxf="1">
    <oc r="A137" t="inlineStr">
      <is>
        <t>Прочие закупки товаров, работ и услуг для государственных (муниципальных) нужд</t>
      </is>
    </oc>
    <nc r="A13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4" sId="1" xfDxf="1" dxf="1">
    <oc r="A142" t="inlineStr">
      <is>
        <t>Прочие закупки товаров, работ и услуг для государственных (муниципальных) нужд</t>
      </is>
    </oc>
    <nc r="A14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5" sId="1" xfDxf="1" dxf="1">
    <oc r="A145" t="inlineStr">
      <is>
        <t>Закупка товаров, работ, услуг в целях капитального ремонта государственного (муниципального) имущества</t>
      </is>
    </oc>
    <nc r="A145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6" sId="1" xfDxf="1" dxf="1">
    <oc r="A162" t="inlineStr">
      <is>
        <t>Прочие закупки товаров, работ и услуг для государственных (муниципальных) нужд</t>
      </is>
    </oc>
    <nc r="A16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7" sId="1" xfDxf="1" dxf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8" sId="1" xf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9" sId="1" xfDxf="1" dxf="1">
    <oc r="A186" t="inlineStr">
      <is>
        <t>Прочие закупки товаров, работ и услуг для государственных (муниципальных) нужд</t>
      </is>
    </oc>
    <nc r="A18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0" sId="1" xf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1" sId="1" xfDxf="1" dxf="1">
    <oc r="A202" t="inlineStr">
      <is>
        <t>Прочие закупки товаров, работ и услуг для государственных (муниципальных) нужд</t>
      </is>
    </oc>
    <nc r="A20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2" sId="1" xfDxf="1" dxf="1">
    <oc r="A212" t="inlineStr">
      <is>
        <t>Прочие закупки товаров, работ и услуг для государственных (муниципальных) нужд</t>
      </is>
    </oc>
    <nc r="A21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3" sId="1" xf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4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5" sId="1" xfDxf="1" dxf="1">
    <oc r="A239" t="inlineStr">
      <is>
        <t>Прочие закупки товаров, работ и услуг для государственных (муниципальных) нужд</t>
      </is>
    </oc>
    <nc r="A23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6" sId="1" xfDxf="1" dxf="1">
    <oc r="A247" t="inlineStr">
      <is>
        <t>Прочие закупки товаров, работ и услуг для государственных (муниципальных) нужд</t>
      </is>
    </oc>
    <nc r="A24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7" sId="1" xfDxf="1" dxf="1">
    <oc r="A251" t="inlineStr">
      <is>
        <t>Прочие закупки товаров, работ и услуг для государственных (муниципальных) нужд</t>
      </is>
    </oc>
    <nc r="A25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5" start="0" length="0">
    <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18" sId="1" xfDxf="1" dxf="1">
    <oc r="A259" t="inlineStr">
      <is>
        <t>Прочие закупки товаров, работ и услуг для государственных (муниципальных) нужд</t>
      </is>
    </oc>
    <nc r="A25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9" sId="1" xfDxf="1" dxf="1">
    <oc r="A263" t="inlineStr">
      <is>
        <t>Прочие закупки товаров, работ и услуг для государственных (муниципальных) нужд</t>
      </is>
    </oc>
    <nc r="A263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0" sId="1" xf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1" sId="1" xfDxf="1" dxf="1">
    <oc r="A280" t="inlineStr">
      <is>
        <t>Прочие закупки товаров, работ и услуг для государственных (муниципальных) нужд</t>
      </is>
    </oc>
    <nc r="A280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2" sId="1" xfDxf="1" dxf="1">
    <oc r="A287" t="inlineStr">
      <is>
        <t>Прочие закупки товаров, работ и услуг для государственных (муниципальных) нужд</t>
      </is>
    </oc>
    <nc r="A28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3" sId="1" xfDxf="1" dxf="1">
    <oc r="A294" t="inlineStr">
      <is>
        <t>Прочие закупки товаров, работ и услуг для государственных (муниципальных) нужд</t>
      </is>
    </oc>
    <nc r="A29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4" sId="1" xfDxf="1" dxf="1">
    <oc r="A301" t="inlineStr">
      <is>
        <t>Прочие закупки товаров, работ и услуг для государственных (муниципальных) нужд</t>
      </is>
    </oc>
    <nc r="A30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5" sId="1" xfDxf="1" dxf="1">
    <oc r="A306" t="inlineStr">
      <is>
        <t>Прочие закупки товаров, работ и услуг для государственных (муниципальных) нужд</t>
      </is>
    </oc>
    <nc r="A30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6" sId="1" xfDxf="1" dxf="1">
    <oc r="A402" t="inlineStr">
      <is>
        <t>Прочая закупка товаров, работ и услуг</t>
      </is>
    </oc>
    <nc r="A402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7" sId="1" xfDxf="1" dxf="1">
    <oc r="A429" t="inlineStr">
      <is>
        <t>Прочие закупки товаров, работ и услуг для государственных (муниципальных) нужд</t>
      </is>
    </oc>
    <nc r="A42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8" sId="1" xfDxf="1" dxf="1">
    <oc r="A438" t="inlineStr">
      <is>
        <t>Прочие закупки товаров, работ и услуг для государственных (муниципальных) нужд</t>
      </is>
    </oc>
    <nc r="A43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9" sId="1" xfDxf="1" dxf="1">
    <oc r="A449" t="inlineStr">
      <is>
        <t>Прочие закупки товаров, работ и услуг для государственных (муниципальных) нужд</t>
      </is>
    </oc>
    <nc r="A4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30" sId="1" xfDxf="1" dxf="1">
    <oc r="A452" t="inlineStr">
      <is>
        <t>Прочие закупки товаров, работ и услуг для государственных (муниципальных) нужд</t>
      </is>
    </oc>
    <nc r="A45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484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A508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A527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1" sId="1" xfDxf="1" dxf="1">
    <oc r="A549" t="inlineStr">
      <is>
        <t>Прочие закупки товаров, работ и услуг для государственных (муниципальных) нужд</t>
      </is>
    </oc>
    <nc r="A5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54" start="0" length="0">
    <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2" sId="1" xfDxf="1" dxf="1">
    <oc r="A558" t="inlineStr">
      <is>
        <t>Прочие закупки товаров, работ и услуг для государственных (муниципальных) нужд</t>
      </is>
    </oc>
    <nc r="A55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72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3" sId="1" xfDxf="1" dxf="1">
    <oc r="A554" t="inlineStr">
      <is>
        <t>Прочие закупки товаров, работ и услуг для государственных (муниципальных) нужд</t>
      </is>
    </oc>
    <nc r="A55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72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4" sId="1" xfDxf="1" dxf="1">
    <oc r="A604" t="inlineStr">
      <is>
        <t>Прочие закупки товаров, работ и услуг для государственных (муниципальных) нужд</t>
      </is>
    </oc>
    <nc r="A60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35" sId="1">
    <oc r="E255" t="inlineStr">
      <is>
        <t>244</t>
      </is>
    </oc>
    <nc r="E255" t="inlineStr">
      <is>
        <t>622</t>
      </is>
    </nc>
  </rcc>
  <rcc rId="9836" sId="1" odxf="1" dxf="1">
    <oc r="A255" t="inlineStr">
      <is>
        <t>Прочие закупки товаров, работ и услуг для государственных (муниципальных) нужд</t>
      </is>
    </oc>
    <nc r="A255" t="inlineStr">
      <is>
        <t>Субсидии автономным учреждениям на иные цели</t>
      </is>
    </nc>
    <ndxf>
      <border outline="0">
        <left style="medium">
          <color indexed="64"/>
        </left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функцион.структура!$A$1:$F$635</formula>
    <oldFormula>функцион.структура!$A$1:$F$635</oldFormula>
  </rdn>
  <rdn rId="0" localSheetId="1" customView="1" name="Z_519080D0_14D4_455C_B695_47327DBB8058_.wvu.FilterData" hidden="1" oldHidden="1">
    <formula>функцион.структура!$A$13:$F$642</formula>
    <oldFormula>функцион.структура!$A$13:$F$642</oldFormula>
  </rdn>
  <rcv guid="{519080D0-14D4-455C-B695-47327DBB8058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39" sId="1">
    <oc r="B463" t="inlineStr">
      <is>
        <t>01</t>
      </is>
    </oc>
    <nc r="B463" t="inlineStr">
      <is>
        <t>08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101" sId="1" ref="A214:XFD217" action="insertRow"/>
  <rcc rId="9102" sId="1" odxf="1" dxf="1">
    <nc r="A214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9103" sId="1" odxf="1" dxf="1">
    <nc r="B21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104" sId="1" odxf="1" dxf="1">
    <nc r="C214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14" start="0" length="0">
    <dxf>
      <font>
        <b/>
        <name val="Times New Roman"/>
        <family val="1"/>
      </font>
      <fill>
        <patternFill patternType="solid">
          <bgColor theme="8" tint="0.79998168889431442"/>
        </patternFill>
      </fill>
    </dxf>
  </rfmt>
  <rfmt sheetId="1" sqref="G214" start="0" length="0">
    <dxf>
      <font>
        <i/>
        <name val="Times New Roman CYR"/>
        <family val="1"/>
      </font>
    </dxf>
  </rfmt>
  <rfmt sheetId="1" sqref="H214" start="0" length="0">
    <dxf>
      <font>
        <i/>
        <name val="Times New Roman CYR"/>
        <family val="1"/>
      </font>
    </dxf>
  </rfmt>
  <rfmt sheetId="1" sqref="I214" start="0" length="0">
    <dxf>
      <font>
        <i/>
        <name val="Times New Roman CYR"/>
        <family val="1"/>
      </font>
    </dxf>
  </rfmt>
  <rfmt sheetId="1" sqref="J214" start="0" length="0">
    <dxf>
      <font>
        <i/>
        <name val="Times New Roman CYR"/>
        <family val="1"/>
      </font>
    </dxf>
  </rfmt>
  <rfmt sheetId="1" sqref="K214" start="0" length="0">
    <dxf>
      <font>
        <i/>
        <name val="Times New Roman CYR"/>
        <family val="1"/>
      </font>
    </dxf>
  </rfmt>
  <rfmt sheetId="1" sqref="L214" start="0" length="0">
    <dxf>
      <font>
        <i/>
        <name val="Times New Roman CYR"/>
        <family val="1"/>
      </font>
    </dxf>
  </rfmt>
  <rfmt sheetId="1" sqref="M214" start="0" length="0">
    <dxf>
      <font>
        <i/>
        <name val="Times New Roman CYR"/>
        <family val="1"/>
      </font>
    </dxf>
  </rfmt>
  <rfmt sheetId="1" sqref="N214" start="0" length="0">
    <dxf>
      <font>
        <i/>
        <name val="Times New Roman CYR"/>
        <family val="1"/>
      </font>
    </dxf>
  </rfmt>
  <rfmt sheetId="1" sqref="O214" start="0" length="0">
    <dxf>
      <font>
        <i/>
        <name val="Times New Roman CYR"/>
        <family val="1"/>
      </font>
    </dxf>
  </rfmt>
  <rfmt sheetId="1" sqref="P214" start="0" length="0">
    <dxf>
      <font>
        <i/>
        <name val="Times New Roman CYR"/>
        <family val="1"/>
      </font>
    </dxf>
  </rfmt>
  <rfmt sheetId="1" sqref="A214:XFD214" start="0" length="0">
    <dxf>
      <font>
        <i/>
        <name val="Times New Roman CYR"/>
        <family val="1"/>
      </font>
    </dxf>
  </rfmt>
  <rcc rId="9105" sId="1" odxf="1" dxf="1">
    <nc r="A21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106" sId="1" odxf="1" dxf="1">
    <nc r="B21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107" sId="1" odxf="1" dxf="1">
    <nc r="C215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108" sId="1" odxf="1" dxf="1">
    <nc r="D21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15" start="0" length="0">
    <dxf>
      <font>
        <b/>
        <name val="Times New Roman"/>
        <family val="1"/>
      </font>
    </dxf>
  </rfmt>
  <rcc rId="9109" sId="1" odxf="1" dxf="1">
    <nc r="F215">
      <f>F216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15" start="0" length="0">
    <dxf>
      <font>
        <i/>
        <name val="Times New Roman CYR"/>
        <family val="1"/>
      </font>
    </dxf>
  </rfmt>
  <rfmt sheetId="1" sqref="H215" start="0" length="0">
    <dxf>
      <font>
        <i/>
        <name val="Times New Roman CYR"/>
        <family val="1"/>
      </font>
    </dxf>
  </rfmt>
  <rfmt sheetId="1" sqref="I215" start="0" length="0">
    <dxf>
      <font>
        <i/>
        <name val="Times New Roman CYR"/>
        <family val="1"/>
      </font>
    </dxf>
  </rfmt>
  <rfmt sheetId="1" sqref="J215" start="0" length="0">
    <dxf>
      <font>
        <i/>
        <name val="Times New Roman CYR"/>
        <family val="1"/>
      </font>
    </dxf>
  </rfmt>
  <rfmt sheetId="1" sqref="K215" start="0" length="0">
    <dxf>
      <font>
        <i/>
        <name val="Times New Roman CYR"/>
        <family val="1"/>
      </font>
    </dxf>
  </rfmt>
  <rfmt sheetId="1" sqref="L215" start="0" length="0">
    <dxf>
      <font>
        <i/>
        <name val="Times New Roman CYR"/>
        <family val="1"/>
      </font>
    </dxf>
  </rfmt>
  <rfmt sheetId="1" sqref="M215" start="0" length="0">
    <dxf>
      <font>
        <i/>
        <name val="Times New Roman CYR"/>
        <family val="1"/>
      </font>
    </dxf>
  </rfmt>
  <rfmt sheetId="1" sqref="N215" start="0" length="0">
    <dxf>
      <font>
        <i/>
        <name val="Times New Roman CYR"/>
        <family val="1"/>
      </font>
    </dxf>
  </rfmt>
  <rfmt sheetId="1" sqref="O215" start="0" length="0">
    <dxf>
      <font>
        <i/>
        <name val="Times New Roman CYR"/>
        <family val="1"/>
      </font>
    </dxf>
  </rfmt>
  <rfmt sheetId="1" sqref="P215" start="0" length="0">
    <dxf>
      <font>
        <i/>
        <name val="Times New Roman CYR"/>
        <family val="1"/>
      </font>
    </dxf>
  </rfmt>
  <rfmt sheetId="1" sqref="A215:XFD215" start="0" length="0">
    <dxf>
      <font>
        <i/>
        <name val="Times New Roman CYR"/>
        <family val="1"/>
      </font>
    </dxf>
  </rfmt>
  <rcc rId="9110" sId="1" odxf="1" dxf="1">
    <nc r="A216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111" sId="1" odxf="1" dxf="1">
    <nc r="B2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2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3" sId="1" odxf="1" dxf="1">
    <nc r="D216" t="inlineStr">
      <is>
        <t>9990097010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16" start="0" length="0">
    <dxf>
      <font>
        <b/>
        <i/>
        <name val="Times New Roman"/>
        <family val="1"/>
      </font>
    </dxf>
  </rfmt>
  <rcc rId="9114" sId="1" odxf="1" dxf="1">
    <nc r="F216">
      <f>F217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115" sId="1">
    <nc r="A217" t="inlineStr">
      <is>
        <t>Прочие закупки товаров, работ и услуг для государственных (муниципальных) нужд</t>
      </is>
    </nc>
  </rcc>
  <rcc rId="9116" sId="1">
    <nc r="B217" t="inlineStr">
      <is>
        <t>04</t>
      </is>
    </nc>
  </rcc>
  <rcc rId="9117" sId="1">
    <nc r="C217" t="inlineStr">
      <is>
        <t>08</t>
      </is>
    </nc>
  </rcc>
  <rcc rId="9118" sId="1">
    <nc r="D217" t="inlineStr">
      <is>
        <t>9990097010</t>
      </is>
    </nc>
  </rcc>
  <rcc rId="9119" sId="1">
    <nc r="E217" t="inlineStr">
      <is>
        <t>244</t>
      </is>
    </nc>
  </rcc>
  <rfmt sheetId="1" sqref="F217" start="0" length="0">
    <dxf>
      <fill>
        <patternFill patternType="solid">
          <bgColor theme="0"/>
        </patternFill>
      </fill>
    </dxf>
  </rfmt>
  <rcc rId="9120" sId="1" numFmtId="4">
    <nc r="F217">
      <v>25928</v>
    </nc>
  </rcc>
  <rcc rId="9121" sId="1" odxf="1" dxf="1">
    <nc r="F214">
      <f>F215</f>
    </nc>
    <ndxf>
      <fill>
        <patternFill>
          <bgColor indexed="41"/>
        </patternFill>
      </fill>
    </ndxf>
  </rcc>
  <rrc rId="9122" sId="1" ref="A222:XFD223" action="insertRow"/>
  <rcc rId="9123" sId="1">
    <nc r="A22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9124" sId="1">
    <nc r="B222" t="inlineStr">
      <is>
        <t>04</t>
      </is>
    </nc>
  </rcc>
  <rcc rId="9125" sId="1">
    <nc r="C222" t="inlineStr">
      <is>
        <t>09</t>
      </is>
    </nc>
  </rcc>
  <rcc rId="9126" sId="1" odxf="1" dxf="1">
    <nc r="D222" t="inlineStr">
      <is>
        <t>04304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27" sId="1">
    <nc r="F222">
      <f>SUM(F223:F223)</f>
    </nc>
  </rcc>
  <rfmt sheetId="1" sqref="G222" start="0" length="0">
    <dxf>
      <font>
        <b/>
        <i/>
        <name val="Times New Roman CYR"/>
        <family val="1"/>
      </font>
    </dxf>
  </rfmt>
  <rfmt sheetId="1" sqref="H222" start="0" length="0">
    <dxf>
      <font>
        <b/>
        <i/>
        <name val="Times New Roman CYR"/>
        <family val="1"/>
      </font>
    </dxf>
  </rfmt>
  <rfmt sheetId="1" sqref="I222" start="0" length="0">
    <dxf>
      <font>
        <b/>
        <i/>
        <name val="Times New Roman CYR"/>
        <family val="1"/>
      </font>
    </dxf>
  </rfmt>
  <rfmt sheetId="1" sqref="J222" start="0" length="0">
    <dxf>
      <font>
        <b/>
        <i/>
        <name val="Times New Roman CYR"/>
        <family val="1"/>
      </font>
    </dxf>
  </rfmt>
  <rfmt sheetId="1" sqref="K222" start="0" length="0">
    <dxf>
      <font>
        <b/>
        <i/>
        <name val="Times New Roman CYR"/>
        <family val="1"/>
      </font>
    </dxf>
  </rfmt>
  <rfmt sheetId="1" sqref="L222" start="0" length="0">
    <dxf>
      <font>
        <b/>
        <i/>
        <name val="Times New Roman CYR"/>
        <family val="1"/>
      </font>
    </dxf>
  </rfmt>
  <rfmt sheetId="1" sqref="M222" start="0" length="0">
    <dxf>
      <font>
        <b/>
        <i/>
        <name val="Times New Roman CYR"/>
        <family val="1"/>
      </font>
    </dxf>
  </rfmt>
  <rfmt sheetId="1" sqref="N222" start="0" length="0">
    <dxf>
      <font>
        <b/>
        <i/>
        <name val="Times New Roman CYR"/>
        <family val="1"/>
      </font>
    </dxf>
  </rfmt>
  <rfmt sheetId="1" sqref="O222" start="0" length="0">
    <dxf>
      <font>
        <b/>
        <i/>
        <name val="Times New Roman CYR"/>
        <family val="1"/>
      </font>
    </dxf>
  </rfmt>
  <rfmt sheetId="1" sqref="P222" start="0" length="0">
    <dxf>
      <font>
        <b/>
        <i/>
        <name val="Times New Roman CYR"/>
        <family val="1"/>
      </font>
    </dxf>
  </rfmt>
  <rfmt sheetId="1" sqref="A222:XFD222" start="0" length="0">
    <dxf>
      <font>
        <b/>
        <i/>
        <name val="Times New Roman CYR"/>
        <family val="1"/>
      </font>
    </dxf>
  </rfmt>
  <rfmt sheetId="1" sqref="A223" start="0" length="0">
    <dxf>
      <font>
        <i val="0"/>
        <name val="Times New Roman"/>
        <family val="1"/>
      </font>
      <alignment horizontal="left" vertical="center"/>
    </dxf>
  </rfmt>
  <rcc rId="9128" sId="1" odxf="1" dxf="1">
    <nc r="B223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29" sId="1" odxf="1" dxf="1">
    <nc r="C223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30" sId="1" odxf="1" dxf="1">
    <nc r="D223" t="inlineStr">
      <is>
        <t>04304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3" start="0" length="0">
    <dxf>
      <font>
        <i val="0"/>
        <name val="Times New Roman"/>
        <family val="1"/>
      </font>
    </dxf>
  </rfmt>
  <rfmt sheetId="1" sqref="F223" start="0" length="0">
    <dxf>
      <font>
        <i val="0"/>
        <name val="Times New Roman"/>
        <family val="1"/>
      </font>
    </dxf>
  </rfmt>
  <rfmt sheetId="1" sqref="G223" start="0" length="0">
    <dxf>
      <font>
        <b/>
        <i/>
        <name val="Times New Roman CYR"/>
        <family val="1"/>
      </font>
    </dxf>
  </rfmt>
  <rfmt sheetId="1" sqref="H223" start="0" length="0">
    <dxf>
      <font>
        <b/>
        <i/>
        <name val="Times New Roman CYR"/>
        <family val="1"/>
      </font>
    </dxf>
  </rfmt>
  <rfmt sheetId="1" sqref="I223" start="0" length="0">
    <dxf>
      <font>
        <b/>
        <i/>
        <name val="Times New Roman CYR"/>
        <family val="1"/>
      </font>
    </dxf>
  </rfmt>
  <rfmt sheetId="1" sqref="J223" start="0" length="0">
    <dxf>
      <font>
        <b/>
        <i/>
        <name val="Times New Roman CYR"/>
        <family val="1"/>
      </font>
    </dxf>
  </rfmt>
  <rfmt sheetId="1" sqref="K223" start="0" length="0">
    <dxf>
      <font>
        <b/>
        <i/>
        <name val="Times New Roman CYR"/>
        <family val="1"/>
      </font>
    </dxf>
  </rfmt>
  <rfmt sheetId="1" sqref="L223" start="0" length="0">
    <dxf>
      <font>
        <b/>
        <i/>
        <name val="Times New Roman CYR"/>
        <family val="1"/>
      </font>
    </dxf>
  </rfmt>
  <rfmt sheetId="1" sqref="M223" start="0" length="0">
    <dxf>
      <font>
        <b/>
        <i/>
        <name val="Times New Roman CYR"/>
        <family val="1"/>
      </font>
    </dxf>
  </rfmt>
  <rfmt sheetId="1" sqref="N223" start="0" length="0">
    <dxf>
      <font>
        <b/>
        <i/>
        <name val="Times New Roman CYR"/>
        <family val="1"/>
      </font>
    </dxf>
  </rfmt>
  <rfmt sheetId="1" sqref="O223" start="0" length="0">
    <dxf>
      <font>
        <b/>
        <i/>
        <name val="Times New Roman CYR"/>
        <family val="1"/>
      </font>
    </dxf>
  </rfmt>
  <rfmt sheetId="1" sqref="P223" start="0" length="0">
    <dxf>
      <font>
        <b/>
        <i/>
        <name val="Times New Roman CYR"/>
        <family val="1"/>
      </font>
    </dxf>
  </rfmt>
  <rfmt sheetId="1" sqref="A223:XFD223" start="0" length="0">
    <dxf>
      <font>
        <b/>
        <i/>
        <name val="Times New Roman CYR"/>
        <family val="1"/>
      </font>
    </dxf>
  </rfmt>
  <rcc rId="9131" sId="1">
    <nc r="E223" t="inlineStr">
      <is>
        <t>244</t>
      </is>
    </nc>
  </rcc>
  <rcc rId="9132" sId="1" odxf="1" dxf="1">
    <nc r="A223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9133" sId="1" numFmtId="4">
    <nc r="F223">
      <v>4750</v>
    </nc>
  </rcc>
  <rcc rId="9134" sId="1">
    <oc r="F221">
      <f>F224+F226</f>
    </oc>
    <nc r="F221">
      <f>F224+F226+F222</f>
    </nc>
  </rcc>
  <rcc rId="9135" sId="1" numFmtId="4">
    <oc r="F225">
      <f>16733.4-3052</f>
    </oc>
    <nc r="F225">
      <v>15572.654189999999</v>
    </nc>
  </rcc>
  <rcc rId="9136" sId="1" numFmtId="4">
    <oc r="F227">
      <v>162122.6</v>
    </oc>
    <nc r="F227">
      <v>77319.59</v>
    </nc>
  </rcc>
  <rrc rId="9137" sId="1" ref="A228:XFD228" action="insertRow"/>
  <rcc rId="9138" sId="1">
    <nc r="B228" t="inlineStr">
      <is>
        <t>04</t>
      </is>
    </nc>
  </rcc>
  <rcc rId="9139" sId="1">
    <nc r="C228" t="inlineStr">
      <is>
        <t>09</t>
      </is>
    </nc>
  </rcc>
  <rcc rId="9140" sId="1">
    <nc r="D228" t="inlineStr">
      <is>
        <t>04304 S21Д0</t>
      </is>
    </nc>
  </rcc>
  <rcc rId="9141" sId="1">
    <nc r="G228">
      <v>162122.6</v>
    </nc>
  </rcc>
  <rcc rId="9142" sId="1">
    <nc r="E228" t="inlineStr">
      <is>
        <t>540</t>
      </is>
    </nc>
  </rcc>
  <rcc rId="9143" sId="1">
    <nc r="A228" t="inlineStr">
      <is>
        <t>Иные межбюджетные трансферты</t>
      </is>
    </nc>
  </rcc>
  <rcc rId="9144" sId="1" numFmtId="4">
    <nc r="F228">
      <v>87144.68</v>
    </nc>
  </rcc>
  <rcc rId="9145" sId="1">
    <oc r="F226">
      <f>SUM(F227:F227)</f>
    </oc>
    <nc r="F226">
      <f>SUM(F227:F228)</f>
    </nc>
  </rcc>
  <rfmt sheetId="1" sqref="F227:F228">
    <dxf>
      <fill>
        <patternFill>
          <bgColor theme="0"/>
        </patternFill>
      </fill>
    </dxf>
  </rfmt>
  <rrc rId="9146" sId="1" ref="A233:XFD233" action="insertRow"/>
  <rcc rId="9147" sId="1">
    <oc r="D231" t="inlineStr">
      <is>
        <t>06050 L3720</t>
      </is>
    </oc>
    <nc r="D231" t="inlineStr">
      <is>
        <t>06050 L3727</t>
      </is>
    </nc>
  </rcc>
  <rcc rId="9148" sId="1">
    <oc r="D232" t="inlineStr">
      <is>
        <t>06050 L3720</t>
      </is>
    </oc>
    <nc r="D232" t="inlineStr">
      <is>
        <t>06050 L3727</t>
      </is>
    </nc>
  </rcc>
  <rfmt sheetId="1" sqref="A233" start="0" length="0">
    <dxf>
      <font>
        <i/>
        <color indexed="8"/>
        <name val="Times New Roman"/>
        <family val="1"/>
      </font>
      <fill>
        <patternFill>
          <bgColor theme="0"/>
        </patternFill>
      </fill>
    </dxf>
  </rfmt>
  <rcc rId="9149" sId="1" odxf="1" dxf="1">
    <nc r="B2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50" sId="1" odxf="1" dxf="1">
    <nc r="C23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33" start="0" length="0">
    <dxf>
      <font>
        <i/>
        <name val="Times New Roman"/>
        <family val="1"/>
      </font>
    </dxf>
  </rfmt>
  <rfmt sheetId="1" sqref="E233" start="0" length="0">
    <dxf>
      <font>
        <i/>
        <name val="Times New Roman"/>
        <family val="1"/>
      </font>
    </dxf>
  </rfmt>
  <rfmt sheetId="1" sqref="F233" start="0" length="0">
    <dxf>
      <font>
        <i/>
        <name val="Times New Roman"/>
        <family val="1"/>
      </font>
    </dxf>
  </rfmt>
  <rcc rId="9151" sId="1">
    <oc r="E232" t="inlineStr">
      <is>
        <t>243</t>
      </is>
    </oc>
    <nc r="E232" t="inlineStr">
      <is>
        <t>540</t>
      </is>
    </nc>
  </rcc>
  <rcc rId="9152" sId="1" numFmtId="4">
    <oc r="F232">
      <f>146552.5+2990.87+3052</f>
    </oc>
    <nc r="F232">
      <v>7916.03</v>
    </nc>
  </rcc>
  <rcc rId="9153" sId="1" numFmtId="4">
    <oc r="F234">
      <f>7757.7+158.33</f>
    </oc>
    <nc r="F234">
      <v>169595.399</v>
    </nc>
  </rcc>
  <rcc rId="9154" sId="1">
    <nc r="F233">
      <f>F234</f>
    </nc>
  </rcc>
  <rcc rId="9155" sId="1">
    <oc r="F231">
      <f>SUM(F232:F233)</f>
    </oc>
    <nc r="F231">
      <f>F232</f>
    </nc>
  </rcc>
  <rcc rId="9156" sId="1">
    <oc r="F230">
      <f>F231</f>
    </oc>
    <nc r="F230">
      <f>F231+F233</f>
    </nc>
  </rcc>
  <rcc rId="9157" sId="1">
    <nc r="D233" t="inlineStr">
      <is>
        <t>06050 L3728</t>
      </is>
    </nc>
  </rcc>
  <rcc rId="9158" sId="1">
    <oc r="D234" t="inlineStr">
      <is>
        <t>06050 L3720</t>
      </is>
    </oc>
    <nc r="D234" t="inlineStr">
      <is>
        <t>06050 L3728</t>
      </is>
    </nc>
  </rcc>
  <rcc rId="9159" sId="1">
    <oc r="E234" t="inlineStr">
      <is>
        <t>540</t>
      </is>
    </oc>
    <nc r="E234" t="inlineStr">
      <is>
        <t>243</t>
      </is>
    </nc>
  </rcc>
  <rfmt sheetId="1" sqref="A23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9160" sId="1" odxf="1" dxf="1">
    <oc r="A234" t="inlineStr">
      <is>
        <t>Иные межбюджетные трансферты</t>
      </is>
    </oc>
    <nc r="A234" t="inlineStr">
      <is>
        <t>Закупка товаров, работ, услуг в целях капитального ремонта государственного (муниципального) имущества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161" sId="1" odxf="1" dxf="1">
    <oc r="A232" t="inlineStr">
      <is>
        <t>Закупка товаров, работ, услуг в целях капитального ремонта государственного (муниципального) имущества</t>
      </is>
    </oc>
    <nc r="A23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162" sId="1">
    <nc r="A233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</rcc>
  <rcc rId="9163" sId="1" odxf="1" dxf="1">
    <oc r="A231" t="inlineStr">
      <is>
        <t>Развитие транспортной инфраструктуры на сельских территориях</t>
      </is>
    </oc>
    <nc r="A231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40" sId="1" ref="A151:XFD151" action="insertRow"/>
  <rfmt sheetId="1" sqref="A151" start="0" length="0">
    <dxf>
      <font>
        <i/>
        <color indexed="8"/>
        <name val="Times New Roman"/>
        <family val="1"/>
      </font>
      <alignment vertical="center"/>
    </dxf>
  </rfmt>
  <rcc rId="9841" sId="1" odxf="1" dxf="1">
    <nc r="B1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42" sId="1" odxf="1" dxf="1">
    <nc r="C15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1" start="0" length="0">
    <dxf>
      <font>
        <i/>
        <name val="Times New Roman"/>
        <family val="1"/>
      </font>
    </dxf>
  </rfmt>
  <rfmt sheetId="1" sqref="E151" start="0" length="0">
    <dxf>
      <font>
        <i/>
        <name val="Times New Roman"/>
        <family val="1"/>
      </font>
    </dxf>
  </rfmt>
  <rfmt sheetId="1" sqref="F151" start="0" length="0">
    <dxf>
      <font>
        <i/>
        <name val="Times New Roman"/>
        <family val="1"/>
      </font>
    </dxf>
  </rfmt>
  <rcc rId="9843" sId="1">
    <nc r="D151" t="inlineStr">
      <is>
        <t>99900 83200</t>
      </is>
    </nc>
  </rcc>
  <rcc rId="9844" sId="1">
    <nc r="F151">
      <f>F152</f>
    </nc>
  </rcc>
  <rfmt sheetId="1" sqref="A151">
    <dxf>
      <fill>
        <patternFill patternType="solid">
          <bgColor rgb="FFFFFF0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51:F151" start="0" length="2147483647">
    <dxf>
      <font>
        <b/>
      </font>
    </dxf>
  </rfmt>
  <rfmt sheetId="1" sqref="A151:F151" start="0" length="2147483647">
    <dxf>
      <font>
        <b val="0"/>
      </font>
    </dxf>
  </rfmt>
  <rfmt sheetId="1" sqref="A151:F151" start="0" length="2147483647">
    <dxf>
      <font>
        <b/>
      </font>
    </dxf>
  </rfmt>
  <rfmt sheetId="1" sqref="A151:F151" start="0" length="2147483647">
    <dxf>
      <font>
        <i val="0"/>
      </font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45" sId="1" ref="A149:XFD149" action="insertRow"/>
  <rm rId="9846" sheetId="1" source="A152:XFD152" destination="A149:XFD149" sourceSheetId="1">
    <rfmt sheetId="1" xfDxf="1" sqref="A149:XFD149" start="0" length="0">
      <dxf>
        <font>
          <name val="Times New Roman CYR"/>
          <family val="1"/>
        </font>
        <alignment wrapText="1"/>
      </dxf>
    </rfmt>
    <rfmt sheetId="1" sqref="A14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847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</rrc>
  <rcc rId="9848" sId="1">
    <oc r="F149">
      <f>F152</f>
    </oc>
    <nc r="F149">
      <f>F150+F152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функцион.структура!$A$1:$F$636</formula>
    <oldFormula>функцион.структура!$A$1:$F$636</oldFormula>
  </rdn>
  <rdn rId="0" localSheetId="1" customView="1" name="Z_519080D0_14D4_455C_B695_47327DBB8058_.wvu.FilterData" hidden="1" oldHidden="1">
    <formula>функцион.структура!$A$13:$F$643</formula>
    <oldFormula>функцион.структура!$A$13:$F$643</oldFormula>
  </rdn>
  <rcv guid="{519080D0-14D4-455C-B695-47327DBB8058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1" sId="1">
    <oc r="F123">
      <f>F124+F127+F132+F138+F150+F157+F171+F143+F152+F166+F168</f>
    </oc>
    <nc r="F123">
      <f>F124+F127+F132+F138+F157+F171+F143+F166+F168+F149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 odxf="1" dxf="1">
    <nc r="A149" t="inlineStr">
      <is>
        <t>Расходы на обеспечение деятельности (оказание услуг) муниципальных учреждений</t>
      </is>
    </nc>
    <odxf>
      <font>
        <color indexed="8"/>
        <name val="Times New Roman"/>
        <family val="1"/>
      </font>
      <fill>
        <patternFill>
          <bgColor rgb="FFFFFF00"/>
        </patternFill>
      </fill>
      <alignment vertical="center"/>
    </odxf>
    <ndxf>
      <font>
        <color indexed="8"/>
        <name val="Times New Roman"/>
        <family val="1"/>
      </font>
      <fill>
        <patternFill>
          <bgColor indexed="9"/>
        </patternFill>
      </fill>
      <alignment vertical="top"/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9" sId="1" numFmtId="4">
    <oc r="F45">
      <v>9164.2000000000007</v>
    </oc>
    <nc r="F45">
      <v>9157.5</v>
    </nc>
  </rcc>
  <rcc rId="9860" sId="1" numFmtId="4">
    <oc r="F46">
      <v>2770.2</v>
    </oc>
    <nc r="F46">
      <v>2765.3</v>
    </nc>
  </rcc>
  <rrc rId="9861" sId="1" ref="A50:XFD52" action="insertRow"/>
  <rcc rId="9862" sId="1" odxf="1" dxf="1">
    <nc r="A5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9863" sId="1" odxf="1" dxf="1">
    <nc r="B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0" start="0" length="0">
    <dxf>
      <font>
        <i/>
        <name val="Times New Roman"/>
        <family val="1"/>
      </font>
    </dxf>
  </rfmt>
  <rcc rId="9864" sId="1" odxf="1" dxf="1">
    <nc r="D5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0" start="0" length="0">
    <dxf>
      <font>
        <b/>
        <name val="Times New Roman"/>
        <family val="1"/>
      </font>
    </dxf>
  </rfmt>
  <rfmt sheetId="1" sqref="F5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" start="0" length="0">
    <dxf>
      <font>
        <i/>
        <name val="Times New Roman CYR"/>
        <family val="1"/>
      </font>
    </dxf>
  </rfmt>
  <rfmt sheetId="1" sqref="H50" start="0" length="0">
    <dxf>
      <font>
        <i/>
        <name val="Times New Roman CYR"/>
        <family val="1"/>
      </font>
    </dxf>
  </rfmt>
  <rfmt sheetId="1" sqref="A50:XFD50" start="0" length="0">
    <dxf>
      <font>
        <i/>
        <name val="Times New Roman CYR"/>
        <family val="1"/>
      </font>
    </dxf>
  </rfmt>
  <rfmt sheetId="1" sqref="A5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9865" sId="1">
    <nc r="B51" t="inlineStr">
      <is>
        <t>01</t>
      </is>
    </nc>
  </rcc>
  <rcc rId="9866" sId="1">
    <nc r="D51" t="inlineStr">
      <is>
        <t>99900 S2160</t>
      </is>
    </nc>
  </rcc>
  <rfmt sheetId="1" sqref="F51" start="0" length="0">
    <dxf>
      <fill>
        <patternFill patternType="none">
          <bgColor indexed="65"/>
        </patternFill>
      </fill>
    </dxf>
  </rfmt>
  <rfmt sheetId="1" sqref="A52" start="0" length="0">
    <dxf>
      <border outline="0">
        <left style="thin">
          <color indexed="64"/>
        </left>
      </border>
    </dxf>
  </rfmt>
  <rcc rId="9867" sId="1">
    <nc r="B52" t="inlineStr">
      <is>
        <t>01</t>
      </is>
    </nc>
  </rcc>
  <rcc rId="9868" sId="1">
    <nc r="D52" t="inlineStr">
      <is>
        <t>99900 S2160</t>
      </is>
    </nc>
  </rcc>
  <rfmt sheetId="1" sqref="F52" start="0" length="0">
    <dxf>
      <fill>
        <patternFill patternType="none">
          <bgColor indexed="65"/>
        </patternFill>
      </fill>
    </dxf>
  </rfmt>
  <rcc rId="9869" sId="1">
    <nc r="C50" t="inlineStr">
      <is>
        <t>04</t>
      </is>
    </nc>
  </rcc>
  <rcc rId="9870" sId="1">
    <nc r="C51" t="inlineStr">
      <is>
        <t>04</t>
      </is>
    </nc>
  </rcc>
  <rcc rId="9871" sId="1">
    <nc r="C52" t="inlineStr">
      <is>
        <t>04</t>
      </is>
    </nc>
  </rcc>
  <rcc rId="9872" sId="1">
    <nc r="E51" t="inlineStr">
      <is>
        <t>121</t>
      </is>
    </nc>
  </rcc>
  <rcc rId="9873" sId="1">
    <nc r="E52" t="inlineStr">
      <is>
        <t>129</t>
      </is>
    </nc>
  </rcc>
  <rcc rId="9874" sId="1" o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875" sId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76" sId="1" numFmtId="4">
    <nc r="F51">
      <v>3259.6618199999998</v>
    </nc>
  </rcc>
  <rcc rId="9877" sId="1" numFmtId="4">
    <nc r="F52">
      <v>1254.8735099999999</v>
    </nc>
  </rcc>
  <rcc rId="9878" sId="1">
    <nc r="F50">
      <f>SUM(F51:F52)</f>
    </nc>
  </rcc>
  <rcc rId="9879" sId="1">
    <oc r="F42">
      <f>F43</f>
    </oc>
    <nc r="F42">
      <f>F43+F50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80" sId="1" ref="A58:XFD61" action="insertRow"/>
  <rcc rId="9881" sId="1" odxf="1" dxf="1">
    <nc r="A58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9882" sId="1" odxf="1" dxf="1">
    <nc r="B58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883" sId="1" odxf="1" dxf="1">
    <nc r="C58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884" sId="1" odxf="1" dxf="1">
    <nc r="D58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8" start="0" length="0">
    <dxf>
      <fill>
        <patternFill patternType="none">
          <bgColor indexed="65"/>
        </patternFill>
      </fill>
    </dxf>
  </rfmt>
  <rcc rId="9885" sId="1" odxf="1" dxf="1">
    <nc r="F58">
      <f>F59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886" sId="1" odxf="1" dxf="1">
    <nc r="A59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9887" sId="1" odxf="1" dxf="1">
    <nc r="B5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88" sId="1" odxf="1" dxf="1">
    <nc r="C59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89" sId="1" odxf="1" dxf="1">
    <nc r="D59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890" sId="1" odxf="1" dxf="1">
    <nc r="F59">
      <f>F60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891" sId="1" odxf="1" dxf="1">
    <nc r="A6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9892" sId="1" odxf="1" dxf="1">
    <nc r="B60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93" sId="1" odxf="1" dxf="1">
    <nc r="C60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94" sId="1" odxf="1" dxf="1">
    <nc r="D60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895" sId="1" odxf="1" dxf="1">
    <nc r="F60">
      <f>F61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0" start="0" length="0">
    <dxf>
      <font>
        <i/>
        <name val="Times New Roman CYR"/>
        <family val="1"/>
      </font>
    </dxf>
  </rfmt>
  <rfmt sheetId="1" sqref="H60" start="0" length="0">
    <dxf>
      <font>
        <i/>
        <name val="Times New Roman CYR"/>
        <family val="1"/>
      </font>
      <numFmt numFmtId="165" formatCode="0.00000"/>
    </dxf>
  </rfmt>
  <rfmt sheetId="1" sqref="I60" start="0" length="0">
    <dxf>
      <font>
        <i/>
        <name val="Times New Roman CYR"/>
        <family val="1"/>
      </font>
    </dxf>
  </rfmt>
  <rfmt sheetId="1" sqref="J60" start="0" length="0">
    <dxf>
      <font>
        <i/>
        <name val="Times New Roman CYR"/>
        <family val="1"/>
      </font>
    </dxf>
  </rfmt>
  <rfmt sheetId="1" sqref="K60" start="0" length="0">
    <dxf>
      <font>
        <i/>
        <name val="Times New Roman CYR"/>
        <family val="1"/>
      </font>
    </dxf>
  </rfmt>
  <rfmt sheetId="1" sqref="L60" start="0" length="0">
    <dxf>
      <font>
        <i/>
        <name val="Times New Roman CYR"/>
        <family val="1"/>
      </font>
    </dxf>
  </rfmt>
  <rfmt sheetId="1" sqref="M60" start="0" length="0">
    <dxf>
      <font>
        <i/>
        <name val="Times New Roman CYR"/>
        <family val="1"/>
      </font>
    </dxf>
  </rfmt>
  <rfmt sheetId="1" sqref="N60" start="0" length="0">
    <dxf>
      <font>
        <i/>
        <name val="Times New Roman CYR"/>
        <family val="1"/>
      </font>
    </dxf>
  </rfmt>
  <rfmt sheetId="1" sqref="O60" start="0" length="0">
    <dxf>
      <font>
        <i/>
        <name val="Times New Roman CYR"/>
        <family val="1"/>
      </font>
    </dxf>
  </rfmt>
  <rfmt sheetId="1" sqref="P60" start="0" length="0">
    <dxf>
      <font>
        <i/>
        <name val="Times New Roman CYR"/>
        <family val="1"/>
      </font>
    </dxf>
  </rfmt>
  <rfmt sheetId="1" sqref="A60:XFD60" start="0" length="0">
    <dxf>
      <font>
        <i/>
        <name val="Times New Roman CYR"/>
        <family val="1"/>
      </font>
    </dxf>
  </rfmt>
  <rcc rId="9896" sId="1" odxf="1" dxf="1">
    <nc r="A6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9897" sId="1" odxf="1" dxf="1">
    <nc r="B61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898" sId="1" odxf="1" dxf="1">
    <nc r="C61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899" sId="1" odxf="1" dxf="1">
    <nc r="D61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900" sId="1" odxf="1" dxf="1">
    <nc r="E61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1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9901" sId="1" numFmtId="4">
    <nc r="F61">
      <v>20</v>
    </nc>
  </rcc>
  <rcc rId="9902" sId="1">
    <oc r="F57">
      <f>F62+F71</f>
    </oc>
    <nc r="F57">
      <f>F62+F71+F58</f>
    </nc>
  </rcc>
  <rcc rId="9903" sId="1" numFmtId="4">
    <oc r="F66">
      <v>5373.7</v>
    </oc>
    <nc r="F66">
      <v>6095.4</v>
    </nc>
  </rcc>
  <rcc rId="9904" sId="1" numFmtId="4">
    <oc r="F68">
      <v>1622.8</v>
    </oc>
    <nc r="F68">
      <v>1840.8</v>
    </nc>
  </rcc>
  <rcc rId="9905" sId="1" numFmtId="4">
    <oc r="F81">
      <v>422.5</v>
    </oc>
    <nc r="F81">
      <v>402.5</v>
    </nc>
  </rcc>
  <rcc rId="9906" sId="1" numFmtId="4">
    <oc r="F89">
      <f>211+211</f>
    </oc>
    <nc r="F89">
      <v>242</v>
    </nc>
  </rcc>
  <rrc rId="9907" sId="1" ref="A90:XFD90" action="insertRow"/>
  <rcc rId="9908" sId="1">
    <nc r="B90" t="inlineStr">
      <is>
        <t>01</t>
      </is>
    </nc>
  </rcc>
  <rcc rId="9909" sId="1">
    <nc r="C90" t="inlineStr">
      <is>
        <t>13</t>
      </is>
    </nc>
  </rcc>
  <rcc rId="9910" sId="1">
    <nc r="D90" t="inlineStr">
      <is>
        <t>01002 S2870</t>
      </is>
    </nc>
  </rcc>
  <rcc rId="9911" sId="1">
    <nc r="E90" t="inlineStr">
      <is>
        <t>540</t>
      </is>
    </nc>
  </rcc>
  <rcc rId="9912" sId="1" numFmtId="4">
    <nc r="F90">
      <v>110</v>
    </nc>
  </rcc>
  <rcc rId="9913" sId="1">
    <oc r="F88">
      <f>SUM(F89:F89)</f>
    </oc>
    <nc r="F88">
      <f>SUM(F89:F90)</f>
    </nc>
  </rcc>
  <rcc rId="9914" sId="1" odxf="1" dxf="1">
    <nc r="A90" t="inlineStr">
      <is>
        <t>Иные межбюджетные трансферты</t>
      </is>
    </nc>
    <ndxf>
      <alignment vertical="center"/>
    </ndxf>
  </rcc>
  <rcc rId="9915" sId="1" numFmtId="4">
    <oc r="F117">
      <v>587.30038999999999</v>
    </oc>
    <nc r="F117">
      <v>580</v>
    </nc>
  </rcc>
  <rcc rId="9916" sId="1" numFmtId="4">
    <oc r="F134">
      <v>390.62</v>
    </oc>
    <nc r="F134"/>
  </rcc>
  <rrc rId="9917" sId="1" ref="A131:XFD131" action="deleteRow">
    <undo index="65535" exp="ref" v="1" dr="F131" r="F82" sId="1"/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Муниципальная программа "Охрана окружающей среды в муниципальном образовании "Селенгинский район" на 2023-2027годы"</t>
        </is>
      </nc>
      <ndxf>
        <font>
          <b/>
          <name val="Times New Roman"/>
          <family val="1"/>
        </font>
      </ndxf>
    </rcc>
    <rcc rId="0" sId="1" dxf="1">
      <nc r="B13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18" sId="1" ref="A131:XFD131" action="deleteRow"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19" sId="1" ref="A131:XFD131" action="deleteRow"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20" sId="1" ref="A131:XFD131" action="deleteRow"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921" sId="1">
    <oc r="F82">
      <f>F83+F105+F118+F123+F127+F131+F101+#REF!</f>
    </oc>
    <nc r="F82">
      <f>F83+F105+F118+F123+F127+F131+F101</f>
    </nc>
  </rcc>
  <rcc rId="9922" sId="1" numFmtId="4">
    <oc r="F136">
      <v>193.22880000000001</v>
    </oc>
    <nc r="F136">
      <v>229.02879999999999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23" sId="1" numFmtId="4">
    <oc r="F137">
      <v>58.371200000000002</v>
    </oc>
    <nc r="F137">
      <v>69.171199999999999</v>
    </nc>
  </rcc>
  <rcc rId="9924" sId="1" numFmtId="4">
    <oc r="F141">
      <v>501.3</v>
    </oc>
    <nc r="F141">
      <v>603.79999999999995</v>
    </nc>
  </rcc>
  <rcc rId="9925" sId="1" numFmtId="4">
    <oc r="F143">
      <v>151.30000000000001</v>
    </oc>
    <nc r="F143">
      <v>182.2</v>
    </nc>
  </rcc>
  <rcc rId="9926" sId="1" numFmtId="4">
    <oc r="F147">
      <v>358.9</v>
    </oc>
    <nc r="F147">
      <v>425.4</v>
    </nc>
  </rcc>
  <rcc rId="9927" sId="1" numFmtId="4">
    <oc r="F148">
      <v>108.39</v>
    </oc>
    <nc r="F148">
      <v>128.38999999999999</v>
    </nc>
  </rcc>
  <rcc rId="9928" sId="1" numFmtId="4">
    <oc r="F149">
      <v>12</v>
    </oc>
    <nc r="F149">
      <v>22</v>
    </nc>
  </rcc>
  <rcc rId="9929" sId="1" numFmtId="4">
    <oc r="F150">
      <v>34.21</v>
    </oc>
    <nc r="F150">
      <v>24.21</v>
    </nc>
  </rcc>
  <rcc rId="9930" sId="1" numFmtId="4">
    <oc r="F153">
      <f>432.50844+105.6</f>
    </oc>
    <nc r="F153">
      <v>900.84622999999999</v>
    </nc>
  </rcc>
  <rcc rId="9931" sId="1" numFmtId="4">
    <oc r="F155">
      <v>12.84247</v>
    </oc>
    <nc r="F155">
      <v>11.896100000000001</v>
    </nc>
  </rcc>
  <rcc rId="9932" sId="1" numFmtId="4">
    <oc r="F159">
      <v>2256.1062499999998</v>
    </oc>
    <nc r="F159">
      <v>2376.1062499999998</v>
    </nc>
  </rcc>
  <rcc rId="9933" sId="1" numFmtId="4">
    <oc r="F167">
      <v>10787.2</v>
    </oc>
    <nc r="F167">
      <v>10683.093000000001</v>
    </nc>
  </rcc>
  <rcc rId="9934" sId="1" numFmtId="4">
    <oc r="F168">
      <v>338.15800000000002</v>
    </oc>
    <nc r="F168">
      <v>472.29500000000002</v>
    </nc>
  </rcc>
  <rcc rId="9935" sId="1" numFmtId="4">
    <oc r="F169">
      <v>3257.7</v>
    </oc>
    <nc r="F169">
      <v>3226.26</v>
    </nc>
  </rcc>
  <rcc rId="9936" sId="1" numFmtId="4">
    <oc r="F171">
      <v>8094.4446600000001</v>
    </oc>
    <nc r="F171">
      <v>8272.0032200000005</v>
    </nc>
  </rcc>
  <rrc rId="9937" sId="1" ref="A173:XFD173" action="insertRow"/>
  <rcc rId="9938" sId="1">
    <nc r="B173" t="inlineStr">
      <is>
        <t>01</t>
      </is>
    </nc>
  </rcc>
  <rcc rId="9939" sId="1">
    <nc r="C173" t="inlineStr">
      <is>
        <t>13</t>
      </is>
    </nc>
  </rcc>
  <rcc rId="9940" sId="1">
    <nc r="D173" t="inlineStr">
      <is>
        <t>99900 83590</t>
      </is>
    </nc>
  </rcc>
  <rcc rId="9941" sId="1">
    <nc r="E173" t="inlineStr">
      <is>
        <t>831</t>
      </is>
    </nc>
  </rcc>
  <rcc rId="9942" sId="1" numFmtId="4">
    <nc r="F173">
      <v>4.2114000000000003</v>
    </nc>
  </rcc>
  <rrc rId="9943" sId="1" ref="A174:XFD174" action="insertRow"/>
  <rcc rId="9944" sId="1">
    <nc r="B174" t="inlineStr">
      <is>
        <t>01</t>
      </is>
    </nc>
  </rcc>
  <rcc rId="9945" sId="1">
    <nc r="C174" t="inlineStr">
      <is>
        <t>13</t>
      </is>
    </nc>
  </rcc>
  <rcc rId="9946" sId="1">
    <nc r="D174" t="inlineStr">
      <is>
        <t>99900 83590</t>
      </is>
    </nc>
  </rcc>
  <rcc rId="9947" sId="1">
    <nc r="E174" t="inlineStr">
      <is>
        <t>851</t>
      </is>
    </nc>
  </rcc>
  <rcc rId="9948" sId="1">
    <nc r="A17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</rcc>
  <rcc rId="9949" sId="1" numFmtId="4">
    <nc r="F174">
      <v>2.9</v>
    </nc>
  </rcc>
  <rcc rId="9950" sId="1" numFmtId="4">
    <oc r="F175">
      <v>50</v>
    </oc>
    <nc r="F175">
      <v>47.1</v>
    </nc>
  </rcc>
  <rcc rId="9951" sId="1">
    <oc r="F166">
      <f>SUM(F167:F175)</f>
    </oc>
    <nc r="F166">
      <f>SUM(F167:F175)</f>
    </nc>
  </rcc>
  <rcc rId="9952" sId="1" xfDxf="1" dxf="1">
    <oc r="A48" t="inlineStr">
      <is>
        <t>Закупка товаров, работ и услуг в сфере информационно-коммуникационных технологий</t>
      </is>
    </oc>
    <nc r="A48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53" sId="1" xfDxf="1" dxf="1">
    <nc r="A174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54" sId="1" numFmtId="4">
    <oc r="F177">
      <v>67.5</v>
    </oc>
    <nc r="F177">
      <v>87.5</v>
    </nc>
  </rcc>
  <rcc rId="9955" sId="1" numFmtId="4">
    <oc r="F179">
      <v>3072.2</v>
    </oc>
    <nc r="F179">
      <v>3740.4705399999998</v>
    </nc>
  </rcc>
  <rcc rId="9956" sId="1" numFmtId="4">
    <oc r="F180">
      <v>927.8</v>
    </oc>
    <nc r="F180">
      <v>1415.27692</v>
    </nc>
  </rcc>
  <rcc rId="9957" sId="1" numFmtId="4">
    <oc r="F182">
      <v>9784.5720000000001</v>
    </oc>
    <nc r="F182">
      <v>7536.5206200000002</v>
    </nc>
  </rcc>
  <rrc rId="9958" sId="1" ref="A183:XFD183" action="insertRow"/>
  <rcc rId="9959" sId="1">
    <nc r="B183" t="inlineStr">
      <is>
        <t>01</t>
      </is>
    </nc>
  </rcc>
  <rcc rId="9960" sId="1">
    <nc r="C183" t="inlineStr">
      <is>
        <t>13</t>
      </is>
    </nc>
  </rcc>
  <rcc rId="9961" sId="1">
    <nc r="D183" t="inlineStr">
      <is>
        <t>99900 S2980</t>
      </is>
    </nc>
  </rcc>
  <rcc rId="9962" sId="1">
    <nc r="E183" t="inlineStr">
      <is>
        <t>244</t>
      </is>
    </nc>
  </rcc>
  <rcc rId="9963" sId="1" numFmtId="4">
    <nc r="F183">
      <v>2197.5</v>
    </nc>
  </rcc>
  <rcc rId="9964" sId="1">
    <oc r="F181">
      <f>F182</f>
    </oc>
    <nc r="F181">
      <f>F182+F183</f>
    </nc>
  </rcc>
  <rcc rId="9965" sId="1" odxf="1" dxf="1">
    <nc r="A183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solid"/>
      </fill>
    </ndxf>
  </rcc>
  <rrc rId="9966" sId="1" ref="A195:XFD198" action="insertRow"/>
  <rfmt sheetId="1" sqref="A195" start="0" length="0">
    <dxf>
      <fill>
        <patternFill patternType="none">
          <bgColor indexed="65"/>
        </patternFill>
      </fill>
      <alignment horizontal="general" vertical="top"/>
    </dxf>
  </rfmt>
  <rcc rId="9967" sId="1" odxf="1" dxf="1">
    <nc r="B195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968" sId="1" odxf="1" dxf="1">
    <nc r="C195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D195" start="0" length="0">
    <dxf>
      <numFmt numFmtId="30" formatCode="@"/>
      <fill>
        <patternFill patternType="none">
          <bgColor indexed="65"/>
        </patternFill>
      </fill>
      <alignment horizontal="center"/>
    </dxf>
  </rfmt>
  <rfmt sheetId="1" sqref="E195" start="0" length="0">
    <dxf>
      <numFmt numFmtId="30" formatCode="@"/>
      <fill>
        <patternFill patternType="none">
          <bgColor indexed="65"/>
        </patternFill>
      </fill>
      <alignment horizontal="center"/>
    </dxf>
  </rfmt>
  <rfmt sheetId="1" sqref="F195" start="0" length="0">
    <dxf>
      <fill>
        <patternFill patternType="none">
          <bgColor indexed="65"/>
        </patternFill>
      </fill>
    </dxf>
  </rfmt>
  <rfmt sheetId="1" sqref="A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9969" sId="1" odxf="1" dxf="1">
    <nc r="B19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0" sId="1" odxf="1" dxf="1">
    <nc r="C19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196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fmt sheetId="1" sqref="E196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1" sId="1" odxf="1" dxf="1">
    <nc r="F196">
      <f>F197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9972" sId="1" odxf="1" dxf="1">
    <nc r="B197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3" sId="1" odxf="1" dxf="1">
    <nc r="C19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197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fmt sheetId="1" sqref="E197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4" sId="1" odxf="1" dxf="1">
    <nc r="F197">
      <f>F198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5" sId="1" odxf="1" dxf="1">
    <nc r="A198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9976" sId="1" odxf="1" dxf="1">
    <nc r="B198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977" sId="1" odxf="1" dxf="1">
    <nc r="C198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198" start="0" length="0">
    <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8" sId="1" odxf="1" dxf="1">
    <nc r="E198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9979" sId="1">
    <nc r="D195" t="inlineStr">
      <is>
        <t>04000 00000</t>
      </is>
    </nc>
  </rcc>
  <rcc rId="9980" sId="1" odxf="1" dxf="1">
    <nc r="D196" t="inlineStr">
      <is>
        <t>04100 00000</t>
      </is>
    </nc>
    <ndxf>
      <font>
        <b/>
        <name val="Times New Roman"/>
        <family val="1"/>
      </font>
    </ndxf>
  </rcc>
  <rcc rId="9981" sId="1">
    <nc r="A19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9982" sId="1" odxf="1" dxf="1">
    <nc r="A196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ndxf>
      <font>
        <b/>
        <name val="Times New Roman"/>
        <family val="1"/>
      </font>
    </ndxf>
  </rcc>
  <rfmt sheetId="1" sqref="A196:XFD196" start="0" length="2147483647">
    <dxf>
      <font>
        <i val="0"/>
      </font>
    </dxf>
  </rfmt>
  <rfmt sheetId="1" sqref="A196:XFD196" start="0" length="2147483647">
    <dxf>
      <font>
        <i/>
      </font>
    </dxf>
  </rfmt>
  <rfmt sheetId="1" sqref="A196:XFD196" start="0" length="2147483647">
    <dxf>
      <font>
        <b val="0"/>
      </font>
    </dxf>
  </rfmt>
  <rfmt sheetId="1" sqref="A196:XFD196" start="0" length="2147483647">
    <dxf>
      <font>
        <b/>
      </font>
    </dxf>
  </rfmt>
  <rrc rId="9983" sId="1" ref="A197:XFD197" action="insertRow"/>
  <rcc rId="9984" sId="1" odxf="1" dxf="1">
    <nc r="A197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name val="Times New Roman"/>
        <family val="1"/>
      </font>
      <alignment vertical="top"/>
    </odxf>
    <ndxf>
      <font>
        <b val="0"/>
        <name val="Times New Roman"/>
        <family val="1"/>
      </font>
      <alignment vertical="center"/>
    </ndxf>
  </rcc>
  <rfmt sheetId="1" sqref="B197" start="0" length="0">
    <dxf>
      <font>
        <b val="0"/>
        <name val="Times New Roman"/>
        <family val="1"/>
      </font>
    </dxf>
  </rfmt>
  <rfmt sheetId="1" sqref="C197" start="0" length="0">
    <dxf>
      <font>
        <b val="0"/>
        <name val="Times New Roman"/>
        <family val="1"/>
      </font>
    </dxf>
  </rfmt>
  <rcc rId="9985" sId="1" odxf="1" dxf="1">
    <nc r="D197" t="inlineStr">
      <is>
        <t>04103 00000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97" start="0" length="0">
    <dxf>
      <font>
        <b val="0"/>
        <name val="Times New Roman"/>
        <family val="1"/>
      </font>
    </dxf>
  </rfmt>
  <rcc rId="9986" sId="1" odxf="1" dxf="1">
    <nc r="F197">
      <f>F198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197" start="0" length="0">
    <dxf>
      <font>
        <b val="0"/>
        <i val="0"/>
        <name val="Times New Roman CYR"/>
        <family val="1"/>
      </font>
    </dxf>
  </rfmt>
  <rfmt sheetId="1" sqref="H197" start="0" length="0">
    <dxf>
      <font>
        <b val="0"/>
        <i val="0"/>
        <name val="Times New Roman CYR"/>
        <family val="1"/>
      </font>
    </dxf>
  </rfmt>
  <rfmt sheetId="1" sqref="I197" start="0" length="0">
    <dxf>
      <font>
        <b val="0"/>
        <i val="0"/>
        <name val="Times New Roman CYR"/>
        <family val="1"/>
      </font>
    </dxf>
  </rfmt>
  <rfmt sheetId="1" sqref="J197" start="0" length="0">
    <dxf>
      <font>
        <b val="0"/>
        <i val="0"/>
        <name val="Times New Roman CYR"/>
        <family val="1"/>
      </font>
    </dxf>
  </rfmt>
  <rfmt sheetId="1" sqref="K197" start="0" length="0">
    <dxf>
      <font>
        <b val="0"/>
        <i val="0"/>
        <name val="Times New Roman CYR"/>
        <family val="1"/>
      </font>
    </dxf>
  </rfmt>
  <rfmt sheetId="1" sqref="L197" start="0" length="0">
    <dxf>
      <font>
        <b val="0"/>
        <i val="0"/>
        <name val="Times New Roman CYR"/>
        <family val="1"/>
      </font>
    </dxf>
  </rfmt>
  <rfmt sheetId="1" sqref="M197" start="0" length="0">
    <dxf>
      <font>
        <b val="0"/>
        <i val="0"/>
        <name val="Times New Roman CYR"/>
        <family val="1"/>
      </font>
    </dxf>
  </rfmt>
  <rfmt sheetId="1" sqref="N197" start="0" length="0">
    <dxf>
      <font>
        <b val="0"/>
        <i val="0"/>
        <name val="Times New Roman CYR"/>
        <family val="1"/>
      </font>
    </dxf>
  </rfmt>
  <rfmt sheetId="1" sqref="O197" start="0" length="0">
    <dxf>
      <font>
        <b val="0"/>
        <i val="0"/>
        <name val="Times New Roman CYR"/>
        <family val="1"/>
      </font>
    </dxf>
  </rfmt>
  <rfmt sheetId="1" sqref="P197" start="0" length="0">
    <dxf>
      <font>
        <b val="0"/>
        <i val="0"/>
        <name val="Times New Roman CYR"/>
        <family val="1"/>
      </font>
    </dxf>
  </rfmt>
  <rfmt sheetId="1" sqref="A197:XFD197" start="0" length="0">
    <dxf>
      <font>
        <b val="0"/>
        <i val="0"/>
        <name val="Times New Roman CYR"/>
        <family val="1"/>
      </font>
    </dxf>
  </rfmt>
  <rcc rId="9987" sId="1">
    <nc r="B197" t="inlineStr">
      <is>
        <t>04</t>
      </is>
    </nc>
  </rcc>
  <rcc rId="9988" sId="1">
    <nc r="C197" t="inlineStr">
      <is>
        <t>05</t>
      </is>
    </nc>
  </rcc>
  <rcc rId="9989" sId="1">
    <nc r="D198" t="inlineStr">
      <is>
        <t>04103 L5990</t>
      </is>
    </nc>
  </rcc>
  <rcc rId="9990" sId="1" odxf="1" dxf="1">
    <nc r="D199" t="inlineStr">
      <is>
        <t>04103 L5990</t>
      </is>
    </nc>
    <ndxf>
      <font>
        <i/>
        <name val="Times New Roman"/>
        <family val="1"/>
      </font>
    </ndxf>
  </rcc>
  <rcc rId="9991" sId="1" numFmtId="4">
    <nc r="F199">
      <v>243.34640999999999</v>
    </nc>
  </rcc>
  <rcc rId="9992" sId="1">
    <nc r="F195">
      <f>F196</f>
    </nc>
  </rcc>
  <rcc rId="9993" sId="1">
    <oc r="F194">
      <f>F200+F207</f>
    </oc>
    <nc r="F194">
      <f>F200+F207+F195</f>
    </nc>
  </rcc>
  <rcc rId="9994" sId="1" xfDxf="1" dxf="1">
    <nc r="A198" t="inlineStr">
      <is>
        <t>Подготовка проектов межевания земельных участков и на проведение кадастровых работ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D199" start="0" length="2147483647">
    <dxf>
      <font>
        <i val="0"/>
      </font>
    </dxf>
  </rfmt>
  <rcv guid="{519080D0-14D4-455C-B695-47327DBB8058}" action="delete"/>
  <rdn rId="0" localSheetId="1" customView="1" name="Z_519080D0_14D4_455C_B695_47327DBB8058_.wvu.PrintArea" hidden="1" oldHidden="1">
    <formula>функцион.структура!$A$5:$F$652</formula>
    <oldFormula>функцион.структура!$A$5:$F$652</oldFormula>
  </rdn>
  <rdn rId="0" localSheetId="1" customView="1" name="Z_519080D0_14D4_455C_B695_47327DBB8058_.wvu.FilterData" hidden="1" oldHidden="1">
    <formula>функцион.структура!$A$17:$F$659</formula>
    <oldFormula>функцион.структура!$A$17:$F$659</oldFormula>
  </rdn>
  <rcv guid="{519080D0-14D4-455C-B695-47327DBB8058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7" sId="1">
    <oc r="A255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oc>
    <nc r="A255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8" sId="1" numFmtId="4">
    <oc r="F323">
      <v>19765.198329999999</v>
    </oc>
    <nc r="F323">
      <v>20195.818329999998</v>
    </nc>
  </rcc>
  <rcc rId="9999" sId="1" numFmtId="4">
    <oc r="F326">
      <v>240</v>
    </oc>
    <nc r="F326">
      <v>200</v>
    </nc>
  </rcc>
  <rcc rId="10000" sId="1" numFmtId="4">
    <oc r="F350">
      <v>96043.6</v>
    </oc>
    <nc r="F350">
      <v>97437.41721</v>
    </nc>
  </rcc>
  <rcc rId="10001" sId="1" numFmtId="4">
    <oc r="F390">
      <v>10764.9</v>
    </oc>
    <nc r="F390">
      <v>12264.9</v>
    </nc>
  </rcc>
  <rcc rId="10002" sId="1" numFmtId="4">
    <oc r="F392">
      <v>1500</v>
    </oc>
    <nc r="F392">
      <v>437.5</v>
    </nc>
  </rcc>
  <rcc rId="10003" sId="1" numFmtId="4">
    <oc r="F399">
      <v>3910.884</v>
    </oc>
    <nc r="F399">
      <v>3971.1840000000002</v>
    </nc>
  </rcc>
  <rcc rId="10004" sId="1" numFmtId="4">
    <oc r="F406">
      <v>7360.3</v>
    </oc>
    <nc r="F406">
      <v>7300</v>
    </nc>
  </rcc>
  <rcc rId="10005" sId="1" numFmtId="4">
    <oc r="F407">
      <v>14200</v>
    </oc>
    <nc r="F407">
      <v>12200</v>
    </nc>
  </rcc>
  <rcc rId="10006" sId="1" numFmtId="4">
    <oc r="F423">
      <v>1710.8</v>
    </oc>
    <nc r="F423">
      <v>1685.1095</v>
    </nc>
  </rcc>
  <rcc rId="10007" sId="1" numFmtId="4">
    <oc r="F425">
      <f>10645.5+3627</f>
    </oc>
    <nc r="F425">
      <v>14298.190500000001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164" sId="1" ref="A236:XFD240" action="insertRow"/>
  <rfmt sheetId="1" sqref="A236" start="0" length="0">
    <dxf>
      <fill>
        <patternFill patternType="none">
          <bgColor indexed="65"/>
        </patternFill>
      </fill>
      <alignment horizontal="general" vertical="top"/>
    </dxf>
  </rfmt>
  <rfmt sheetId="1" sqref="B236" start="0" length="0">
    <dxf>
      <fill>
        <patternFill patternType="none">
          <bgColor indexed="65"/>
        </patternFill>
      </fill>
    </dxf>
  </rfmt>
  <rfmt sheetId="1" sqref="C236" start="0" length="0">
    <dxf>
      <fill>
        <patternFill patternType="none">
          <bgColor indexed="65"/>
        </patternFill>
      </fill>
    </dxf>
  </rfmt>
  <rfmt sheetId="1" sqref="D236" start="0" length="0">
    <dxf>
      <fill>
        <patternFill patternType="none">
          <bgColor indexed="65"/>
        </patternFill>
      </fill>
    </dxf>
  </rfmt>
  <rfmt sheetId="1" sqref="E236" start="0" length="0">
    <dxf>
      <fill>
        <patternFill patternType="none">
          <bgColor indexed="65"/>
        </patternFill>
      </fill>
    </dxf>
  </rfmt>
  <rfmt sheetId="1" sqref="F236" start="0" length="0">
    <dxf>
      <fill>
        <patternFill patternType="none">
          <bgColor indexed="65"/>
        </patternFill>
      </fill>
    </dxf>
  </rfmt>
  <rfmt sheetId="1" sqref="A237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239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</dxf>
  </rfmt>
  <rfmt sheetId="1" sqref="B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165" sId="1" odxf="1" dxf="1">
    <nc r="A24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9166" sId="1" odxf="1" dxf="1">
    <nc r="B240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7" sId="1" odxf="1" dxf="1">
    <nc r="C240" t="inlineStr">
      <is>
        <t>12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8" sId="1" odxf="1" dxf="1">
    <nc r="D240" t="inlineStr">
      <is>
        <t>04103 S2П90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9" sId="1" odxf="1" dxf="1">
    <nc r="E24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9170" sId="1" odxf="1" dxf="1">
    <nc r="F240">
      <f>655.5+34.50225</f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92D050"/>
        </patternFill>
      </fill>
    </ndxf>
  </rcc>
  <rcc rId="9171" sId="1">
    <nc r="G240">
      <v>655.5</v>
    </nc>
  </rcc>
  <rcc rId="9172" sId="1" odxf="1" dxf="1">
    <nc r="A23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ndxf>
      <fill>
        <patternFill patternType="solid">
          <bgColor theme="0"/>
        </patternFill>
      </fill>
      <alignment horizontal="left" vertical="center"/>
    </ndxf>
  </rcc>
  <rcc rId="9173" sId="1" odxf="1" dxf="1">
    <nc r="A237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9174" sId="1" odxf="1" dxf="1">
    <nc r="A238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ill>
        <patternFill patternType="solid">
          <bgColor theme="0"/>
        </patternFill>
      </fill>
      <alignment horizontal="left"/>
    </ndxf>
  </rcc>
  <rcc rId="9175" sId="1" odxf="1" dxf="1">
    <nc r="A239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none"/>
      </fill>
    </ndxf>
  </rcc>
  <rcc rId="9176" sId="1" odxf="1" dxf="1">
    <nc r="B236" t="inlineStr">
      <is>
        <t>04</t>
      </is>
    </nc>
    <ndxf>
      <fill>
        <patternFill patternType="solid">
          <bgColor theme="0"/>
        </patternFill>
      </fill>
    </ndxf>
  </rcc>
  <rcc rId="9177" sId="1" odxf="1" dxf="1">
    <nc r="C236" t="inlineStr">
      <is>
        <t>12</t>
      </is>
    </nc>
    <ndxf>
      <fill>
        <patternFill patternType="solid">
          <bgColor theme="0"/>
        </patternFill>
      </fill>
    </ndxf>
  </rcc>
  <rcc rId="9178" sId="1" odxf="1" dxf="1">
    <nc r="D236" t="inlineStr">
      <is>
        <t>03000 00000</t>
      </is>
    </nc>
    <ndxf>
      <fill>
        <patternFill patternType="solid">
          <bgColor theme="0"/>
        </patternFill>
      </fill>
    </ndxf>
  </rcc>
  <rfmt sheetId="1" sqref="E236" start="0" length="0">
    <dxf>
      <fill>
        <patternFill patternType="solid">
          <bgColor theme="0"/>
        </patternFill>
      </fill>
    </dxf>
  </rfmt>
  <rfmt sheetId="1" sqref="F236" start="0" length="0">
    <dxf>
      <fill>
        <patternFill patternType="solid">
          <bgColor theme="0"/>
        </patternFill>
      </fill>
    </dxf>
  </rfmt>
  <rcc rId="9179" sId="1" odxf="1" dxf="1">
    <nc r="B237" t="inlineStr">
      <is>
        <t>04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0" sId="1" odxf="1" dxf="1">
    <nc r="C237" t="inlineStr">
      <is>
        <t>12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1" sId="1" odxf="1" dxf="1">
    <nc r="D237" t="inlineStr">
      <is>
        <t>03001 00000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E23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182" sId="1" odxf="1" dxf="1">
    <nc r="F237">
      <f>F238</f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3" sId="1" odxf="1" dxf="1">
    <nc r="B238" t="inlineStr">
      <is>
        <t>04</t>
      </is>
    </nc>
    <ndxf>
      <fill>
        <patternFill patternType="solid">
          <bgColor theme="0"/>
        </patternFill>
      </fill>
    </ndxf>
  </rcc>
  <rcc rId="9184" sId="1" odxf="1" dxf="1">
    <nc r="C238" t="inlineStr">
      <is>
        <t>12</t>
      </is>
    </nc>
    <ndxf>
      <fill>
        <patternFill patternType="solid">
          <bgColor theme="0"/>
        </patternFill>
      </fill>
    </ndxf>
  </rcc>
  <rcc rId="9185" sId="1" odxf="1" dxf="1">
    <nc r="D238" t="inlineStr">
      <is>
        <t>03001 S2Е80</t>
      </is>
    </nc>
    <ndxf>
      <fill>
        <patternFill patternType="solid">
          <bgColor theme="0"/>
        </patternFill>
      </fill>
    </ndxf>
  </rcc>
  <rfmt sheetId="1" sqref="E23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186" sId="1" odxf="1" dxf="1">
    <nc r="F238">
      <f>F239</f>
    </nc>
    <ndxf>
      <fill>
        <patternFill patternType="solid">
          <bgColor theme="0"/>
        </patternFill>
      </fill>
    </ndxf>
  </rcc>
  <rcc rId="9187" sId="1" odxf="1" dxf="1">
    <nc r="B239" t="inlineStr">
      <is>
        <t>04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88" sId="1" odxf="1" dxf="1">
    <nc r="C239" t="inlineStr">
      <is>
        <t>12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89" sId="1" odxf="1" dxf="1">
    <nc r="D239" t="inlineStr">
      <is>
        <t>03001 S2Е80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90" sId="1" odxf="1" dxf="1">
    <nc r="E239" t="inlineStr">
      <is>
        <t>244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91" sId="1" odxf="1" dxf="1" numFmtId="4">
    <nc r="F239">
      <v>262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9192" sId="1" ref="A240:XFD240" action="deleteRow">
    <undo index="65535" exp="ref" v="1" dr="F240" r="F236" sId="1"/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0">
        <f>655.5+34.50225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0">
        <v>655.5</v>
      </nc>
    </rcc>
  </rrc>
  <rrc rId="9193" sId="1" ref="A240:XFD242" action="insertRow"/>
  <rfmt sheetId="1" sqref="A240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</dxf>
  </rfmt>
  <rfmt sheetId="1" sqref="B240" start="0" length="0">
    <dxf>
      <font>
        <i/>
        <name val="Times New Roman"/>
        <family val="1"/>
      </font>
    </dxf>
  </rfmt>
  <rfmt sheetId="1" sqref="C240" start="0" length="0">
    <dxf>
      <font>
        <i/>
        <name val="Times New Roman"/>
        <family val="1"/>
      </font>
    </dxf>
  </rfmt>
  <rfmt sheetId="1" sqref="D240" start="0" length="0">
    <dxf>
      <font>
        <i/>
        <name val="Times New Roman"/>
        <family val="1"/>
      </font>
    </dxf>
  </rfmt>
  <rfmt sheetId="1" sqref="E240" start="0" length="0">
    <dxf>
      <font>
        <b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A24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</dxf>
  </rfmt>
  <rfmt sheetId="1" sqref="B241" start="0" length="0">
    <dxf>
      <font>
        <i/>
        <name val="Times New Roman"/>
        <family val="1"/>
      </font>
    </dxf>
  </rfmt>
  <rfmt sheetId="1" sqref="C241" start="0" length="0">
    <dxf>
      <font>
        <i/>
        <name val="Times New Roman"/>
        <family val="1"/>
      </font>
    </dxf>
  </rfmt>
  <rfmt sheetId="1" sqref="D241" start="0" length="0">
    <dxf>
      <font>
        <i/>
        <name val="Times New Roman"/>
        <family val="1"/>
      </font>
    </dxf>
  </rfmt>
  <rfmt sheetId="1" sqref="E241" start="0" length="0">
    <dxf>
      <font>
        <b/>
        <i/>
        <name val="Times New Roman"/>
        <family val="1"/>
      </font>
    </dxf>
  </rfmt>
  <rfmt sheetId="1" sqref="F241" start="0" length="0">
    <dxf>
      <font>
        <i/>
        <name val="Times New Roman"/>
        <family val="1"/>
      </font>
    </dxf>
  </rfmt>
  <rcc rId="9194" sId="1">
    <nc r="A240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9195" sId="1">
    <nc r="A241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9196" sId="1" odxf="1" dxf="1">
    <nc r="A242" t="inlineStr">
      <is>
        <t>Субсидии автономным учреждениям на иные цели</t>
      </is>
    </nc>
    <ndxf>
      <fill>
        <patternFill patternType="solid"/>
      </fill>
    </ndxf>
  </rcc>
  <rcc rId="9197" sId="1">
    <nc r="B240" t="inlineStr">
      <is>
        <t>04</t>
      </is>
    </nc>
  </rcc>
  <rcc rId="9198" sId="1">
    <nc r="C240" t="inlineStr">
      <is>
        <t>12</t>
      </is>
    </nc>
  </rcc>
  <rcc rId="9199" sId="1">
    <nc r="D240" t="inlineStr">
      <is>
        <t>03002 00000</t>
      </is>
    </nc>
  </rcc>
  <rcc rId="9200" sId="1">
    <nc r="F240">
      <f>F241</f>
    </nc>
  </rcc>
  <rcc rId="9201" sId="1">
    <nc r="B241" t="inlineStr">
      <is>
        <t>04</t>
      </is>
    </nc>
  </rcc>
  <rcc rId="9202" sId="1">
    <nc r="C241" t="inlineStr">
      <is>
        <t>12</t>
      </is>
    </nc>
  </rcc>
  <rcc rId="9203" sId="1">
    <nc r="D241" t="inlineStr">
      <is>
        <t>03002 S2610</t>
      </is>
    </nc>
  </rcc>
  <rcc rId="9204" sId="1">
    <nc r="F241">
      <f>F242</f>
    </nc>
  </rcc>
  <rcc rId="9205" sId="1">
    <nc r="B242" t="inlineStr">
      <is>
        <t>04</t>
      </is>
    </nc>
  </rcc>
  <rcc rId="9206" sId="1">
    <nc r="C242" t="inlineStr">
      <is>
        <t>12</t>
      </is>
    </nc>
  </rcc>
  <rcc rId="9207" sId="1">
    <nc r="D242" t="inlineStr">
      <is>
        <t>03002 S2610</t>
      </is>
    </nc>
  </rcc>
  <rcc rId="9208" sId="1">
    <nc r="E242" t="inlineStr">
      <is>
        <t>622</t>
      </is>
    </nc>
  </rcc>
  <rcc rId="9209" sId="1" numFmtId="4">
    <nc r="F242">
      <v>4483</v>
    </nc>
  </rcc>
  <rcc rId="9210" sId="1">
    <nc r="F236">
      <f>F237+F240</f>
    </nc>
  </rcc>
  <rcc rId="9211" sId="1">
    <oc r="A246" t="inlineStr">
      <is>
        <t>Субсидия на комплексные кадастровые работы, финансируемые из средств республиканского бюджета</t>
      </is>
    </oc>
    <nc r="A246" t="inlineStr">
      <is>
        <t>Проведение комплексных кадастровых работ за счет республиканского бюджета</t>
      </is>
    </nc>
  </rcc>
  <rcc rId="9212" sId="1">
    <oc r="F245">
      <f>F246</f>
    </oc>
    <nc r="F245">
      <f>F246</f>
    </nc>
  </rcc>
  <rcc rId="9213" sId="1">
    <oc r="D246" t="inlineStr">
      <is>
        <t>04103 S2П90</t>
      </is>
    </oc>
    <nc r="D246" t="inlineStr">
      <is>
        <t>04103 S5110</t>
      </is>
    </nc>
  </rcc>
  <rcc rId="9214" sId="1" odxf="1" dxf="1">
    <oc r="F246">
      <f>F247</f>
    </oc>
    <nc r="F246">
      <f>F247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215" sId="1">
    <oc r="D247" t="inlineStr">
      <is>
        <t>04103 S2П90</t>
      </is>
    </oc>
    <nc r="D247" t="inlineStr">
      <is>
        <t>04103 S5110</t>
      </is>
    </nc>
  </rcc>
  <rcc rId="9216" sId="1" odxf="1" dxf="1" numFmtId="4">
    <oc r="F247">
      <f>655.5+34.50225</f>
    </oc>
    <nc r="F247">
      <v>690.04499999999996</v>
    </nc>
    <odxf>
      <fill>
        <patternFill>
          <bgColor rgb="FF92D050"/>
        </patternFill>
      </fill>
    </odxf>
    <ndxf>
      <fill>
        <patternFill>
          <bgColor theme="0"/>
        </patternFill>
      </fill>
    </ndxf>
  </rcc>
  <rfmt sheetId="1" sqref="F263">
    <dxf>
      <fill>
        <patternFill>
          <bgColor theme="0"/>
        </patternFill>
      </fill>
    </dxf>
  </rfmt>
  <rfmt sheetId="1" sqref="F266">
    <dxf>
      <fill>
        <patternFill>
          <bgColor theme="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008" sId="1" ref="A437:XFD440" action="insertRow"/>
  <rcc rId="10009" sId="1" odxf="1" dxf="1">
    <nc r="A437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0010" sId="1" odxf="1" dxf="1">
    <nc r="B437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11" sId="1" odxf="1" dxf="1">
    <nc r="C437" t="inlineStr">
      <is>
        <t>09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12" sId="1" odxf="1" dxf="1">
    <nc r="D437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37" start="0" length="0">
    <dxf>
      <fill>
        <patternFill patternType="none">
          <bgColor indexed="65"/>
        </patternFill>
      </fill>
    </dxf>
  </rfmt>
  <rcc rId="10013" sId="1">
    <nc r="F437">
      <f>F438</f>
    </nc>
  </rcc>
  <rfmt sheetId="1" sqref="G437" start="0" length="0">
    <dxf>
      <font>
        <i val="0"/>
        <name val="Times New Roman CYR"/>
        <family val="1"/>
      </font>
    </dxf>
  </rfmt>
  <rfmt sheetId="1" sqref="H437" start="0" length="0">
    <dxf>
      <font>
        <i val="0"/>
        <name val="Times New Roman CYR"/>
        <family val="1"/>
      </font>
    </dxf>
  </rfmt>
  <rfmt sheetId="1" sqref="I437" start="0" length="0">
    <dxf>
      <font>
        <i val="0"/>
        <name val="Times New Roman CYR"/>
        <family val="1"/>
      </font>
    </dxf>
  </rfmt>
  <rfmt sheetId="1" sqref="J437" start="0" length="0">
    <dxf>
      <font>
        <i val="0"/>
        <name val="Times New Roman CYR"/>
        <family val="1"/>
      </font>
    </dxf>
  </rfmt>
  <rfmt sheetId="1" sqref="K437" start="0" length="0">
    <dxf>
      <font>
        <i val="0"/>
        <name val="Times New Roman CYR"/>
        <family val="1"/>
      </font>
    </dxf>
  </rfmt>
  <rfmt sheetId="1" sqref="L437" start="0" length="0">
    <dxf>
      <font>
        <i val="0"/>
        <name val="Times New Roman CYR"/>
        <family val="1"/>
      </font>
    </dxf>
  </rfmt>
  <rfmt sheetId="1" sqref="M437" start="0" length="0">
    <dxf>
      <font>
        <i val="0"/>
        <name val="Times New Roman CYR"/>
        <family val="1"/>
      </font>
    </dxf>
  </rfmt>
  <rfmt sheetId="1" sqref="N437" start="0" length="0">
    <dxf>
      <font>
        <i val="0"/>
        <name val="Times New Roman CYR"/>
        <family val="1"/>
      </font>
    </dxf>
  </rfmt>
  <rfmt sheetId="1" sqref="O437" start="0" length="0">
    <dxf>
      <font>
        <i val="0"/>
        <name val="Times New Roman CYR"/>
        <family val="1"/>
      </font>
    </dxf>
  </rfmt>
  <rfmt sheetId="1" sqref="P437" start="0" length="0">
    <dxf>
      <font>
        <i val="0"/>
        <name val="Times New Roman CYR"/>
        <family val="1"/>
      </font>
    </dxf>
  </rfmt>
  <rfmt sheetId="1" sqref="A437:XFD437" start="0" length="0">
    <dxf>
      <font>
        <i val="0"/>
        <name val="Times New Roman CYR"/>
        <family val="1"/>
      </font>
    </dxf>
  </rfmt>
  <rcc rId="10014" sId="1" odxf="1" dxf="1">
    <nc r="A438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0015" sId="1" odxf="1" dxf="1">
    <nc r="B438" t="inlineStr">
      <is>
        <t>07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16" sId="1" odxf="1" dxf="1">
    <nc r="C438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17" sId="1" odxf="1" dxf="1">
    <nc r="D438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18" sId="1" odxf="1" dxf="1">
    <nc r="F438">
      <f>F439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438" start="0" length="0">
    <dxf>
      <font>
        <i val="0"/>
        <name val="Times New Roman CYR"/>
        <family val="1"/>
      </font>
    </dxf>
  </rfmt>
  <rfmt sheetId="1" sqref="H438" start="0" length="0">
    <dxf>
      <font>
        <i val="0"/>
        <name val="Times New Roman CYR"/>
        <family val="1"/>
      </font>
    </dxf>
  </rfmt>
  <rfmt sheetId="1" sqref="I438" start="0" length="0">
    <dxf>
      <font>
        <i val="0"/>
        <name val="Times New Roman CYR"/>
        <family val="1"/>
      </font>
    </dxf>
  </rfmt>
  <rfmt sheetId="1" sqref="J438" start="0" length="0">
    <dxf>
      <font>
        <i val="0"/>
        <name val="Times New Roman CYR"/>
        <family val="1"/>
      </font>
    </dxf>
  </rfmt>
  <rfmt sheetId="1" sqref="K438" start="0" length="0">
    <dxf>
      <font>
        <i val="0"/>
        <name val="Times New Roman CYR"/>
        <family val="1"/>
      </font>
    </dxf>
  </rfmt>
  <rfmt sheetId="1" sqref="L438" start="0" length="0">
    <dxf>
      <font>
        <i val="0"/>
        <name val="Times New Roman CYR"/>
        <family val="1"/>
      </font>
    </dxf>
  </rfmt>
  <rfmt sheetId="1" sqref="M438" start="0" length="0">
    <dxf>
      <font>
        <i val="0"/>
        <name val="Times New Roman CYR"/>
        <family val="1"/>
      </font>
    </dxf>
  </rfmt>
  <rfmt sheetId="1" sqref="N438" start="0" length="0">
    <dxf>
      <font>
        <i val="0"/>
        <name val="Times New Roman CYR"/>
        <family val="1"/>
      </font>
    </dxf>
  </rfmt>
  <rfmt sheetId="1" sqref="O438" start="0" length="0">
    <dxf>
      <font>
        <i val="0"/>
        <name val="Times New Roman CYR"/>
        <family val="1"/>
      </font>
    </dxf>
  </rfmt>
  <rfmt sheetId="1" sqref="P438" start="0" length="0">
    <dxf>
      <font>
        <i val="0"/>
        <name val="Times New Roman CYR"/>
        <family val="1"/>
      </font>
    </dxf>
  </rfmt>
  <rfmt sheetId="1" sqref="A438:XFD438" start="0" length="0">
    <dxf>
      <font>
        <i val="0"/>
        <name val="Times New Roman CYR"/>
        <family val="1"/>
      </font>
    </dxf>
  </rfmt>
  <rcc rId="10019" sId="1" odxf="1" dxf="1">
    <nc r="A439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0020" sId="1" odxf="1" dxf="1">
    <nc r="B439" t="inlineStr">
      <is>
        <t>07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21" sId="1" odxf="1" dxf="1">
    <nc r="C439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22" sId="1" odxf="1" dxf="1">
    <nc r="D439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23" sId="1" odxf="1" dxf="1">
    <nc r="F439">
      <f>F440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H439" start="0" length="0">
    <dxf>
      <numFmt numFmtId="165" formatCode="0.00000"/>
    </dxf>
  </rfmt>
  <rcc rId="10024" sId="1" odxf="1" dxf="1">
    <nc r="A440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0025" sId="1" odxf="1" dxf="1">
    <nc r="B440" t="inlineStr">
      <is>
        <t>07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6" sId="1" odxf="1" dxf="1">
    <nc r="C440" t="inlineStr">
      <is>
        <t>09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7" sId="1" odxf="1" dxf="1">
    <nc r="D440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8" sId="1" odxf="1" dxf="1">
    <nc r="E440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0" start="0" length="0">
    <dxf>
      <font>
        <b val="0"/>
        <name val="Times New Roman"/>
        <family val="1"/>
      </font>
    </dxf>
  </rfmt>
  <rfmt sheetId="1" sqref="G440" start="0" length="0">
    <dxf>
      <font>
        <i val="0"/>
        <name val="Times New Roman CYR"/>
        <family val="1"/>
      </font>
    </dxf>
  </rfmt>
  <rfmt sheetId="1" sqref="H440" start="0" length="0">
    <dxf>
      <font>
        <i val="0"/>
        <name val="Times New Roman CYR"/>
        <family val="1"/>
      </font>
    </dxf>
  </rfmt>
  <rfmt sheetId="1" sqref="I440" start="0" length="0">
    <dxf>
      <font>
        <i val="0"/>
        <name val="Times New Roman CYR"/>
        <family val="1"/>
      </font>
    </dxf>
  </rfmt>
  <rfmt sheetId="1" sqref="J440" start="0" length="0">
    <dxf>
      <font>
        <i val="0"/>
        <name val="Times New Roman CYR"/>
        <family val="1"/>
      </font>
    </dxf>
  </rfmt>
  <rfmt sheetId="1" sqref="K440" start="0" length="0">
    <dxf>
      <font>
        <i val="0"/>
        <name val="Times New Roman CYR"/>
        <family val="1"/>
      </font>
    </dxf>
  </rfmt>
  <rfmt sheetId="1" sqref="L440" start="0" length="0">
    <dxf>
      <font>
        <i val="0"/>
        <name val="Times New Roman CYR"/>
        <family val="1"/>
      </font>
    </dxf>
  </rfmt>
  <rfmt sheetId="1" sqref="M440" start="0" length="0">
    <dxf>
      <font>
        <i val="0"/>
        <name val="Times New Roman CYR"/>
        <family val="1"/>
      </font>
    </dxf>
  </rfmt>
  <rfmt sheetId="1" sqref="N440" start="0" length="0">
    <dxf>
      <font>
        <i val="0"/>
        <name val="Times New Roman CYR"/>
        <family val="1"/>
      </font>
    </dxf>
  </rfmt>
  <rfmt sheetId="1" sqref="O440" start="0" length="0">
    <dxf>
      <font>
        <i val="0"/>
        <name val="Times New Roman CYR"/>
        <family val="1"/>
      </font>
    </dxf>
  </rfmt>
  <rfmt sheetId="1" sqref="P440" start="0" length="0">
    <dxf>
      <font>
        <i val="0"/>
        <name val="Times New Roman CYR"/>
        <family val="1"/>
      </font>
    </dxf>
  </rfmt>
  <rfmt sheetId="1" sqref="A440:XFD440" start="0" length="0">
    <dxf>
      <font>
        <i val="0"/>
        <name val="Times New Roman CYR"/>
        <family val="1"/>
      </font>
    </dxf>
  </rfmt>
  <rcc rId="10029" sId="1" numFmtId="4">
    <nc r="F440">
      <v>25</v>
    </nc>
  </rcc>
  <rfmt sheetId="1" sqref="F436" start="0" length="0">
    <dxf>
      <numFmt numFmtId="30" formatCode="@"/>
      <fill>
        <patternFill>
          <bgColor indexed="41"/>
        </patternFill>
      </fill>
    </dxf>
  </rfmt>
  <rfmt sheetId="1" sqref="F436">
    <dxf>
      <numFmt numFmtId="165" formatCode="0.00000"/>
    </dxf>
  </rfmt>
  <rcc rId="10030" sId="1">
    <oc r="F436">
      <f>F441</f>
    </oc>
    <nc r="F436">
      <f>F437+F441</f>
    </nc>
  </rcc>
  <rcc rId="10031" sId="1" numFmtId="4">
    <oc r="F465">
      <v>33722.6</v>
    </oc>
    <nc r="F465">
      <v>33727.599999999999</v>
    </nc>
  </rcc>
  <rcc rId="10032" sId="1" numFmtId="4">
    <oc r="F466">
      <v>10184.200000000001</v>
    </oc>
    <nc r="F466">
      <v>10175.4</v>
    </nc>
  </rcc>
  <rcc rId="10033" sId="1" numFmtId="4">
    <oc r="F480">
      <v>6080.3</v>
    </oc>
    <nc r="F480">
      <v>4080.3</v>
    </nc>
  </rcc>
  <rcc rId="10034" sId="1" numFmtId="4">
    <oc r="F486">
      <v>5500</v>
    </oc>
    <nc r="F486">
      <v>4062.5</v>
    </nc>
  </rcc>
  <rcc rId="10035" sId="1" numFmtId="4">
    <oc r="F492">
      <v>9617.6173500000004</v>
    </oc>
    <nc r="F492">
      <v>7017.6173500000004</v>
    </nc>
  </rcc>
  <rcc rId="10036" sId="1" numFmtId="4">
    <oc r="F499">
      <v>9883.5</v>
    </oc>
    <nc r="F499">
      <v>8883.5</v>
    </nc>
  </rcc>
  <rrc rId="10037" sId="1" ref="A519:XFD522" action="insertRow"/>
  <rcc rId="10038" sId="1" odxf="1" dxf="1">
    <nc r="A519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cc rId="10039" sId="1" odxf="1" dxf="1">
    <nc r="B519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40" sId="1" odxf="1" dxf="1">
    <nc r="C519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41" sId="1" odxf="1" dxf="1">
    <nc r="D519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19" start="0" length="0">
    <dxf>
      <fill>
        <patternFill patternType="none">
          <bgColor indexed="65"/>
        </patternFill>
      </fill>
    </dxf>
  </rfmt>
  <rcc rId="10042" sId="1" odxf="1" dxf="1">
    <nc r="F519">
      <f>F520+F523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043" sId="1" odxf="1" dxf="1">
    <nc r="A520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4" sId="1" odxf="1" dxf="1">
    <nc r="B520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5" sId="1" odxf="1" dxf="1">
    <nc r="C52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6" sId="1" odxf="1" dxf="1">
    <nc r="D520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2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47" sId="1" odxf="1" dxf="1">
    <nc r="F520">
      <f>F521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0048" sId="1" odxf="1" dxf="1">
    <nc r="A521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cc rId="10049" sId="1" odxf="1" dxf="1">
    <nc r="B521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50" sId="1" odxf="1" dxf="1">
    <nc r="C521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51" sId="1" odxf="1" dxf="1">
    <nc r="D521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2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52" sId="1" odxf="1" dxf="1">
    <nc r="F521">
      <f>F522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21" start="0" length="0">
    <dxf>
      <font>
        <i/>
        <name val="Times New Roman CYR"/>
        <family val="1"/>
      </font>
    </dxf>
  </rfmt>
  <rfmt sheetId="1" sqref="H521" start="0" length="0">
    <dxf>
      <font>
        <i/>
        <name val="Times New Roman CYR"/>
        <family val="1"/>
      </font>
      <numFmt numFmtId="165" formatCode="0.00000"/>
    </dxf>
  </rfmt>
  <rfmt sheetId="1" sqref="I521" start="0" length="0">
    <dxf>
      <font>
        <i/>
        <name val="Times New Roman CYR"/>
        <family val="1"/>
      </font>
    </dxf>
  </rfmt>
  <rfmt sheetId="1" sqref="J521" start="0" length="0">
    <dxf>
      <font>
        <i/>
        <name val="Times New Roman CYR"/>
        <family val="1"/>
      </font>
    </dxf>
  </rfmt>
  <rfmt sheetId="1" sqref="K521" start="0" length="0">
    <dxf>
      <font>
        <i/>
        <name val="Times New Roman CYR"/>
        <family val="1"/>
      </font>
    </dxf>
  </rfmt>
  <rfmt sheetId="1" sqref="L521" start="0" length="0">
    <dxf>
      <font>
        <i/>
        <name val="Times New Roman CYR"/>
        <family val="1"/>
      </font>
    </dxf>
  </rfmt>
  <rfmt sheetId="1" sqref="M521" start="0" length="0">
    <dxf>
      <font>
        <i/>
        <name val="Times New Roman CYR"/>
        <family val="1"/>
      </font>
    </dxf>
  </rfmt>
  <rfmt sheetId="1" sqref="N521" start="0" length="0">
    <dxf>
      <font>
        <i/>
        <name val="Times New Roman CYR"/>
        <family val="1"/>
      </font>
    </dxf>
  </rfmt>
  <rfmt sheetId="1" sqref="O521" start="0" length="0">
    <dxf>
      <font>
        <i/>
        <name val="Times New Roman CYR"/>
        <family val="1"/>
      </font>
    </dxf>
  </rfmt>
  <rfmt sheetId="1" sqref="P521" start="0" length="0">
    <dxf>
      <font>
        <i/>
        <name val="Times New Roman CYR"/>
        <family val="1"/>
      </font>
    </dxf>
  </rfmt>
  <rfmt sheetId="1" sqref="A521:XFD521" start="0" length="0">
    <dxf>
      <font>
        <i/>
        <name val="Times New Roman CYR"/>
        <family val="1"/>
      </font>
    </dxf>
  </rfmt>
  <rcc rId="10053" sId="1" odxf="1" dxf="1">
    <nc r="A522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4" sId="1" odxf="1" dxf="1">
    <nc r="B522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5" sId="1" odxf="1" dxf="1">
    <nc r="C522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6" sId="1" odxf="1" dxf="1">
    <nc r="D522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7" sId="1" odxf="1" dxf="1">
    <nc r="E522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22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0058" sId="1" numFmtId="4">
    <nc r="F522">
      <v>25</v>
    </nc>
  </rcc>
  <rcc rId="10059" sId="1">
    <oc r="F518">
      <f>F523+F538</f>
    </oc>
    <nc r="F518">
      <f>F523+F538+F519</f>
    </nc>
  </rcc>
  <rcc rId="10060" sId="1" numFmtId="4">
    <oc r="F530">
      <v>6744.1</v>
    </oc>
    <nc r="F530">
      <v>7896.2</v>
    </nc>
  </rcc>
  <rcc rId="10061" sId="1" numFmtId="4">
    <oc r="F531">
      <v>2036.8</v>
    </oc>
    <nc r="F531">
      <v>2384.6999999999998</v>
    </nc>
  </rcc>
  <rcc rId="10062" sId="1" numFmtId="4">
    <oc r="F536">
      <v>1152.0999999999999</v>
    </oc>
    <nc r="F536">
      <v>0</v>
    </nc>
  </rcc>
  <rcc rId="10063" sId="1" numFmtId="4">
    <oc r="F537">
      <v>347.9</v>
    </oc>
    <nc r="F537">
      <v>0</v>
    </nc>
  </rcc>
  <rcc rId="10064" sId="1">
    <oc r="E547" t="inlineStr">
      <is>
        <t>312</t>
      </is>
    </oc>
    <nc r="E547" t="inlineStr">
      <is>
        <t>321</t>
      </is>
    </nc>
  </rcc>
  <rcc rId="10065" sId="1" xfDxf="1" dxf="1">
    <oc r="A547" t="inlineStr">
      <is>
        <t>Иные пенсии, социальные доплаты к пенсиям</t>
      </is>
    </oc>
    <nc r="A547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66" sId="1" numFmtId="4">
    <oc r="F571">
      <v>1188.94</v>
    </oc>
    <nc r="F571">
      <v>1393.84</v>
    </nc>
  </rcc>
  <rcc rId="10067" sId="1" numFmtId="4">
    <oc r="F572">
      <v>359.06</v>
    </oc>
    <nc r="F572">
      <v>420.96</v>
    </nc>
  </rcc>
  <rcc rId="10068" sId="1" numFmtId="4">
    <oc r="F573">
      <v>26</v>
    </oc>
    <nc r="F573">
      <v>21</v>
    </nc>
  </rcc>
  <rcc rId="10069" sId="1" numFmtId="4">
    <oc r="F574">
      <v>44</v>
    </oc>
    <nc r="F574">
      <v>49.1</v>
    </nc>
  </rcc>
  <rcc rId="10070" sId="1" numFmtId="4">
    <oc r="F576">
      <v>1458.56</v>
    </oc>
    <nc r="F576">
      <v>1731.96</v>
    </nc>
  </rcc>
  <rcc rId="10071" sId="1" numFmtId="4">
    <oc r="F577">
      <v>445.54</v>
    </oc>
    <nc r="F577">
      <v>528.04</v>
    </nc>
  </rcc>
  <rcc rId="10072" sId="1" numFmtId="4">
    <oc r="F612">
      <v>20986.6</v>
    </oc>
    <nc r="F612">
      <v>20968.354179999998</v>
    </nc>
  </rcc>
  <rrc rId="10073" sId="1" ref="A618:XFD621" action="insertRow"/>
  <rcc rId="10074" sId="1" odxf="1" dxf="1">
    <nc r="A618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5" sId="1" odxf="1" dxf="1">
    <nc r="B61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6" sId="1" odxf="1" dxf="1">
    <nc r="C61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7" sId="1" odxf="1" dxf="1">
    <nc r="D618" t="inlineStr">
      <is>
        <t>093P5 50810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8" start="0" length="0">
    <dxf>
      <font>
        <i/>
        <name val="Times New Roman"/>
        <family val="1"/>
      </font>
    </dxf>
  </rfmt>
  <rcc rId="10078" sId="1" odxf="1" dxf="1">
    <nc r="F618">
      <f>F619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9" sId="1" odxf="1" dxf="1">
    <nc r="A619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080" sId="1">
    <nc r="B619" t="inlineStr">
      <is>
        <t>11</t>
      </is>
    </nc>
  </rcc>
  <rcc rId="10081" sId="1">
    <nc r="C619" t="inlineStr">
      <is>
        <t>03</t>
      </is>
    </nc>
  </rcc>
  <rcc rId="10082" sId="1">
    <nc r="D619" t="inlineStr">
      <is>
        <t>093P5 50810</t>
      </is>
    </nc>
  </rcc>
  <rcc rId="10083" sId="1">
    <nc r="E619" t="inlineStr">
      <is>
        <t>612</t>
      </is>
    </nc>
  </rcc>
  <rcc rId="10084" sId="1" odxf="1" dxf="1">
    <nc r="A620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5" sId="1" odxf="1" dxf="1">
    <nc r="B6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6" sId="1" odxf="1" dxf="1">
    <nc r="C6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7" sId="1" odxf="1" dxf="1">
    <nc r="D620" t="inlineStr">
      <is>
        <t>093P5 52290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0" start="0" length="0">
    <dxf>
      <font>
        <i/>
        <name val="Times New Roman"/>
        <family val="1"/>
      </font>
    </dxf>
  </rfmt>
  <rcc rId="10088" sId="1" odxf="1" dxf="1">
    <nc r="F620">
      <f>F621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9" sId="1" odxf="1" dxf="1">
    <nc r="A621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090" sId="1">
    <nc r="B621" t="inlineStr">
      <is>
        <t>11</t>
      </is>
    </nc>
  </rcc>
  <rcc rId="10091" sId="1">
    <nc r="C621" t="inlineStr">
      <is>
        <t>03</t>
      </is>
    </nc>
  </rcc>
  <rcc rId="10092" sId="1">
    <nc r="D621" t="inlineStr">
      <is>
        <t>093P5 52290</t>
      </is>
    </nc>
  </rcc>
  <rcc rId="10093" sId="1">
    <nc r="E621" t="inlineStr">
      <is>
        <t>612</t>
      </is>
    </nc>
  </rcc>
  <rcc rId="10094" sId="1" numFmtId="4">
    <nc r="F619">
      <v>230.34064000000001</v>
    </nc>
  </rcc>
  <rcc rId="10095" sId="1" numFmtId="4">
    <nc r="F621">
      <v>681.94965999999999</v>
    </nc>
  </rcc>
  <rcc rId="10096" sId="1">
    <oc r="F610">
      <f>F611+F616+F614</f>
    </oc>
    <nc r="F610">
      <f>F611+F616+F614+F618+F620</f>
    </nc>
  </rcc>
  <rcc rId="10097" sId="1" numFmtId="4">
    <oc r="F667">
      <v>2293471.08189</v>
    </oc>
    <nc r="F667">
      <v>2295491.17239</v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функцион.структура!$A$5:$F$664</formula>
    <oldFormula>функцион.структура!$A$5:$F$664</oldFormula>
  </rdn>
  <rdn rId="0" localSheetId="1" customView="1" name="Z_519080D0_14D4_455C_B695_47327DBB8058_.wvu.FilterData" hidden="1" oldHidden="1">
    <formula>функцион.структура!$A$17:$F$671</formula>
    <oldFormula>функцион.структура!$A$17:$F$671</oldFormula>
  </rdn>
  <rcv guid="{519080D0-14D4-455C-B695-47327DBB8058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0" sId="1">
    <oc r="F529">
      <f>SUM(F530:F534)</f>
    </oc>
    <nc r="F529">
      <f>SUM(F530:F534)</f>
    </nc>
  </rcc>
  <rcc rId="10101" sId="1">
    <oc r="F519">
      <f>F520+F523</f>
    </oc>
    <nc r="F519">
      <f>F520</f>
    </nc>
  </rcc>
  <rcc rId="10102" sId="1" numFmtId="4">
    <oc r="F283">
      <v>3.8</v>
    </oc>
    <nc r="F283">
      <v>4.5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3" sId="1">
    <oc r="F3" t="inlineStr">
      <is>
        <t>от "__" ___ 2024    № ___</t>
      </is>
    </oc>
    <nc r="F3" t="inlineStr">
      <is>
        <t>от "09" апреля 2024    № 318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функцион.структура!$A$1:$F$664</formula>
    <oldFormula>функцион.структура!$A$5:$F$664</oldFormula>
  </rdn>
  <rdn rId="0" localSheetId="1" customView="1" name="Z_629918FE_B1DF_464A_BF50_03D18729BC02_.wvu.FilterData" hidden="1" oldHidden="1">
    <formula>функцион.структура!$A$17:$F$671</formula>
    <oldFormula>функцион.структура!$A$17:$F$671</oldFormula>
  </rdn>
  <rcv guid="{629918FE-B1DF-464A-BF50-03D18729BC02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6" sId="1" ref="A25:XFD27" action="insertRow"/>
  <rcc rId="10107" sId="1" odxf="1" dxf="1">
    <nc r="A2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0108" sId="1" odxf="1" dxf="1">
    <nc r="B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5" start="0" length="0">
    <dxf>
      <font>
        <i/>
        <name val="Times New Roman"/>
        <family val="1"/>
      </font>
    </dxf>
  </rfmt>
  <rcc rId="10109" sId="1" odxf="1" dxf="1">
    <nc r="D25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5" start="0" length="0">
    <dxf>
      <font>
        <b/>
        <name val="Times New Roman"/>
        <family val="1"/>
      </font>
    </dxf>
  </rfmt>
  <rcc rId="10110" sId="1" odxf="1" dxf="1">
    <nc r="F25">
      <f>SUM(F26:F27)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5" start="0" length="0">
    <dxf>
      <font>
        <i/>
        <name val="Times New Roman CYR"/>
        <family val="1"/>
      </font>
    </dxf>
  </rfmt>
  <rfmt sheetId="1" sqref="H25" start="0" length="0">
    <dxf>
      <font>
        <i/>
        <name val="Times New Roman CYR"/>
        <family val="1"/>
      </font>
    </dxf>
  </rfmt>
  <rfmt sheetId="1" sqref="A25:XFD25" start="0" length="0">
    <dxf>
      <font>
        <i/>
        <name val="Times New Roman CYR"/>
        <family val="1"/>
      </font>
    </dxf>
  </rfmt>
  <rcc rId="10111" sId="1">
    <nc r="A26" t="inlineStr">
      <is>
        <t>Фонд оплаты труда государственных (муниципальных) органов</t>
      </is>
    </nc>
  </rcc>
  <rcc rId="10112" sId="1">
    <nc r="B26" t="inlineStr">
      <is>
        <t>01</t>
      </is>
    </nc>
  </rcc>
  <rcc rId="10113" sId="1">
    <nc r="D26" t="inlineStr">
      <is>
        <t>99900 S2160</t>
      </is>
    </nc>
  </rcc>
  <rcc rId="10114" sId="1">
    <nc r="E26" t="inlineStr">
      <is>
        <t>121</t>
      </is>
    </nc>
  </rcc>
  <rfmt sheetId="1" sqref="F26" start="0" length="0">
    <dxf>
      <fill>
        <patternFill patternType="none">
          <bgColor indexed="65"/>
        </patternFill>
      </fill>
    </dxf>
  </rfmt>
  <rcc rId="10115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116" sId="1">
    <nc r="B27" t="inlineStr">
      <is>
        <t>01</t>
      </is>
    </nc>
  </rcc>
  <rcc rId="10117" sId="1">
    <nc r="D27" t="inlineStr">
      <is>
        <t>99900 S2160</t>
      </is>
    </nc>
  </rcc>
  <rcc rId="10118" sId="1">
    <nc r="E27" t="inlineStr">
      <is>
        <t>129</t>
      </is>
    </nc>
  </rcc>
  <rfmt sheetId="1" sqref="F27" start="0" length="0">
    <dxf>
      <fill>
        <patternFill patternType="none">
          <bgColor indexed="65"/>
        </patternFill>
      </fill>
    </dxf>
  </rfmt>
  <rcc rId="10119" sId="1">
    <nc r="C25" t="inlineStr">
      <is>
        <t>02</t>
      </is>
    </nc>
  </rcc>
  <rcc rId="10120" sId="1">
    <nc r="C26" t="inlineStr">
      <is>
        <t>02</t>
      </is>
    </nc>
  </rcc>
  <rcc rId="10121" sId="1">
    <nc r="C27" t="inlineStr">
      <is>
        <t>02</t>
      </is>
    </nc>
  </rcc>
  <rcc rId="10122" sId="1" numFmtId="4">
    <nc r="F26">
      <v>500</v>
    </nc>
  </rcc>
  <rcc rId="10123" sId="1" numFmtId="4">
    <nc r="F27">
      <v>150</v>
    </nc>
  </rcc>
  <rcc rId="10124" sId="1">
    <oc r="F20">
      <f>F21</f>
    </oc>
    <nc r="F20">
      <f>F21+F25</f>
    </nc>
  </rcc>
  <rcc rId="10125" sId="1" numFmtId="4">
    <oc r="F48">
      <v>9157.5</v>
    </oc>
    <nc r="F48">
      <v>8992.2379999999994</v>
    </nc>
  </rcc>
  <rcc rId="10126" sId="1" numFmtId="4">
    <oc r="F49">
      <v>2765.3</v>
    </oc>
    <nc r="F49">
      <v>2715.3809999999999</v>
    </nc>
  </rcc>
  <rcc rId="10127" sId="1" numFmtId="4">
    <oc r="F51">
      <v>90</v>
    </oc>
    <nc r="F51">
      <v>272.62099999999998</v>
    </nc>
  </rcc>
  <rcc rId="10128" sId="1" numFmtId="4">
    <oc r="F54">
      <v>3259.6618199999998</v>
    </oc>
    <nc r="F54">
      <v>4155.1618200000003</v>
    </nc>
  </rcc>
  <rcc rId="10129" sId="1" numFmtId="4">
    <oc r="F72">
      <v>1613</v>
    </oc>
    <nc r="F72">
      <v>1359.8879999999999</v>
    </nc>
  </rcc>
  <rrc rId="10130" sId="1" ref="A78:XFD78" action="insertRow"/>
  <rcc rId="10131" sId="1" odxf="1" dxf="1">
    <nc r="A78" t="inlineStr">
      <is>
        <t>Прочая закупка товаров, работ и услуг для обеспечения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0132" sId="1">
    <nc r="B78" t="inlineStr">
      <is>
        <t>01</t>
      </is>
    </nc>
  </rcc>
  <rcc rId="10133" sId="1">
    <nc r="C78" t="inlineStr">
      <is>
        <t>06</t>
      </is>
    </nc>
  </rcc>
  <rcc rId="10134" sId="1">
    <nc r="E78" t="inlineStr">
      <is>
        <t>244</t>
      </is>
    </nc>
  </rcc>
  <rfmt sheetId="1" sqref="F78" start="0" length="0">
    <dxf>
      <fill>
        <patternFill patternType="none">
          <bgColor indexed="65"/>
        </patternFill>
      </fill>
    </dxf>
  </rfmt>
  <rcc rId="10135" sId="1">
    <nc r="D78" t="inlineStr">
      <is>
        <t>99900 41000</t>
      </is>
    </nc>
  </rcc>
  <rcc rId="10136" sId="1" numFmtId="4">
    <nc r="F78">
      <v>253.11199999999999</v>
    </nc>
  </rcc>
  <rcc rId="10137" sId="1">
    <oc r="F75">
      <f>SUM(F76:F77)</f>
    </oc>
    <nc r="F75">
      <f>SUM(F76:F78)</f>
    </nc>
  </rcc>
  <rcc rId="10138" sId="1" numFmtId="4">
    <oc r="F85">
      <v>402.5</v>
    </oc>
    <nc r="F85">
      <v>379.5</v>
    </nc>
  </rcc>
  <rcc rId="10139" sId="1" numFmtId="4">
    <oc r="F90">
      <v>100</v>
    </oc>
    <nc r="F90">
      <v>102.59099999999999</v>
    </nc>
  </rcc>
  <rcc rId="10140" sId="1" numFmtId="4">
    <oc r="F93">
      <v>242</v>
    </oc>
    <nc r="F93">
      <v>207</v>
    </nc>
  </rcc>
  <rcc rId="10141" sId="1" numFmtId="4">
    <oc r="F101">
      <v>50</v>
    </oc>
    <nc r="F101">
      <v>59.84</v>
    </nc>
  </rcc>
  <rcc rId="10142" sId="1" numFmtId="4">
    <oc r="F104">
      <v>100</v>
    </oc>
    <nc r="F104">
      <v>55.16</v>
    </nc>
  </rcc>
  <rcc rId="10143" sId="1" numFmtId="4">
    <oc r="F114">
      <v>13</v>
    </oc>
    <nc r="F114">
      <v>157</v>
    </nc>
  </rcc>
  <rcc rId="10144" sId="1" numFmtId="4">
    <oc r="F121">
      <v>580</v>
    </oc>
    <nc r="F121">
      <v>577.29999999999995</v>
    </nc>
  </rcc>
  <rcc rId="10145" sId="1" numFmtId="4">
    <oc r="F157">
      <v>900.84622999999999</v>
    </oc>
    <nc r="F157">
      <v>4125.1675699999996</v>
    </nc>
  </rcc>
  <rrc rId="10146" sId="1" ref="A159:XFD159" action="insertRow"/>
  <rcc rId="10147" sId="1">
    <nc r="B159" t="inlineStr">
      <is>
        <t>01</t>
      </is>
    </nc>
  </rcc>
  <rcc rId="10148" sId="1">
    <nc r="C159" t="inlineStr">
      <is>
        <t>13</t>
      </is>
    </nc>
  </rcc>
  <rcc rId="10149" sId="1">
    <nc r="D159" t="inlineStr">
      <is>
        <t>99900 82900</t>
      </is>
    </nc>
  </rcc>
  <rcc rId="10150" sId="1">
    <nc r="E159" t="inlineStr">
      <is>
        <t>633</t>
      </is>
    </nc>
  </rcc>
  <rcc rId="10151" sId="1" numFmtId="4">
    <nc r="F159">
      <v>3900</v>
    </nc>
  </rcc>
  <rcc rId="10152" sId="1" xfDxf="1" dxf="1">
    <nc r="A159" t="inlineStr">
      <is>
        <t>Субсидии (гранты в форме субсидий), не подлежащие казначейскому сопровождению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3" sId="1">
    <oc r="F155">
      <f>SUM(F156:F161)</f>
    </oc>
    <nc r="F155">
      <f>SUM(F156:F161)</f>
    </nc>
  </rcc>
  <rcc rId="10154" sId="1" numFmtId="4">
    <oc r="F173">
      <v>472.29500000000002</v>
    </oc>
    <nc r="F173">
      <v>771.82799999999997</v>
    </nc>
  </rcc>
  <rcc rId="10155" sId="1" numFmtId="4">
    <oc r="F176">
      <v>8272.0032200000005</v>
    </oc>
    <nc r="F176">
      <v>8785.6072199999999</v>
    </nc>
  </rcc>
  <rcc rId="10156" sId="1" numFmtId="4">
    <oc r="F182">
      <v>87.5</v>
    </oc>
    <nc r="F182">
      <v>100.5</v>
    </nc>
  </rcc>
  <rcc rId="10157" sId="1" numFmtId="4">
    <oc r="F184">
      <v>3740.4705399999998</v>
    </oc>
    <nc r="F184">
      <v>5485.9705400000003</v>
    </nc>
  </rcc>
  <rcc rId="10158" sId="1" numFmtId="4">
    <oc r="F185">
      <v>1415.27692</v>
    </oc>
    <nc r="F185">
      <v>1656.27692</v>
    </nc>
  </rcc>
  <rrc rId="10159" sId="1" ref="A186:XFD187" action="insertRow"/>
  <rcc rId="10160" sId="1">
    <nc r="A186" t="inlineStr">
      <is>
        <t>Фонд оплаты труда государственных (муниципальных) органов</t>
      </is>
    </nc>
  </rcc>
  <rcc rId="10161" sId="1">
    <nc r="B186" t="inlineStr">
      <is>
        <t>01</t>
      </is>
    </nc>
  </rcc>
  <rcc rId="10162" sId="1">
    <nc r="D186" t="inlineStr">
      <is>
        <t>99900 S2160</t>
      </is>
    </nc>
  </rcc>
  <rcc rId="10163" sId="1">
    <nc r="E186" t="inlineStr">
      <is>
        <t>121</t>
      </is>
    </nc>
  </rcc>
  <rcc rId="10164" sId="1">
    <nc r="A18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165" sId="1">
    <nc r="B187" t="inlineStr">
      <is>
        <t>01</t>
      </is>
    </nc>
  </rcc>
  <rcc rId="10166" sId="1">
    <nc r="D187" t="inlineStr">
      <is>
        <t>99900 S2160</t>
      </is>
    </nc>
  </rcc>
  <rcc rId="10167" sId="1">
    <nc r="E187" t="inlineStr">
      <is>
        <t>129</t>
      </is>
    </nc>
  </rcc>
  <rcc rId="10168" sId="1">
    <nc r="C186" t="inlineStr">
      <is>
        <t>13</t>
      </is>
    </nc>
  </rcc>
  <rcc rId="10169" sId="1">
    <nc r="C187" t="inlineStr">
      <is>
        <t>13</t>
      </is>
    </nc>
  </rcc>
  <rcc rId="10170" sId="1" numFmtId="4">
    <nc r="F186">
      <v>300</v>
    </nc>
  </rcc>
  <rcc rId="10171" sId="1" numFmtId="4">
    <nc r="F187">
      <v>91</v>
    </nc>
  </rcc>
  <rrc rId="10172" sId="1" ref="A188:XFD188" action="insertRow"/>
  <rcc rId="10173" sId="1" odxf="1" dxf="1">
    <nc r="A1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0174" sId="1">
    <nc r="B188" t="inlineStr">
      <is>
        <t>01</t>
      </is>
    </nc>
  </rcc>
  <rcc rId="10175" sId="1">
    <nc r="C188" t="inlineStr">
      <is>
        <t>13</t>
      </is>
    </nc>
  </rcc>
  <rcc rId="10176" sId="1">
    <nc r="E188" t="inlineStr">
      <is>
        <t>621</t>
      </is>
    </nc>
  </rcc>
  <rcc rId="10177" sId="1">
    <nc r="D188" t="inlineStr">
      <is>
        <t>99900 S2160</t>
      </is>
    </nc>
  </rcc>
  <rcc rId="10178" sId="1" numFmtId="4">
    <nc r="F188">
      <v>500</v>
    </nc>
  </rcc>
  <rcc rId="10179" sId="1">
    <oc r="F183">
      <f>SUM(F184:F185)</f>
    </oc>
    <nc r="F183">
      <f>SUM(F184:F188)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функцион.структура!$A$5:$F$672</formula>
    <oldFormula>функцион.структура!$A$5:$F$672</oldFormula>
  </rdn>
  <rdn rId="0" localSheetId="1" customView="1" name="Z_519080D0_14D4_455C_B695_47327DBB8058_.wvu.FilterData" hidden="1" oldHidden="1">
    <formula>функцион.структура!$A$17:$F$679</formula>
    <oldFormula>функцион.структура!$A$17:$F$679</oldFormula>
  </rdn>
  <rcv guid="{519080D0-14D4-455C-B695-47327DBB8058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82" sId="1" ref="A203:XFD206" action="insertRow"/>
  <rcc rId="10183" sId="1" odxf="1" dxf="1">
    <nc r="A203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03" start="0" length="0">
    <dxf>
      <fill>
        <patternFill patternType="none">
          <bgColor indexed="65"/>
        </patternFill>
      </fill>
    </dxf>
  </rfmt>
  <rfmt sheetId="1" sqref="C203" start="0" length="0">
    <dxf>
      <fill>
        <patternFill patternType="none">
          <bgColor indexed="65"/>
        </patternFill>
      </fill>
    </dxf>
  </rfmt>
  <rcc rId="10184" sId="1" odxf="1" dxf="1">
    <nc r="D203" t="inlineStr">
      <is>
        <t>01000 00000</t>
      </is>
    </nc>
    <odxf>
      <numFmt numFmtId="0" formatCode="General"/>
      <fill>
        <patternFill patternType="solid">
          <bgColor indexed="41"/>
        </patternFill>
      </fill>
      <alignment horizontal="left"/>
    </odxf>
    <ndxf>
      <numFmt numFmtId="30" formatCode="@"/>
      <fill>
        <patternFill patternType="none">
          <bgColor indexed="65"/>
        </patternFill>
      </fill>
      <alignment horizontal="center"/>
    </ndxf>
  </rcc>
  <rfmt sheetId="1" sqref="E203" start="0" length="0">
    <dxf>
      <numFmt numFmtId="30" formatCode="@"/>
      <fill>
        <patternFill patternType="none">
          <bgColor indexed="65"/>
        </patternFill>
      </fill>
      <alignment horizontal="center"/>
    </dxf>
  </rfmt>
  <rcc rId="10185" sId="1" odxf="1" dxf="1">
    <nc r="F203">
      <f>F204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203" start="0" length="0">
    <dxf>
      <font>
        <i val="0"/>
        <name val="Times New Roman CYR"/>
        <family val="1"/>
      </font>
    </dxf>
  </rfmt>
  <rfmt sheetId="1" sqref="H203" start="0" length="0">
    <dxf>
      <font>
        <i val="0"/>
        <name val="Times New Roman CYR"/>
        <family val="1"/>
      </font>
    </dxf>
  </rfmt>
  <rfmt sheetId="1" sqref="A203:XFD203" start="0" length="0">
    <dxf>
      <font>
        <i val="0"/>
        <name val="Times New Roman CYR"/>
        <family val="1"/>
      </font>
    </dxf>
  </rfmt>
  <rcc rId="10186" sId="1" odxf="1" dxf="1">
    <nc r="A204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2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187" sId="1" odxf="1" dxf="1">
    <nc r="D204" t="inlineStr">
      <is>
        <t xml:space="preserve">01002 00000 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204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10188" sId="1" odxf="1" dxf="1">
    <nc r="F204">
      <f>F205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204" start="0" length="0">
    <dxf>
      <font>
        <i val="0"/>
        <name val="Times New Roman CYR"/>
        <family val="1"/>
      </font>
    </dxf>
  </rfmt>
  <rfmt sheetId="1" sqref="H204" start="0" length="0">
    <dxf>
      <font>
        <i val="0"/>
        <name val="Times New Roman CYR"/>
        <family val="1"/>
      </font>
    </dxf>
  </rfmt>
  <rfmt sheetId="1" sqref="A204:XFD204" start="0" length="0">
    <dxf>
      <font>
        <i val="0"/>
        <name val="Times New Roman CYR"/>
        <family val="1"/>
      </font>
    </dxf>
  </rfmt>
  <rcc rId="10189" sId="1" odxf="1" dxf="1">
    <nc r="A205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2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190" sId="1" odxf="1" dxf="1">
    <nc r="D205" t="inlineStr">
      <is>
        <t>01002 S2870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205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10191" sId="1" odxf="1" dxf="1">
    <nc r="F205">
      <f>F206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205" start="0" length="0">
    <dxf>
      <numFmt numFmtId="165" formatCode="0.00000"/>
    </dxf>
  </rfmt>
  <rcc rId="10192" sId="1" odxf="1" dxf="1">
    <nc r="A206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20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0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0193" sId="1" odxf="1" dxf="1">
    <nc r="D206" t="inlineStr">
      <is>
        <t>01002 S2870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cc rId="10194" sId="1" odxf="1" dxf="1">
    <nc r="E206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20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206" start="0" length="0">
    <dxf>
      <font>
        <i val="0"/>
        <name val="Times New Roman CYR"/>
        <family val="1"/>
      </font>
    </dxf>
  </rfmt>
  <rfmt sheetId="1" sqref="H206" start="0" length="0">
    <dxf>
      <font>
        <i val="0"/>
        <name val="Times New Roman CYR"/>
        <family val="1"/>
      </font>
    </dxf>
  </rfmt>
  <rfmt sheetId="1" sqref="A206:XFD206" start="0" length="0">
    <dxf>
      <font>
        <i val="0"/>
        <name val="Times New Roman CYR"/>
        <family val="1"/>
      </font>
    </dxf>
  </rfmt>
  <rcc rId="10195" sId="1">
    <nc r="B203" t="inlineStr">
      <is>
        <t>04</t>
      </is>
    </nc>
  </rcc>
  <rcc rId="10196" sId="1">
    <nc r="C203" t="inlineStr">
      <is>
        <t>05</t>
      </is>
    </nc>
  </rcc>
  <rcc rId="10197" sId="1">
    <nc r="B204" t="inlineStr">
      <is>
        <t>04</t>
      </is>
    </nc>
  </rcc>
  <rcc rId="10198" sId="1">
    <nc r="C204" t="inlineStr">
      <is>
        <t>05</t>
      </is>
    </nc>
  </rcc>
  <rcc rId="10199" sId="1">
    <nc r="B205" t="inlineStr">
      <is>
        <t>04</t>
      </is>
    </nc>
  </rcc>
  <rcc rId="10200" sId="1">
    <nc r="C205" t="inlineStr">
      <is>
        <t>05</t>
      </is>
    </nc>
  </rcc>
  <rcc rId="10201" sId="1">
    <nc r="B206" t="inlineStr">
      <is>
        <t>04</t>
      </is>
    </nc>
  </rcc>
  <rcc rId="10202" sId="1">
    <nc r="C206" t="inlineStr">
      <is>
        <t>05</t>
      </is>
    </nc>
  </rcc>
  <rcc rId="10203" sId="1" numFmtId="4">
    <nc r="F206">
      <v>35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204" sId="1" ref="A207:XFD209" action="insertRow"/>
  <rcc rId="10205" sId="1" odxf="1" dxf="1">
    <nc r="A207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family val="1"/>
      </font>
      <numFmt numFmtId="0" formatCode="General"/>
      <alignment horizontal="left"/>
    </odxf>
    <ndxf>
      <font>
        <i/>
        <name val="Times New Roman"/>
        <family val="1"/>
      </font>
      <numFmt numFmtId="2" formatCode="0.00"/>
      <alignment horizontal="general"/>
    </ndxf>
  </rcc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cc rId="10206" sId="1" odxf="1" dxf="1">
    <nc r="D207" t="inlineStr">
      <is>
        <t>01005 00000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10207" sId="1" odxf="1" dxf="1">
    <nc r="F207">
      <f>F208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07" start="0" length="0">
    <dxf>
      <font>
        <b/>
        <name val="Times New Roman CYR"/>
        <family val="1"/>
      </font>
    </dxf>
  </rfmt>
  <rfmt sheetId="1" sqref="H207" start="0" length="0">
    <dxf>
      <font>
        <b/>
        <name val="Times New Roman CYR"/>
        <family val="1"/>
      </font>
    </dxf>
  </rfmt>
  <rfmt sheetId="1" sqref="A207:XFD207" start="0" length="0">
    <dxf>
      <font>
        <b/>
        <name val="Times New Roman CYR"/>
        <family val="1"/>
      </font>
    </dxf>
  </rfmt>
  <rcc rId="10208" sId="1" odxf="1" dxf="1">
    <nc r="A208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208" start="0" length="0">
    <dxf>
      <font>
        <i/>
        <name val="Times New Roman"/>
        <family val="1"/>
      </font>
    </dxf>
  </rfmt>
  <rfmt sheetId="1" sqref="C208" start="0" length="0">
    <dxf>
      <font>
        <i/>
        <name val="Times New Roman"/>
        <family val="1"/>
      </font>
    </dxf>
  </rfmt>
  <rcc rId="10209" sId="1" odxf="1" dxf="1">
    <nc r="D208" t="inlineStr">
      <is>
        <t>01005 82900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8" start="0" length="0">
    <dxf>
      <font>
        <b/>
        <i/>
        <name val="Times New Roman"/>
        <family val="1"/>
      </font>
    </dxf>
  </rfmt>
  <rcc rId="10210" sId="1" odxf="1" dxf="1">
    <nc r="F208">
      <f>F209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08" start="0" length="0">
    <dxf>
      <font>
        <b/>
        <name val="Times New Roman CYR"/>
        <family val="1"/>
      </font>
    </dxf>
  </rfmt>
  <rfmt sheetId="1" sqref="H208" start="0" length="0">
    <dxf>
      <font>
        <b/>
        <name val="Times New Roman CYR"/>
        <family val="1"/>
      </font>
    </dxf>
  </rfmt>
  <rfmt sheetId="1" sqref="A208:XFD208" start="0" length="0">
    <dxf>
      <font>
        <b/>
        <name val="Times New Roman CYR"/>
        <family val="1"/>
      </font>
    </dxf>
  </rfmt>
  <rcc rId="10211" sId="1">
    <nc r="A209" t="inlineStr">
      <is>
        <t>Прочая закупка товаров, работ и услуг для обеспечения государственных (муниципальных) нужд</t>
      </is>
    </nc>
  </rcc>
  <rcc rId="10212" sId="1">
    <nc r="D209" t="inlineStr">
      <is>
        <t>01005 82900</t>
      </is>
    </nc>
  </rcc>
  <rcc rId="10213" sId="1">
    <nc r="E209" t="inlineStr">
      <is>
        <t>244</t>
      </is>
    </nc>
  </rcc>
  <rfmt sheetId="1" sqref="F209" start="0" length="0">
    <dxf>
      <fill>
        <patternFill patternType="none">
          <bgColor indexed="65"/>
        </patternFill>
      </fill>
    </dxf>
  </rfmt>
  <rfmt sheetId="1" sqref="G209" start="0" length="0">
    <dxf>
      <font>
        <b/>
        <name val="Times New Roman CYR"/>
        <family val="1"/>
      </font>
    </dxf>
  </rfmt>
  <rfmt sheetId="1" sqref="H209" start="0" length="0">
    <dxf>
      <font>
        <b/>
        <name val="Times New Roman CYR"/>
        <family val="1"/>
      </font>
    </dxf>
  </rfmt>
  <rfmt sheetId="1" sqref="A209:XFD209" start="0" length="0">
    <dxf>
      <font>
        <b/>
        <name val="Times New Roman CYR"/>
        <family val="1"/>
      </font>
    </dxf>
  </rfmt>
  <rcc rId="10214" sId="1" numFmtId="4">
    <nc r="F209">
      <v>35</v>
    </nc>
  </rcc>
  <rcc rId="10215" sId="1">
    <oc r="F203">
      <f>F204</f>
    </oc>
    <nc r="F203">
      <f>F204+F207</f>
    </nc>
  </rcc>
  <rcc rId="10216" sId="1">
    <oc r="F202">
      <f>F215+F222+F210</f>
    </oc>
    <nc r="F202">
      <f>F215+F222+F210+F203</f>
    </nc>
  </rcc>
  <rcc rId="10217" sId="1">
    <nc r="B207" t="inlineStr">
      <is>
        <t>04</t>
      </is>
    </nc>
  </rcc>
  <rcc rId="10218" sId="1">
    <nc r="C207" t="inlineStr">
      <is>
        <t>05</t>
      </is>
    </nc>
  </rcc>
  <rcc rId="10219" sId="1">
    <nc r="B208" t="inlineStr">
      <is>
        <t>04</t>
      </is>
    </nc>
  </rcc>
  <rcc rId="10220" sId="1">
    <nc r="C208" t="inlineStr">
      <is>
        <t>05</t>
      </is>
    </nc>
  </rcc>
  <rcc rId="10221" sId="1">
    <nc r="B209" t="inlineStr">
      <is>
        <t>04</t>
      </is>
    </nc>
  </rcc>
  <rcc rId="10222" sId="1">
    <nc r="C209" t="inlineStr">
      <is>
        <t>05</t>
      </is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3" sId="1" numFmtId="4">
    <oc r="F240">
      <v>1726.9</v>
    </oc>
    <nc r="F240">
      <v>1226.9000000000001</v>
    </nc>
  </rcc>
  <rcc rId="10224" sId="1" numFmtId="4">
    <oc r="F242">
      <v>521.5</v>
    </oc>
    <nc r="F242">
      <v>370.5</v>
    </nc>
  </rcc>
  <rrc rId="10225" sId="1" ref="A243:XFD244" action="insertRow"/>
  <rcc rId="10226" sId="1">
    <nc r="A243" t="inlineStr">
      <is>
        <t>Фонд оплаты труда государственных (муниципальных) органов</t>
      </is>
    </nc>
  </rcc>
  <rcc rId="10227" sId="1">
    <nc r="E243" t="inlineStr">
      <is>
        <t>121</t>
      </is>
    </nc>
  </rcc>
  <rcc rId="10228" sId="1">
    <nc r="A24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229" sId="1">
    <nc r="E244" t="inlineStr">
      <is>
        <t>129</t>
      </is>
    </nc>
  </rcc>
  <rcc rId="10230" sId="1">
    <nc r="B243" t="inlineStr">
      <is>
        <t>04</t>
      </is>
    </nc>
  </rcc>
  <rcc rId="10231" sId="1">
    <nc r="C243" t="inlineStr">
      <is>
        <t>05</t>
      </is>
    </nc>
  </rcc>
  <rcc rId="10232" sId="1">
    <nc r="D243" t="inlineStr">
      <is>
        <t>99900 83510</t>
      </is>
    </nc>
  </rcc>
  <rcc rId="10233" sId="1">
    <nc r="B244" t="inlineStr">
      <is>
        <t>04</t>
      </is>
    </nc>
  </rcc>
  <rcc rId="10234" sId="1">
    <nc r="C244" t="inlineStr">
      <is>
        <t>05</t>
      </is>
    </nc>
  </rcc>
  <rcc rId="10235" sId="1">
    <nc r="D244" t="inlineStr">
      <is>
        <t>99900 83510</t>
      </is>
    </nc>
  </rcc>
  <rcc rId="10236" sId="1" numFmtId="4">
    <nc r="F243">
      <v>500</v>
    </nc>
  </rcc>
  <rcc rId="10237" sId="1" numFmtId="4">
    <nc r="F244">
      <v>151</v>
    </nc>
  </rcc>
  <rrc rId="10238" sId="1" ref="A248:XFD250" action="insertRow"/>
  <rcc rId="10239" sId="1" odxf="1" dxf="1">
    <nc r="A24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248" start="0" length="0">
    <dxf>
      <font>
        <i/>
        <name val="Times New Roman"/>
        <family val="1"/>
      </font>
    </dxf>
  </rfmt>
  <rfmt sheetId="1" sqref="C248" start="0" length="0">
    <dxf>
      <font>
        <i/>
        <name val="Times New Roman"/>
        <family val="1"/>
      </font>
    </dxf>
  </rfmt>
  <rcc rId="10240" sId="1" odxf="1" dxf="1">
    <nc r="D248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8" start="0" length="0">
    <dxf>
      <font>
        <b/>
        <name val="Times New Roman"/>
        <family val="1"/>
      </font>
    </dxf>
  </rfmt>
  <rfmt sheetId="1" sqref="F248" start="0" length="0">
    <dxf>
      <font>
        <i/>
        <name val="Times New Roman"/>
        <family val="1"/>
      </font>
    </dxf>
  </rfmt>
  <rfmt sheetId="1" sqref="G248" start="0" length="0">
    <dxf>
      <font>
        <i/>
        <name val="Times New Roman CYR"/>
        <family val="1"/>
      </font>
    </dxf>
  </rfmt>
  <rfmt sheetId="1" sqref="H248" start="0" length="0">
    <dxf>
      <font>
        <i/>
        <name val="Times New Roman CYR"/>
        <family val="1"/>
      </font>
    </dxf>
  </rfmt>
  <rfmt sheetId="1" sqref="A248:XFD248" start="0" length="0">
    <dxf>
      <font>
        <i/>
        <name val="Times New Roman CYR"/>
        <family val="1"/>
      </font>
    </dxf>
  </rfmt>
  <rcc rId="10241" sId="1" odxf="1" dxf="1">
    <nc r="A2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0242" sId="1">
    <nc r="D249" t="inlineStr">
      <is>
        <t>99900 S2160</t>
      </is>
    </nc>
  </rcc>
  <rcc rId="10243" sId="1">
    <nc r="E249" t="inlineStr">
      <is>
        <t>111</t>
      </is>
    </nc>
  </rcc>
  <rcc rId="10244" sId="1">
    <nc r="A2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0245" sId="1">
    <nc r="D250" t="inlineStr">
      <is>
        <t>99900 S2160</t>
      </is>
    </nc>
  </rcc>
  <rcc rId="10246" sId="1">
    <nc r="E250" t="inlineStr">
      <is>
        <t>119</t>
      </is>
    </nc>
  </rcc>
  <rcc rId="10247" sId="1">
    <nc r="B248" t="inlineStr">
      <is>
        <t>04</t>
      </is>
    </nc>
  </rcc>
  <rcc rId="10248" sId="1">
    <nc r="B249" t="inlineStr">
      <is>
        <t>04</t>
      </is>
    </nc>
  </rcc>
  <rcc rId="10249" sId="1">
    <nc r="B250" t="inlineStr">
      <is>
        <t>04</t>
      </is>
    </nc>
  </rcc>
  <rcc rId="10250" sId="1">
    <nc r="C248" t="inlineStr">
      <is>
        <t>05</t>
      </is>
    </nc>
  </rcc>
  <rcc rId="10251" sId="1">
    <nc r="C249" t="inlineStr">
      <is>
        <t>05</t>
      </is>
    </nc>
  </rcc>
  <rcc rId="10252" sId="1">
    <nc r="C250" t="inlineStr">
      <is>
        <t>05</t>
      </is>
    </nc>
  </rcc>
  <rcc rId="10253" sId="1" numFmtId="4">
    <nc r="F249">
      <v>300</v>
    </nc>
  </rcc>
  <rcc rId="10254" sId="1" numFmtId="4">
    <nc r="F250">
      <v>90.6</v>
    </nc>
  </rcc>
  <rcc rId="10255" sId="1">
    <oc r="F222">
      <f>F223+F225+F228+F230+F233+F235+F238</f>
    </oc>
    <nc r="F222">
      <f>F223+F225+F228+F230+F233+F235+F238+F248</f>
    </nc>
  </rcc>
  <rrc rId="10256" sId="1" ref="A251:XFD252" action="insertRow"/>
  <rcc rId="10257" sId="1">
    <nc r="A251" t="inlineStr">
      <is>
        <t>Фонд оплаты труда государственных (муниципальных) органов</t>
      </is>
    </nc>
  </rcc>
  <rcc rId="10258" sId="1">
    <nc r="E251" t="inlineStr">
      <is>
        <t>121</t>
      </is>
    </nc>
  </rcc>
  <rcc rId="10259" sId="1">
    <nc r="A2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260" sId="1">
    <nc r="E252" t="inlineStr">
      <is>
        <t>129</t>
      </is>
    </nc>
  </rcc>
  <rcc rId="10261" sId="1">
    <nc r="B251" t="inlineStr">
      <is>
        <t>04</t>
      </is>
    </nc>
  </rcc>
  <rcc rId="10262" sId="1">
    <nc r="C251" t="inlineStr">
      <is>
        <t>05</t>
      </is>
    </nc>
  </rcc>
  <rcc rId="10263" sId="1">
    <nc r="D251" t="inlineStr">
      <is>
        <t>99900 S2160</t>
      </is>
    </nc>
  </rcc>
  <rcc rId="10264" sId="1">
    <nc r="B252" t="inlineStr">
      <is>
        <t>04</t>
      </is>
    </nc>
  </rcc>
  <rcc rId="10265" sId="1">
    <nc r="C252" t="inlineStr">
      <is>
        <t>05</t>
      </is>
    </nc>
  </rcc>
  <rcc rId="10266" sId="1">
    <nc r="D252" t="inlineStr">
      <is>
        <t>99900 S2160</t>
      </is>
    </nc>
  </rcc>
  <rcc rId="10267" sId="1" numFmtId="4">
    <nc r="F251">
      <v>200</v>
    </nc>
  </rcc>
  <rcc rId="10268" sId="1" numFmtId="4">
    <nc r="F252">
      <v>60.4</v>
    </nc>
  </rcc>
  <rcc rId="10269" sId="1">
    <nc r="F248">
      <f>SUM(F249:F252)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70" sId="1">
    <oc r="E262" t="inlineStr">
      <is>
        <t>244</t>
      </is>
    </oc>
    <nc r="E262" t="inlineStr">
      <is>
        <t>540</t>
      </is>
    </nc>
  </rcc>
  <rcc rId="10271" sId="1" odxf="1" dxf="1">
    <oc r="A262" t="inlineStr">
      <is>
        <t>Прочая закупка товаров, работ и услуг для обеспечения государственных (муниципальных) нужд</t>
      </is>
    </oc>
    <nc r="A26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272" sId="1" numFmtId="4">
    <oc r="F271">
      <v>7916.03</v>
    </oc>
    <nc r="F271">
      <v>8077.5630000000001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73" sId="1" numFmtId="4">
    <oc r="F314">
      <v>48290.43</v>
    </oc>
    <nc r="F314">
      <v>63706.65</v>
    </nc>
  </rcc>
  <rcc rId="10274" sId="1" numFmtId="4">
    <oc r="F315">
      <v>48290.43</v>
    </oc>
    <nc r="F315">
      <v>63706.65</v>
    </nc>
  </rcc>
  <rcc rId="10275" sId="1" numFmtId="4">
    <oc r="F372">
      <v>97437.41721</v>
    </oc>
    <nc r="F372">
      <v>92363.41721</v>
    </nc>
  </rcc>
  <rcc rId="10276" sId="1" numFmtId="4">
    <oc r="F375">
      <v>4571.53334</v>
    </oc>
    <nc r="F375">
      <v>3254.14147</v>
    </nc>
  </rcc>
  <rcc rId="10277" sId="1" numFmtId="4">
    <oc r="F383">
      <v>286773.8</v>
    </oc>
    <nc r="F383">
      <v>300594.09999999998</v>
    </nc>
  </rcc>
  <rcc rId="10278" sId="1" numFmtId="4">
    <oc r="F389">
      <v>83855.678</v>
    </oc>
    <nc r="F389">
      <v>82906.770499999999</v>
    </nc>
  </rcc>
  <rrc rId="10279" sId="1" ref="A391:XFD392" action="insertRow"/>
  <rm rId="10280" sheetId="1" source="A380:XFD381" destination="A391:XFD392" sourceSheetId="1">
    <rfmt sheetId="1" xfDxf="1" sqref="A391:XFD391" start="0" length="0">
      <dxf>
        <font>
          <name val="Times New Roman CYR"/>
          <family val="1"/>
        </font>
        <alignment wrapText="1"/>
      </dxf>
    </rfmt>
    <rfmt sheetId="1" xfDxf="1" sqref="A392:XFD392" start="0" length="0">
      <dxf>
        <font>
          <name val="Times New Roman CYR"/>
          <family val="1"/>
        </font>
        <alignment wrapText="1"/>
      </dxf>
    </rfmt>
    <rfmt sheetId="1" sqref="A3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281" sId="1" ref="A380:XFD380" action="deleteRow">
    <rfmt sheetId="1" xfDxf="1" sqref="A380:XFD380" start="0" length="0">
      <dxf>
        <font>
          <name val="Times New Roman CYR"/>
          <family val="1"/>
        </font>
        <alignment wrapText="1"/>
      </dxf>
    </rfmt>
  </rrc>
  <rrc rId="10282" sId="1" ref="A380:XFD380" action="deleteRow">
    <rfmt sheetId="1" xfDxf="1" sqref="A380:XFD380" start="0" length="0">
      <dxf>
        <font>
          <name val="Times New Roman CYR"/>
          <family val="1"/>
        </font>
        <alignment wrapText="1"/>
      </dxf>
    </rfmt>
  </rrc>
  <rcc rId="10283" sId="1">
    <oc r="D389" t="inlineStr">
      <is>
        <t>10201 53030</t>
      </is>
    </oc>
    <nc r="D389" t="inlineStr">
      <is>
        <t>10201 L3030</t>
      </is>
    </nc>
  </rcc>
  <rcc rId="10284" sId="1">
    <oc r="D390" t="inlineStr">
      <is>
        <t>10201 53030</t>
      </is>
    </oc>
    <nc r="D390" t="inlineStr">
      <is>
        <t>10201 L3030</t>
      </is>
    </nc>
  </rcc>
  <rcc rId="10285" sId="1" xfDxf="1" dxf="1">
    <oc r="A389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38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86" sId="1" numFmtId="4">
    <oc r="F406">
      <v>4279.2921999999999</v>
    </oc>
    <nc r="F406">
      <v>4554.7272800000001</v>
    </nc>
  </rcc>
  <rrc rId="10287" sId="1" ref="A413:XFD414" action="insertRow"/>
  <rcc rId="10288" sId="1" odxf="1" dxf="1">
    <nc r="A4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0289" sId="1" odxf="1" dxf="1">
    <nc r="B41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3" start="0" length="0">
    <dxf>
      <font>
        <i/>
        <name val="Times New Roman"/>
        <family val="1"/>
      </font>
    </dxf>
  </rfmt>
  <rfmt sheetId="1" sqref="D413" start="0" length="0">
    <dxf>
      <font>
        <i/>
        <name val="Times New Roman"/>
        <family val="1"/>
      </font>
    </dxf>
  </rfmt>
  <rfmt sheetId="1" sqref="E413" start="0" length="0">
    <dxf>
      <font>
        <i/>
        <name val="Times New Roman"/>
        <family val="1"/>
      </font>
    </dxf>
  </rfmt>
  <rcc rId="10290" sId="1" odxf="1" dxf="1">
    <nc r="F413">
      <f>F414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291" sId="1" odxf="1" dxf="1">
    <nc r="A41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292" sId="1">
    <nc r="B414" t="inlineStr">
      <is>
        <t>07</t>
      </is>
    </nc>
  </rcc>
  <rfmt sheetId="1" sqref="F414" start="0" length="0">
    <dxf>
      <fill>
        <patternFill patternType="none">
          <bgColor indexed="65"/>
        </patternFill>
      </fill>
    </dxf>
  </rfmt>
  <rcc rId="10293" sId="1">
    <nc r="C413" t="inlineStr">
      <is>
        <t>03</t>
      </is>
    </nc>
  </rcc>
  <rcc rId="10294" sId="1">
    <nc r="C414" t="inlineStr">
      <is>
        <t>03</t>
      </is>
    </nc>
  </rcc>
  <rcc rId="10295" sId="1">
    <nc r="D413" t="inlineStr">
      <is>
        <t>08301 S2140</t>
      </is>
    </nc>
  </rcc>
  <rcc rId="10296" sId="1">
    <nc r="D414" t="inlineStr">
      <is>
        <t>08301 S2140</t>
      </is>
    </nc>
  </rcc>
  <rcc rId="10297" sId="1">
    <nc r="E414" t="inlineStr">
      <is>
        <t>622</t>
      </is>
    </nc>
  </rcc>
  <rcc rId="10298" sId="1" numFmtId="4">
    <nc r="F414">
      <v>90.383560000000003</v>
    </nc>
  </rcc>
  <rcc rId="10299" sId="1">
    <oc r="F410">
      <f>F411+F417+F415</f>
    </oc>
    <nc r="F410">
      <f>F411+F417+F415+F413</f>
    </nc>
  </rcc>
  <rcc rId="10300" sId="1" numFmtId="4">
    <oc r="F416">
      <v>437.5</v>
    </oc>
    <nc r="F416">
      <v>1227.5</v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функцион.структура!$A$5:$F$688</formula>
    <oldFormula>функцион.структура!$A$5:$F$688</oldFormula>
  </rdn>
  <rdn rId="0" localSheetId="1" customView="1" name="Z_519080D0_14D4_455C_B695_47327DBB8058_.wvu.FilterData" hidden="1" oldHidden="1">
    <formula>функцион.структура!$A$17:$F$695</formula>
    <oldFormula>функцион.структура!$A$17:$F$695</oldFormula>
  </rdn>
  <rcv guid="{519080D0-14D4-455C-B695-47327DBB8058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03" sId="1" ref="A449:XFD449" action="insertRow"/>
  <rcc rId="10304" sId="1" odxf="1" dxf="1">
    <nc r="A449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0305" sId="1" odxf="1" dxf="1">
    <nc r="B449" t="inlineStr">
      <is>
        <t>07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0306" sId="1" odxf="1" dxf="1">
    <nc r="C449" t="inlineStr">
      <is>
        <t>07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D44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0307" sId="1" odxf="1" dxf="1">
    <nc r="E44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449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G449" start="0" length="0">
    <dxf>
      <font>
        <i val="0"/>
        <name val="Times New Roman CYR"/>
        <family val="1"/>
      </font>
    </dxf>
  </rfmt>
  <rfmt sheetId="1" sqref="H449" start="0" length="0">
    <dxf>
      <font>
        <i val="0"/>
        <name val="Times New Roman CYR"/>
        <family val="1"/>
      </font>
    </dxf>
  </rfmt>
  <rfmt sheetId="1" sqref="A449:XFD449" start="0" length="0">
    <dxf>
      <font>
        <i val="0"/>
        <name val="Times New Roman CYR"/>
        <family val="1"/>
      </font>
    </dxf>
  </rfmt>
  <rcc rId="10308" sId="1" odxf="1" dxf="1">
    <nc r="D449" t="inlineStr">
      <is>
        <t>09601 L1160</t>
      </is>
    </nc>
    <ndxf>
      <fill>
        <patternFill patternType="none">
          <bgColor indexed="65"/>
        </patternFill>
      </fill>
    </ndxf>
  </rcc>
  <rcc rId="10309" sId="1" numFmtId="4">
    <nc r="F449">
      <v>1675.6904999999999</v>
    </nc>
  </rcc>
  <rcc rId="10310" sId="1" numFmtId="4">
    <oc r="F450">
      <v>14298.190500000001</v>
    </oc>
    <nc r="F450">
      <v>12622.5</v>
    </nc>
  </rcc>
  <rcc rId="10311" sId="1">
    <oc r="F448">
      <f>F450</f>
    </oc>
    <nc r="F448">
      <f>SUM(F449:F450)</f>
    </nc>
  </rcc>
  <rrc rId="10312" sId="1" ref="A451:XFD452" action="insertRow"/>
  <rcc rId="10313" sId="1" odxf="1" dxf="1">
    <nc r="A45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0314" sId="1" odxf="1" dxf="1">
    <nc r="B45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1" start="0" length="0">
    <dxf>
      <font>
        <i/>
        <name val="Times New Roman"/>
        <family val="1"/>
      </font>
    </dxf>
  </rfmt>
  <rfmt sheetId="1" sqref="D451" start="0" length="0">
    <dxf>
      <font>
        <i/>
        <name val="Times New Roman"/>
        <family val="1"/>
      </font>
    </dxf>
  </rfmt>
  <rfmt sheetId="1" sqref="E451" start="0" length="0">
    <dxf>
      <font>
        <i/>
        <name val="Times New Roman"/>
        <family val="1"/>
      </font>
    </dxf>
  </rfmt>
  <rcc rId="10315" sId="1" odxf="1" dxf="1">
    <nc r="F451">
      <f>F452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16" sId="1" odxf="1" dxf="1">
    <nc r="A45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317" sId="1">
    <nc r="B452" t="inlineStr">
      <is>
        <t>07</t>
      </is>
    </nc>
  </rcc>
  <rcc rId="10318" sId="1">
    <nc r="E452" t="inlineStr">
      <is>
        <t>622</t>
      </is>
    </nc>
  </rcc>
  <rfmt sheetId="1" sqref="F452" start="0" length="0">
    <dxf>
      <fill>
        <patternFill patternType="none">
          <bgColor indexed="65"/>
        </patternFill>
      </fill>
    </dxf>
  </rfmt>
  <rcc rId="10319" sId="1">
    <nc r="D451" t="inlineStr">
      <is>
        <t>09601 S2140</t>
      </is>
    </nc>
  </rcc>
  <rcc rId="10320" sId="1">
    <nc r="D452" t="inlineStr">
      <is>
        <t>09601 S2140</t>
      </is>
    </nc>
  </rcc>
  <rcc rId="10321" sId="1">
    <nc r="C451" t="inlineStr">
      <is>
        <t>07</t>
      </is>
    </nc>
  </rcc>
  <rcc rId="10322" sId="1">
    <nc r="C452" t="inlineStr">
      <is>
        <t>07</t>
      </is>
    </nc>
  </rcc>
  <rcc rId="10323" sId="1" numFmtId="4">
    <nc r="F452">
      <v>80</v>
    </nc>
  </rcc>
  <rcc rId="10324" sId="1">
    <oc r="F445">
      <f>F446+F448</f>
    </oc>
    <nc r="F445">
      <f>F446+F448+F451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17" sId="1" ref="A267:XFD268" action="insertRow"/>
  <rcc rId="9218" sId="1" odxf="1" dxf="1">
    <nc r="A267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19" sId="1" odxf="1" dxf="1">
    <nc r="B26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0" sId="1" odxf="1" dxf="1">
    <nc r="C267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1" sId="1" odxf="1" dxf="1">
    <nc r="D267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7" start="0" length="0">
    <dxf>
      <font>
        <i/>
        <name val="Times New Roman"/>
        <family val="1"/>
      </font>
    </dxf>
  </rfmt>
  <rcc rId="9222" sId="1" odxf="1" dxf="1">
    <nc r="F267">
      <f>F268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3" sId="1" odxf="1" dxf="1">
    <nc r="A268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9224" sId="1">
    <nc r="B268" t="inlineStr">
      <is>
        <t>04</t>
      </is>
    </nc>
  </rcc>
  <rcc rId="9225" sId="1">
    <nc r="C268" t="inlineStr">
      <is>
        <t>12</t>
      </is>
    </nc>
  </rcc>
  <rcc rId="9226" sId="1">
    <nc r="D268" t="inlineStr">
      <is>
        <t>99900 82170</t>
      </is>
    </nc>
  </rcc>
  <rcc rId="9227" sId="1">
    <nc r="E268" t="inlineStr">
      <is>
        <t>540</t>
      </is>
    </nc>
  </rcc>
  <rcc rId="9228" sId="1" numFmtId="4">
    <nc r="F268">
      <v>370</v>
    </nc>
  </rcc>
  <rcc rId="9229" sId="1">
    <oc r="F264">
      <f>F265</f>
    </oc>
    <nc r="F264">
      <f>F265+F267</f>
    </nc>
  </rcc>
  <rcc rId="9230" sId="1" numFmtId="4">
    <oc r="F275">
      <f>47072+960.8</f>
    </oc>
    <nc r="F275">
      <v>48290.43</v>
    </nc>
  </rcc>
  <rrc rId="9231" sId="1" ref="A276:XFD276" action="insertRow"/>
  <rcc rId="9232" sId="1">
    <nc r="B276" t="inlineStr">
      <is>
        <t>05</t>
      </is>
    </nc>
  </rcc>
  <rcc rId="9233" sId="1">
    <nc r="C276" t="inlineStr">
      <is>
        <t>02</t>
      </is>
    </nc>
  </rcc>
  <rcc rId="9234" sId="1">
    <nc r="D276" t="inlineStr">
      <is>
        <t>06036 L5760</t>
      </is>
    </nc>
  </rcc>
  <rcc rId="9235" sId="1" numFmtId="4">
    <nc r="F276">
      <v>48290.43</v>
    </nc>
  </rcc>
  <rcc rId="9236" sId="1">
    <nc r="E276" t="inlineStr">
      <is>
        <t>622</t>
      </is>
    </nc>
  </rcc>
  <rcc rId="9237" sId="1" odxf="1" dxf="1">
    <nc r="A276" t="inlineStr">
      <is>
        <t>Субсидии автономным учреждениям на иные цели</t>
      </is>
    </nc>
    <ndxf>
      <fill>
        <patternFill patternType="solid"/>
      </fill>
      <border outline="0">
        <left style="medium">
          <color indexed="64"/>
        </left>
      </border>
    </ndxf>
  </rcc>
  <rfmt sheetId="1" sqref="F275:F276">
    <dxf>
      <fill>
        <patternFill>
          <bgColor theme="0"/>
        </patternFill>
      </fill>
    </dxf>
  </rfmt>
  <rcc rId="9238" sId="1">
    <oc r="F274">
      <f>SUM(F275:F275)</f>
    </oc>
    <nc r="F274">
      <f>SUM(F275:F276)</f>
    </nc>
  </rcc>
  <rcc rId="9239" sId="1" numFmtId="4">
    <oc r="F281">
      <v>500</v>
    </oc>
    <nc r="F281">
      <v>525.57600000000002</v>
    </nc>
  </rcc>
  <rrc rId="9240" sId="1" ref="A278:XFD279" action="insertRow"/>
  <rm rId="9241" sheetId="1" source="A282:XFD283" destination="A278:XFD279" sourceSheetId="1">
    <rfmt sheetId="1" xfDxf="1" sqref="A278:XFD278" start="0" length="0">
      <dxf>
        <font>
          <i/>
          <name val="Times New Roman CYR"/>
          <family val="1"/>
        </font>
        <alignment wrapText="1"/>
      </dxf>
    </rfmt>
    <rfmt sheetId="1" xfDxf="1" sqref="A279:XFD279" start="0" length="0">
      <dxf>
        <font>
          <i/>
          <name val="Times New Roman CYR"/>
          <family val="1"/>
        </font>
        <alignment wrapText="1"/>
      </dxf>
    </rfmt>
    <rfmt sheetId="1" sqref="A27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9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9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42" sId="1" ref="A282:XFD282" action="deleteRow">
    <rfmt sheetId="1" xfDxf="1" sqref="A282:XFD282" start="0" length="0">
      <dxf>
        <font>
          <name val="Times New Roman CYR"/>
          <family val="1"/>
        </font>
        <alignment wrapText="1"/>
      </dxf>
    </rfmt>
  </rrc>
  <rrc rId="9243" sId="1" ref="A282:XFD282" action="deleteRow">
    <rfmt sheetId="1" xfDxf="1" sqref="A282:XFD282" start="0" length="0">
      <dxf>
        <font>
          <name val="Times New Roman CYR"/>
          <family val="1"/>
        </font>
        <alignment wrapText="1"/>
      </dxf>
    </rfmt>
  </rrc>
  <rrc rId="9244" sId="1" ref="A278:XFD279" action="insertRow"/>
  <rcc rId="9245" sId="1" odxf="1" dxf="1">
    <nc r="A278" t="inlineStr">
      <is>
        <t>Муниципальная программа "Чистая вода на 2020-2025 годы"</t>
      </is>
    </nc>
    <odxf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center" vertical="top"/>
      <border outline="0">
        <left/>
        <right/>
        <top/>
        <bottom/>
      </border>
    </ndxf>
  </rcc>
  <rcc rId="9246" sId="1">
    <nc r="B278" t="inlineStr">
      <is>
        <t>05</t>
      </is>
    </nc>
  </rcc>
  <rcc rId="9247" sId="1">
    <nc r="C278" t="inlineStr">
      <is>
        <t>02</t>
      </is>
    </nc>
  </rcc>
  <rcc rId="9248" sId="1">
    <nc r="D278" t="inlineStr">
      <is>
        <t>17000 00000</t>
      </is>
    </nc>
  </rcc>
  <rcc rId="9249" sId="1">
    <nc r="F278">
      <f>F279</f>
    </nc>
  </rcc>
  <rfmt sheetId="1" sqref="G278" start="0" length="0">
    <dxf>
      <font>
        <i val="0"/>
        <name val="Times New Roman CYR"/>
        <family val="1"/>
      </font>
    </dxf>
  </rfmt>
  <rfmt sheetId="1" sqref="H278" start="0" length="0">
    <dxf>
      <font>
        <i val="0"/>
        <name val="Times New Roman CYR"/>
        <family val="1"/>
      </font>
    </dxf>
  </rfmt>
  <rfmt sheetId="1" sqref="I278" start="0" length="0">
    <dxf>
      <font>
        <i val="0"/>
        <name val="Times New Roman CYR"/>
        <family val="1"/>
      </font>
    </dxf>
  </rfmt>
  <rfmt sheetId="1" sqref="J278" start="0" length="0">
    <dxf>
      <font>
        <i val="0"/>
        <name val="Times New Roman CYR"/>
        <family val="1"/>
      </font>
    </dxf>
  </rfmt>
  <rfmt sheetId="1" sqref="K278" start="0" length="0">
    <dxf>
      <font>
        <i val="0"/>
        <name val="Times New Roman CYR"/>
        <family val="1"/>
      </font>
    </dxf>
  </rfmt>
  <rfmt sheetId="1" sqref="L278" start="0" length="0">
    <dxf>
      <font>
        <i val="0"/>
        <name val="Times New Roman CYR"/>
        <family val="1"/>
      </font>
    </dxf>
  </rfmt>
  <rfmt sheetId="1" sqref="M278" start="0" length="0">
    <dxf>
      <font>
        <i val="0"/>
        <name val="Times New Roman CYR"/>
        <family val="1"/>
      </font>
    </dxf>
  </rfmt>
  <rfmt sheetId="1" sqref="N278" start="0" length="0">
    <dxf>
      <font>
        <i val="0"/>
        <name val="Times New Roman CYR"/>
        <family val="1"/>
      </font>
    </dxf>
  </rfmt>
  <rfmt sheetId="1" sqref="O278" start="0" length="0">
    <dxf>
      <font>
        <i val="0"/>
        <name val="Times New Roman CYR"/>
        <family val="1"/>
      </font>
    </dxf>
  </rfmt>
  <rfmt sheetId="1" sqref="P278" start="0" length="0">
    <dxf>
      <font>
        <i val="0"/>
        <name val="Times New Roman CYR"/>
        <family val="1"/>
      </font>
    </dxf>
  </rfmt>
  <rfmt sheetId="1" sqref="A278:XFD278" start="0" length="0">
    <dxf>
      <font>
        <i val="0"/>
        <name val="Times New Roman CYR"/>
        <family val="1"/>
      </font>
    </dxf>
  </rfmt>
  <rcc rId="9250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9251" sId="1" odxf="1" dxf="1">
    <nc r="B27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252" sId="1" odxf="1" dxf="1">
    <nc r="C27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253" sId="1" odxf="1" dxf="1">
    <nc r="D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79" start="0" length="0">
    <dxf>
      <font>
        <b val="0"/>
        <i/>
        <name val="Times New Roman"/>
        <family val="1"/>
      </font>
    </dxf>
  </rfmt>
  <rfmt sheetId="1" sqref="F279" start="0" length="0">
    <dxf>
      <font>
        <b val="0"/>
        <i/>
        <name val="Times New Roman"/>
        <family val="1"/>
      </font>
    </dxf>
  </rfmt>
  <rfmt sheetId="1" sqref="G279" start="0" length="0">
    <dxf>
      <font>
        <i val="0"/>
        <name val="Times New Roman CYR"/>
        <family val="1"/>
      </font>
    </dxf>
  </rfmt>
  <rfmt sheetId="1" sqref="H279" start="0" length="0">
    <dxf>
      <font>
        <i val="0"/>
        <name val="Times New Roman CYR"/>
        <family val="1"/>
      </font>
    </dxf>
  </rfmt>
  <rfmt sheetId="1" sqref="I279" start="0" length="0">
    <dxf>
      <font>
        <i val="0"/>
        <name val="Times New Roman CYR"/>
        <family val="1"/>
      </font>
    </dxf>
  </rfmt>
  <rfmt sheetId="1" sqref="J279" start="0" length="0">
    <dxf>
      <font>
        <i val="0"/>
        <name val="Times New Roman CYR"/>
        <family val="1"/>
      </font>
    </dxf>
  </rfmt>
  <rfmt sheetId="1" sqref="K279" start="0" length="0">
    <dxf>
      <font>
        <i val="0"/>
        <name val="Times New Roman CYR"/>
        <family val="1"/>
      </font>
    </dxf>
  </rfmt>
  <rfmt sheetId="1" sqref="L279" start="0" length="0">
    <dxf>
      <font>
        <i val="0"/>
        <name val="Times New Roman CYR"/>
        <family val="1"/>
      </font>
    </dxf>
  </rfmt>
  <rfmt sheetId="1" sqref="M279" start="0" length="0">
    <dxf>
      <font>
        <i val="0"/>
        <name val="Times New Roman CYR"/>
        <family val="1"/>
      </font>
    </dxf>
  </rfmt>
  <rfmt sheetId="1" sqref="N279" start="0" length="0">
    <dxf>
      <font>
        <i val="0"/>
        <name val="Times New Roman CYR"/>
        <family val="1"/>
      </font>
    </dxf>
  </rfmt>
  <rfmt sheetId="1" sqref="O279" start="0" length="0">
    <dxf>
      <font>
        <i val="0"/>
        <name val="Times New Roman CYR"/>
        <family val="1"/>
      </font>
    </dxf>
  </rfmt>
  <rfmt sheetId="1" sqref="P279" start="0" length="0">
    <dxf>
      <font>
        <i val="0"/>
        <name val="Times New Roman CYR"/>
        <family val="1"/>
      </font>
    </dxf>
  </rfmt>
  <rfmt sheetId="1" sqref="A279:XFD279" start="0" length="0">
    <dxf>
      <font>
        <i val="0"/>
        <name val="Times New Roman CYR"/>
        <family val="1"/>
      </font>
    </dxf>
  </rfmt>
  <rrc rId="9254" sId="1" ref="A282:XFD282" action="insertRow"/>
  <rm rId="9255" sheetId="1" source="A277:XFD277" destination="A282:XFD282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56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cc rId="9257" sId="1">
    <oc r="D279" t="inlineStr">
      <is>
        <t>99900 82900</t>
      </is>
    </oc>
    <nc r="D279" t="inlineStr">
      <is>
        <t>17001 82900</t>
      </is>
    </nc>
  </rcc>
  <rcc rId="9258" sId="1">
    <oc r="D280" t="inlineStr">
      <is>
        <t>99900 82900</t>
      </is>
    </oc>
    <nc r="D280" t="inlineStr">
      <is>
        <t>17001 82900</t>
      </is>
    </nc>
  </rcc>
  <rcc rId="9259" sId="1">
    <oc r="F270">
      <f>F281+F271</f>
    </oc>
    <nc r="F270">
      <f>F281+F271+F277</f>
    </nc>
  </rcc>
  <rrc rId="9260" sId="1" ref="A281:XFD282" action="insertRow"/>
  <rcc rId="9261" sId="1" odxf="1" dxf="1">
    <nc r="A28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9262" sId="1" odxf="1" dxf="1">
    <nc r="B281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63" sId="1" odxf="1" dxf="1">
    <nc r="C281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64" sId="1" odxf="1" dxf="1">
    <nc r="D281" t="inlineStr">
      <is>
        <t>17001 S2860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28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265" sId="1" odxf="1" dxf="1">
    <nc r="F281">
      <f>F282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81" start="0" length="0">
    <dxf>
      <font>
        <i val="0"/>
        <name val="Times New Roman CYR"/>
        <family val="1"/>
      </font>
    </dxf>
  </rfmt>
  <rfmt sheetId="1" sqref="H281" start="0" length="0">
    <dxf>
      <font>
        <i val="0"/>
        <name val="Times New Roman CYR"/>
        <family val="1"/>
      </font>
    </dxf>
  </rfmt>
  <rfmt sheetId="1" sqref="I281" start="0" length="0">
    <dxf>
      <font>
        <i val="0"/>
        <name val="Times New Roman CYR"/>
        <family val="1"/>
      </font>
    </dxf>
  </rfmt>
  <rfmt sheetId="1" sqref="J281" start="0" length="0">
    <dxf>
      <font>
        <i val="0"/>
        <name val="Times New Roman CYR"/>
        <family val="1"/>
      </font>
    </dxf>
  </rfmt>
  <rfmt sheetId="1" sqref="K281" start="0" length="0">
    <dxf>
      <font>
        <i val="0"/>
        <name val="Times New Roman CYR"/>
        <family val="1"/>
      </font>
    </dxf>
  </rfmt>
  <rfmt sheetId="1" sqref="L281" start="0" length="0">
    <dxf>
      <font>
        <i val="0"/>
        <name val="Times New Roman CYR"/>
        <family val="1"/>
      </font>
    </dxf>
  </rfmt>
  <rfmt sheetId="1" sqref="M281" start="0" length="0">
    <dxf>
      <font>
        <i val="0"/>
        <name val="Times New Roman CYR"/>
        <family val="1"/>
      </font>
    </dxf>
  </rfmt>
  <rfmt sheetId="1" sqref="N281" start="0" length="0">
    <dxf>
      <font>
        <i val="0"/>
        <name val="Times New Roman CYR"/>
        <family val="1"/>
      </font>
    </dxf>
  </rfmt>
  <rfmt sheetId="1" sqref="O281" start="0" length="0">
    <dxf>
      <font>
        <i val="0"/>
        <name val="Times New Roman CYR"/>
        <family val="1"/>
      </font>
    </dxf>
  </rfmt>
  <rfmt sheetId="1" sqref="P281" start="0" length="0">
    <dxf>
      <font>
        <i val="0"/>
        <name val="Times New Roman CYR"/>
        <family val="1"/>
      </font>
    </dxf>
  </rfmt>
  <rfmt sheetId="1" sqref="A281:XFD281" start="0" length="0">
    <dxf>
      <font>
        <i val="0"/>
        <name val="Times New Roman CYR"/>
        <family val="1"/>
      </font>
    </dxf>
  </rfmt>
  <rcc rId="9266" sId="1">
    <nc r="A282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9267" sId="1" odxf="1" dxf="1">
    <nc r="B282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268" sId="1" odxf="1" dxf="1">
    <nc r="C28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269" sId="1" odxf="1" dxf="1">
    <nc r="D282" t="inlineStr">
      <is>
        <t>17001 S2860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70" sId="1" odxf="1" dxf="1">
    <nc r="E282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82" start="0" length="0">
    <dxf>
      <fill>
        <patternFill patternType="none">
          <bgColor indexed="65"/>
        </patternFill>
      </fill>
    </dxf>
  </rfmt>
  <rfmt sheetId="1" sqref="G282" start="0" length="0">
    <dxf>
      <font>
        <i val="0"/>
        <name val="Times New Roman CYR"/>
        <family val="1"/>
      </font>
    </dxf>
  </rfmt>
  <rfmt sheetId="1" sqref="H282" start="0" length="0">
    <dxf>
      <font>
        <i val="0"/>
        <name val="Times New Roman CYR"/>
        <family val="1"/>
      </font>
    </dxf>
  </rfmt>
  <rfmt sheetId="1" sqref="I282" start="0" length="0">
    <dxf>
      <font>
        <i val="0"/>
        <name val="Times New Roman CYR"/>
        <family val="1"/>
      </font>
    </dxf>
  </rfmt>
  <rfmt sheetId="1" sqref="J282" start="0" length="0">
    <dxf>
      <font>
        <i val="0"/>
        <name val="Times New Roman CYR"/>
        <family val="1"/>
      </font>
    </dxf>
  </rfmt>
  <rfmt sheetId="1" sqref="K282" start="0" length="0">
    <dxf>
      <font>
        <i val="0"/>
        <name val="Times New Roman CYR"/>
        <family val="1"/>
      </font>
    </dxf>
  </rfmt>
  <rfmt sheetId="1" sqref="L282" start="0" length="0">
    <dxf>
      <font>
        <i val="0"/>
        <name val="Times New Roman CYR"/>
        <family val="1"/>
      </font>
    </dxf>
  </rfmt>
  <rfmt sheetId="1" sqref="M282" start="0" length="0">
    <dxf>
      <font>
        <i val="0"/>
        <name val="Times New Roman CYR"/>
        <family val="1"/>
      </font>
    </dxf>
  </rfmt>
  <rfmt sheetId="1" sqref="N282" start="0" length="0">
    <dxf>
      <font>
        <i val="0"/>
        <name val="Times New Roman CYR"/>
        <family val="1"/>
      </font>
    </dxf>
  </rfmt>
  <rfmt sheetId="1" sqref="O282" start="0" length="0">
    <dxf>
      <font>
        <i val="0"/>
        <name val="Times New Roman CYR"/>
        <family val="1"/>
      </font>
    </dxf>
  </rfmt>
  <rfmt sheetId="1" sqref="P282" start="0" length="0">
    <dxf>
      <font>
        <i val="0"/>
        <name val="Times New Roman CYR"/>
        <family val="1"/>
      </font>
    </dxf>
  </rfmt>
  <rfmt sheetId="1" sqref="A282:XFD282" start="0" length="0">
    <dxf>
      <font>
        <i val="0"/>
        <name val="Times New Roman CYR"/>
        <family val="1"/>
      </font>
    </dxf>
  </rfmt>
  <rcc rId="9271" sId="1" numFmtId="4">
    <nc r="F282">
      <v>7003.1949999999997</v>
    </nc>
  </rcc>
  <rcc rId="9272" sId="1">
    <nc r="F278">
      <f>F279+F281</f>
    </nc>
  </rcc>
  <rcc rId="9273" sId="1" numFmtId="4">
    <oc r="F285">
      <v>685.17499999999995</v>
    </oc>
    <nc r="F285">
      <v>945.32</v>
    </nc>
  </rcc>
  <rcc rId="9274" sId="1" numFmtId="4">
    <oc r="F287">
      <f>480+480</f>
    </oc>
    <nc r="F287">
      <v>960.09096</v>
    </nc>
  </rcc>
  <rfmt sheetId="1" sqref="F287">
    <dxf>
      <fill>
        <patternFill>
          <bgColor theme="0"/>
        </patternFill>
      </fill>
    </dxf>
  </rfmt>
  <rrc rId="9275" sId="1" ref="A286:XFD287" action="insertRow"/>
  <rcc rId="9276" sId="1" odxf="1" dxf="1">
    <nc r="A28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9277" sId="1" odxf="1" dxf="1">
    <nc r="B28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8" sId="1" odxf="1" dxf="1">
    <nc r="C28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9" sId="1" odxf="1" dxf="1">
    <nc r="D286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6" start="0" length="0">
    <dxf>
      <font>
        <i/>
        <name val="Times New Roman"/>
        <family val="1"/>
      </font>
    </dxf>
  </rfmt>
  <rcc rId="9280" sId="1" odxf="1" dxf="1">
    <nc r="F286">
      <f>SUM(F287:F287)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81" sId="1">
    <nc r="A287" t="inlineStr">
      <is>
        <t>Прочие закупки товаров, работ и услуг для государственных (муниципальных) нужд</t>
      </is>
    </nc>
  </rcc>
  <rcc rId="9282" sId="1">
    <nc r="B287" t="inlineStr">
      <is>
        <t>05</t>
      </is>
    </nc>
  </rcc>
  <rcc rId="9283" sId="1">
    <nc r="C287" t="inlineStr">
      <is>
        <t>02</t>
      </is>
    </nc>
  </rcc>
  <rcc rId="9284" sId="1">
    <nc r="D287" t="inlineStr">
      <is>
        <t>99900 82900</t>
      </is>
    </nc>
  </rcc>
  <rcc rId="9285" sId="1">
    <nc r="E287" t="inlineStr">
      <is>
        <t>244</t>
      </is>
    </nc>
  </rcc>
  <rcc rId="9286" sId="1" numFmtId="4">
    <nc r="F287">
      <v>76.152000000000001</v>
    </nc>
  </rcc>
  <rcc rId="9287" sId="1">
    <oc r="F283">
      <f>F279+F284+F282</f>
    </oc>
    <nc r="F283">
      <f>F284+F288+F286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функцион.структура!$A$1:$F$586</formula>
    <oldFormula>функцион.структура!$A$1:$F$586</oldFormula>
  </rdn>
  <rdn rId="0" localSheetId="1" customView="1" name="Z_519080D0_14D4_455C_B695_47327DBB8058_.wvu.FilterData" hidden="1" oldHidden="1">
    <formula>функцион.структура!$A$13:$F$593</formula>
    <oldFormula>функцион.структура!$A$13:$F$593</oldFormula>
  </rdn>
  <rcv guid="{519080D0-14D4-455C-B695-47327DBB8058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 numFmtId="4">
    <oc r="F457">
      <v>4940.8771399999996</v>
    </oc>
    <nc r="F457">
      <v>3038.7811400000001</v>
    </nc>
  </rcc>
  <rrc rId="10326" sId="1" ref="A458:XFD458" action="insertRow"/>
  <rcc rId="10327" sId="1" odxf="1" dxf="1">
    <nc r="A458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328" sId="1">
    <nc r="E458" t="inlineStr">
      <is>
        <t>612</t>
      </is>
    </nc>
  </rcc>
  <rrc rId="10329" sId="1" ref="A461:XFD461" action="insertRow"/>
  <rcc rId="10330" sId="1" odxf="1" dxf="1">
    <nc r="A46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331" sId="1">
    <nc r="E461" t="inlineStr">
      <is>
        <t>612</t>
      </is>
    </nc>
  </rcc>
  <rcc rId="10332" sId="1">
    <nc r="B458" t="inlineStr">
      <is>
        <t>07</t>
      </is>
    </nc>
  </rcc>
  <rcc rId="10333" sId="1">
    <nc r="C458" t="inlineStr">
      <is>
        <t>07</t>
      </is>
    </nc>
  </rcc>
  <rcc rId="10334" sId="1">
    <nc r="D458" t="inlineStr">
      <is>
        <t>10401 73050</t>
      </is>
    </nc>
  </rcc>
  <rcc rId="10335" sId="1">
    <nc r="B461" t="inlineStr">
      <is>
        <t>07</t>
      </is>
    </nc>
  </rcc>
  <rcc rId="10336" sId="1">
    <nc r="C461" t="inlineStr">
      <is>
        <t>07</t>
      </is>
    </nc>
  </rcc>
  <rcc rId="10337" sId="1">
    <nc r="D461" t="inlineStr">
      <is>
        <t>10401 73140</t>
      </is>
    </nc>
  </rcc>
  <rcc rId="10338" sId="1" numFmtId="4">
    <nc r="F458">
      <v>1902.096</v>
    </nc>
  </rcc>
  <rcc rId="10339" sId="1">
    <oc r="F456">
      <f>SUM(F457:F457)</f>
    </oc>
    <nc r="F456">
      <f>SUM(F457:F458)</f>
    </nc>
  </rcc>
  <rcc rId="10340" sId="1" numFmtId="4">
    <oc r="F460">
      <v>5645.8528500000002</v>
    </oc>
    <nc r="F460">
      <v>4432.8927999999996</v>
    </nc>
  </rcc>
  <rcc rId="10341" sId="1" numFmtId="4">
    <nc r="F461">
      <v>1212.96</v>
    </nc>
  </rcc>
  <rcc rId="10342" sId="1">
    <oc r="F459">
      <f>F460</f>
    </oc>
    <nc r="F459">
      <f>SUM(F460:F461)</f>
    </nc>
  </rcc>
  <rcc rId="10343" sId="1" numFmtId="4">
    <oc r="F475">
      <v>19.642790000000002</v>
    </oc>
    <nc r="F475">
      <v>19.642800000000001</v>
    </nc>
  </rcc>
  <rcc rId="10344" sId="1" numFmtId="4">
    <oc r="F487">
      <v>1006.3776</v>
    </oc>
    <nc r="F487">
      <v>1354.9985999999999</v>
    </nc>
  </rcc>
  <rcc rId="10345" sId="1" numFmtId="4">
    <oc r="F488">
      <v>2989.0124000000001</v>
    </oc>
    <nc r="F488">
      <v>3593.95964</v>
    </nc>
  </rcc>
  <rcc rId="10346" sId="1" numFmtId="4">
    <oc r="F489">
      <v>907.81</v>
    </oc>
    <nc r="F489">
      <v>903.14926000000003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7" sId="1" numFmtId="4">
    <oc r="F509">
      <v>4080.3</v>
    </oc>
    <nc r="F509">
      <v>4010.3</v>
    </nc>
  </rcc>
  <rcc rId="10348" sId="1" numFmtId="4">
    <oc r="F513">
      <v>40</v>
    </oc>
    <nc r="F513">
      <v>40.139000000000003</v>
    </nc>
  </rcc>
  <rcc rId="10349" sId="1" numFmtId="4">
    <oc r="F515">
      <v>4062.5</v>
    </oc>
    <nc r="F515">
      <v>1752.5</v>
    </nc>
  </rcc>
  <rcc rId="10350" sId="1" numFmtId="4">
    <oc r="F521">
      <v>7017.6173500000004</v>
    </oc>
    <nc r="F521">
      <v>6919.4483499999997</v>
    </nc>
  </rcc>
  <rcc rId="10351" sId="1" numFmtId="4">
    <oc r="F526">
      <v>601.07297000000005</v>
    </oc>
    <nc r="F526">
      <v>835.04975999999999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52" sId="1" ref="A543:XFD544" action="insertRow"/>
  <rcc rId="10353" sId="1" odxf="1" dxf="1">
    <nc r="A543" t="inlineStr">
      <is>
        <t>Резервные фонды местных администраций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fmt sheetId="1" sqref="B543" start="0" length="0">
    <dxf>
      <font>
        <b val="0"/>
        <i/>
        <name val="Times New Roman"/>
        <family val="1"/>
      </font>
    </dxf>
  </rfmt>
  <rfmt sheetId="1" sqref="C543" start="0" length="0">
    <dxf>
      <font>
        <b val="0"/>
        <i/>
        <name val="Times New Roman"/>
        <family val="1"/>
      </font>
    </dxf>
  </rfmt>
  <rcc rId="10354" sId="1" odxf="1" dxf="1">
    <nc r="D543" t="inlineStr">
      <is>
        <t>99900 86000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54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cc rId="10355" sId="1" odxf="1" dxf="1">
    <nc r="F543">
      <f>F544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fmt sheetId="1" sqref="G543" start="0" length="0">
    <dxf>
      <font>
        <i/>
        <name val="Times New Roman CYR"/>
        <family val="1"/>
      </font>
    </dxf>
  </rfmt>
  <rfmt sheetId="1" sqref="H543" start="0" length="0">
    <dxf>
      <font>
        <i/>
        <name val="Times New Roman CYR"/>
        <family val="1"/>
      </font>
    </dxf>
  </rfmt>
  <rfmt sheetId="1" sqref="A543:XFD543" start="0" length="0">
    <dxf>
      <font>
        <i/>
        <name val="Times New Roman CYR"/>
        <family val="1"/>
      </font>
    </dxf>
  </rfmt>
  <rcc rId="10356" sId="1" odxf="1" dxf="1">
    <nc r="A544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fmt sheetId="1" sqref="B544" start="0" length="0">
    <dxf>
      <font>
        <b val="0"/>
        <name val="Times New Roman"/>
        <family val="1"/>
      </font>
    </dxf>
  </rfmt>
  <rfmt sheetId="1" sqref="C544" start="0" length="0">
    <dxf>
      <font>
        <b val="0"/>
        <name val="Times New Roman"/>
        <family val="1"/>
      </font>
    </dxf>
  </rfmt>
  <rcc rId="10357" sId="1" odxf="1" dxf="1">
    <nc r="D544" t="inlineStr">
      <is>
        <t>99900 86000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0358" sId="1" odxf="1" dxf="1">
    <nc r="E544" t="inlineStr">
      <is>
        <t>113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10359" sId="1" odxf="1" dxf="1" numFmtId="4">
    <nc r="F544">
      <v>10</v>
    </nc>
    <odxf>
      <font>
        <b/>
        <name val="Times New Roman"/>
        <family val="1"/>
      </font>
      <alignment wrapText="0"/>
    </odxf>
    <ndxf>
      <font>
        <b val="0"/>
        <name val="Times New Roman"/>
        <family val="1"/>
      </font>
      <alignment wrapText="1"/>
    </ndxf>
  </rcc>
  <rcc rId="10360" sId="1">
    <nc r="B543" t="inlineStr">
      <is>
        <t>08</t>
      </is>
    </nc>
  </rcc>
  <rcc rId="10361" sId="1">
    <nc r="C543" t="inlineStr">
      <is>
        <t>01</t>
      </is>
    </nc>
  </rcc>
  <rcc rId="10362" sId="1">
    <nc r="B544" t="inlineStr">
      <is>
        <t>08</t>
      </is>
    </nc>
  </rcc>
  <rcc rId="10363" sId="1">
    <nc r="C544" t="inlineStr">
      <is>
        <t>01</t>
      </is>
    </nc>
  </rcc>
  <rcc rId="10364" sId="1">
    <oc r="F542">
      <f>F547+F545</f>
    </oc>
    <nc r="F542">
      <f>F547+F545+F543</f>
    </nc>
  </rcc>
  <rcc rId="10365" sId="1" numFmtId="4">
    <oc r="F546">
      <v>3144.0729700000002</v>
    </oc>
    <nc r="F546">
      <v>2703.9026100000001</v>
    </nc>
  </rcc>
  <rcc rId="10366" sId="1" numFmtId="4">
    <oc r="F564">
      <v>239.9</v>
    </oc>
    <nc r="F564">
      <v>407.93</v>
    </nc>
  </rcc>
  <rcc rId="10367" sId="1" numFmtId="4">
    <oc r="F567">
      <v>0</v>
    </oc>
    <nc r="F567">
      <v>1150</v>
    </nc>
  </rcc>
  <rcc rId="10368" sId="1" numFmtId="4">
    <oc r="F568">
      <v>0</v>
    </oc>
    <nc r="F568">
      <v>370</v>
    </nc>
  </rcc>
  <rcc rId="10369" sId="1" numFmtId="4">
    <oc r="F627">
      <v>14.023</v>
    </oc>
    <nc r="F627">
      <v>34.023000000000003</v>
    </nc>
  </rcc>
  <rcc rId="10370" sId="1" numFmtId="4">
    <oc r="F628">
      <v>314.577</v>
    </oc>
    <nc r="F628">
      <v>200.27699999999999</v>
    </nc>
  </rcc>
  <rcc rId="10371" sId="1" numFmtId="4">
    <oc r="F629">
      <v>171.4</v>
    </oc>
    <nc r="F629">
      <v>265.7</v>
    </nc>
  </rcc>
  <rcc rId="10372" sId="1">
    <oc r="B525" t="inlineStr">
      <is>
        <t>01</t>
      </is>
    </oc>
    <nc r="B525" t="inlineStr">
      <is>
        <t>08</t>
      </is>
    </nc>
  </rcc>
  <rcc rId="10373" sId="1">
    <oc r="B526" t="inlineStr">
      <is>
        <t>01</t>
      </is>
    </oc>
    <nc r="B526" t="inlineStr">
      <is>
        <t>08</t>
      </is>
    </nc>
  </rcc>
  <rrc rId="10374" sId="1" ref="A645:XFD647" action="insertRow"/>
  <rcc rId="10375" sId="1" odxf="1" dxf="1">
    <nc r="A64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fmt sheetId="1" sqref="D645" start="0" length="0">
    <dxf>
      <font>
        <i/>
        <name val="Times New Roman"/>
        <family val="1"/>
      </font>
    </dxf>
  </rfmt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</dxf>
  </rfmt>
  <rfmt sheetId="1" sqref="G645" start="0" length="0">
    <dxf>
      <font>
        <i val="0"/>
        <name val="Times New Roman CYR"/>
        <family val="1"/>
      </font>
    </dxf>
  </rfmt>
  <rfmt sheetId="1" sqref="H645" start="0" length="0">
    <dxf>
      <font>
        <i val="0"/>
        <name val="Times New Roman CYR"/>
        <family val="1"/>
      </font>
    </dxf>
  </rfmt>
  <rfmt sheetId="1" sqref="A645:XFD645" start="0" length="0">
    <dxf>
      <font>
        <i val="0"/>
        <name val="Times New Roman CYR"/>
        <family val="1"/>
      </font>
    </dxf>
  </rfmt>
  <rfmt sheetId="1" sqref="A646" start="0" length="0">
    <dxf>
      <font>
        <color indexed="8"/>
        <name val="Times New Roman"/>
        <family val="1"/>
      </font>
      <fill>
        <patternFill patternType="none"/>
      </fill>
    </dxf>
  </rfmt>
  <rfmt sheetId="1" sqref="G646" start="0" length="0">
    <dxf>
      <font>
        <i val="0"/>
        <name val="Times New Roman CYR"/>
        <family val="1"/>
      </font>
    </dxf>
  </rfmt>
  <rfmt sheetId="1" sqref="H646" start="0" length="0">
    <dxf>
      <font>
        <i val="0"/>
        <name val="Times New Roman CYR"/>
        <family val="1"/>
      </font>
    </dxf>
  </rfmt>
  <rfmt sheetId="1" sqref="A646:XFD646" start="0" length="0">
    <dxf>
      <font>
        <i val="0"/>
        <name val="Times New Roman CYR"/>
        <family val="1"/>
      </font>
    </dxf>
  </rfmt>
  <rcc rId="10376" sId="1" odxf="1" dxf="1">
    <nc r="A647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377" sId="1">
    <nc r="D647" t="inlineStr">
      <is>
        <t>08201 S2140</t>
      </is>
    </nc>
  </rcc>
  <rcc rId="10378" sId="1">
    <nc r="E647" t="inlineStr">
      <is>
        <t>622</t>
      </is>
    </nc>
  </rcc>
  <rcc rId="10379" sId="1" numFmtId="4">
    <nc r="F647">
      <v>835.04975999999999</v>
    </nc>
  </rcc>
  <rfmt sheetId="1" sqref="G647" start="0" length="0">
    <dxf>
      <font>
        <i val="0"/>
        <name val="Times New Roman CYR"/>
        <family val="1"/>
      </font>
    </dxf>
  </rfmt>
  <rfmt sheetId="1" sqref="H647" start="0" length="0">
    <dxf>
      <font>
        <i val="0"/>
        <name val="Times New Roman CYR"/>
        <family val="1"/>
      </font>
    </dxf>
  </rfmt>
  <rfmt sheetId="1" sqref="A647:XFD647" start="0" length="0">
    <dxf>
      <font>
        <i val="0"/>
        <name val="Times New Roman CYR"/>
        <family val="1"/>
      </font>
    </dxf>
  </rfmt>
  <rcc rId="10380" sId="1">
    <nc r="B645" t="inlineStr">
      <is>
        <t>11</t>
      </is>
    </nc>
  </rcc>
  <rcc rId="10381" sId="1">
    <nc r="C645" t="inlineStr">
      <is>
        <t>03</t>
      </is>
    </nc>
  </rcc>
  <rcc rId="10382" sId="1">
    <nc r="B646" t="inlineStr">
      <is>
        <t>11</t>
      </is>
    </nc>
  </rcc>
  <rcc rId="10383" sId="1">
    <nc r="C646" t="inlineStr">
      <is>
        <t>03</t>
      </is>
    </nc>
  </rcc>
  <rcc rId="10384" sId="1">
    <nc r="B647" t="inlineStr">
      <is>
        <t>11</t>
      </is>
    </nc>
  </rcc>
  <rcc rId="10385" sId="1">
    <nc r="C647" t="inlineStr">
      <is>
        <t>03</t>
      </is>
    </nc>
  </rcc>
  <rcc rId="10386" sId="1">
    <nc r="D646" t="inlineStr">
      <is>
        <t>09301 S2140</t>
      </is>
    </nc>
  </rcc>
  <rcc rId="10387" sId="1">
    <nc r="E646" t="inlineStr">
      <is>
        <t>612</t>
      </is>
    </nc>
  </rcc>
  <rrc rId="10388" sId="1" ref="A647:XFD647" action="deleteRow">
    <undo index="65535" exp="ref" v="1" dr="F647" r="F645" sId="1"/>
    <rfmt sheetId="1" xfDxf="1" sqref="A647:XFD647" start="0" length="0">
      <dxf>
        <font>
          <name val="Times New Roman CYR"/>
          <family val="1"/>
        </font>
        <alignment wrapText="1"/>
      </dxf>
    </rfmt>
    <rcc rId="0" sId="1" dxf="1">
      <nc r="A64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7" t="inlineStr">
        <is>
          <t>08201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47">
        <v>835.04975999999999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389" sId="1">
    <nc r="D645" t="inlineStr">
      <is>
        <t>09301 S2140</t>
      </is>
    </nc>
  </rcc>
  <rcc rId="10390" sId="1">
    <nc r="F645">
      <f>F646</f>
    </nc>
  </rcc>
  <rcc rId="10391" sId="1" numFmtId="4">
    <nc r="F646">
      <v>177.98</v>
    </nc>
  </rcc>
  <rcc rId="10392" sId="1">
    <oc r="F641">
      <f>F642+F649+F647+F651+F653</f>
    </oc>
    <nc r="F641">
      <f>F642+F649+F647+F651+F653+F645</f>
    </nc>
  </rcc>
  <rcc rId="10393" sId="1" odxf="1" dxf="1">
    <nc r="A646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4" sId="1" numFmtId="4">
    <oc r="F693">
      <v>2356.9362900000001</v>
    </oc>
    <nc r="F693">
      <v>3249.2337499999999</v>
    </nc>
  </rcc>
  <rcc rId="10395" sId="1" numFmtId="4">
    <oc r="F700">
      <v>2295491.17239</v>
    </oc>
    <nc r="F700">
      <v>2355650.4453500002</v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96" sId="1" ref="A690:XFD693" action="insertRow"/>
  <rfmt sheetId="1" sqref="A690" start="0" length="0">
    <dxf>
      <font>
        <b/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B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0397" sId="1" odxf="1" dxf="1">
    <nc r="F690">
      <f>F691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90" start="0" length="0">
    <dxf>
      <fill>
        <patternFill>
          <bgColor rgb="FFFFFF00"/>
        </patternFill>
      </fill>
    </dxf>
  </rfmt>
  <rfmt sheetId="1" sqref="H690" start="0" length="0">
    <dxf>
      <fill>
        <patternFill>
          <bgColor rgb="FFFFFF00"/>
        </patternFill>
      </fill>
    </dxf>
  </rfmt>
  <rfmt sheetId="1" sqref="A690:XFD690" start="0" length="0">
    <dxf>
      <fill>
        <patternFill>
          <bgColor rgb="FFFFFF00"/>
        </patternFill>
      </fill>
    </dxf>
  </rfmt>
  <rfmt sheetId="1" sqref="A691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B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0398" sId="1" odxf="1" dxf="1">
    <nc r="F691">
      <f>F692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91" start="0" length="0">
    <dxf>
      <fill>
        <patternFill>
          <bgColor rgb="FFFFFF00"/>
        </patternFill>
      </fill>
    </dxf>
  </rfmt>
  <rfmt sheetId="1" sqref="H691" start="0" length="0">
    <dxf>
      <fill>
        <patternFill>
          <bgColor rgb="FFFFFF00"/>
        </patternFill>
      </fill>
    </dxf>
  </rfmt>
  <rfmt sheetId="1" sqref="A691:XFD691" start="0" length="0">
    <dxf>
      <fill>
        <patternFill>
          <bgColor rgb="FFFFFF00"/>
        </patternFill>
      </fill>
    </dxf>
  </rfmt>
  <rfmt sheetId="1" sqref="A692" start="0" length="0">
    <dxf>
      <font>
        <i/>
        <name val="Times New Roman"/>
        <family val="1"/>
      </font>
      <alignment vertical="center"/>
    </dxf>
  </rfmt>
  <rfmt sheetId="1" sqref="B692" start="0" length="0">
    <dxf>
      <font>
        <i/>
        <name val="Times New Roman"/>
        <family val="1"/>
      </font>
    </dxf>
  </rfmt>
  <rfmt sheetId="1" sqref="C692" start="0" length="0">
    <dxf>
      <font>
        <i/>
        <name val="Times New Roman"/>
        <family val="1"/>
      </font>
    </dxf>
  </rfmt>
  <rfmt sheetId="1" sqref="D692" start="0" length="0">
    <dxf>
      <font>
        <i/>
        <name val="Times New Roman"/>
        <family val="1"/>
      </font>
    </dxf>
  </rfmt>
  <rfmt sheetId="1" sqref="E692" start="0" length="0">
    <dxf>
      <font>
        <i/>
        <name val="Times New Roman"/>
        <family val="1"/>
      </font>
    </dxf>
  </rfmt>
  <rcc rId="10399" sId="1" odxf="1" dxf="1">
    <nc r="F692">
      <f>F693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9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9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92:XFD69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93" start="0" length="0">
    <dxf>
      <font>
        <color indexed="8"/>
        <name val="Times New Roman"/>
        <family val="1"/>
      </font>
      <alignment horizontal="left" vertical="center"/>
    </dxf>
  </rfmt>
  <rfmt sheetId="1" sqref="G69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9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93:XFD69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0400" sId="1" odxf="1" dxf="1">
    <nc r="A690" t="inlineStr">
      <is>
        <t>МП «Поддержка сельских и городских инициатив в Селенгинском районе на 2020-2025 годы»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0401" sId="1" odxf="1" dxf="1">
    <nc r="A691" t="inlineStr">
      <is>
        <t>Поощрение муниципальным учреждениям по итогам выборов в Селенгинском районе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0402" sId="1" odxf="1" dxf="1">
    <nc r="A692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ndxf>
      <fill>
        <patternFill patternType="solid">
          <bgColor theme="0"/>
        </patternFill>
      </fill>
    </ndxf>
  </rcc>
  <rcc rId="10403" sId="1" odxf="1" dxf="1">
    <nc r="A69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10404" sId="1" odxf="1" dxf="1">
    <nc r="B690" t="inlineStr">
      <is>
        <t>14</t>
      </is>
    </nc>
    <ndxf>
      <font>
        <i/>
        <name val="Times New Roman"/>
        <family val="1"/>
      </font>
    </ndxf>
  </rcc>
  <rcc rId="10405" sId="1" odxf="1" dxf="1">
    <nc r="C690" t="inlineStr">
      <is>
        <t>03</t>
      </is>
    </nc>
    <ndxf>
      <font>
        <i/>
        <name val="Times New Roman"/>
        <family val="1"/>
      </font>
    </ndxf>
  </rcc>
  <rcc rId="10406" sId="1" odxf="1" dxf="1">
    <nc r="D690" t="inlineStr">
      <is>
        <t>14000 00000</t>
      </is>
    </nc>
    <ndxf>
      <font>
        <i/>
        <name val="Times New Roman"/>
        <family val="1"/>
      </font>
    </ndxf>
  </rcc>
  <rcc rId="10407" sId="1">
    <nc r="B691" t="inlineStr">
      <is>
        <t>14</t>
      </is>
    </nc>
  </rcc>
  <rcc rId="10408" sId="1">
    <nc r="C691" t="inlineStr">
      <is>
        <t>03</t>
      </is>
    </nc>
  </rcc>
  <rcc rId="10409" sId="1">
    <nc r="D691" t="inlineStr">
      <is>
        <t>14001 00000</t>
      </is>
    </nc>
  </rcc>
  <rcc rId="10410" sId="1" odxf="1" dxf="1">
    <nc r="B692" t="inlineStr">
      <is>
        <t>14</t>
      </is>
    </nc>
    <ndxf>
      <fill>
        <patternFill patternType="solid">
          <bgColor theme="0"/>
        </patternFill>
      </fill>
    </ndxf>
  </rcc>
  <rcc rId="10411" sId="1" odxf="1" dxf="1">
    <nc r="C692" t="inlineStr">
      <is>
        <t>03</t>
      </is>
    </nc>
    <ndxf>
      <fill>
        <patternFill patternType="solid">
          <bgColor theme="0"/>
        </patternFill>
      </fill>
    </ndxf>
  </rcc>
  <rcc rId="10412" sId="1" odxf="1" dxf="1">
    <nc r="D692" t="inlineStr">
      <is>
        <t>14001 74030</t>
      </is>
    </nc>
    <ndxf>
      <fill>
        <patternFill patternType="solid">
          <bgColor theme="0"/>
        </patternFill>
      </fill>
    </ndxf>
  </rcc>
  <rfmt sheetId="1" sqref="E692" start="0" length="0">
    <dxf>
      <fill>
        <patternFill patternType="solid">
          <bgColor theme="0"/>
        </patternFill>
      </fill>
    </dxf>
  </rfmt>
  <rcc rId="10413" sId="1" odxf="1" dxf="1">
    <nc r="B693" t="inlineStr">
      <is>
        <t>14</t>
      </is>
    </nc>
    <ndxf>
      <fill>
        <patternFill patternType="solid">
          <bgColor theme="0"/>
        </patternFill>
      </fill>
    </ndxf>
  </rcc>
  <rcc rId="10414" sId="1" odxf="1" dxf="1">
    <nc r="C693" t="inlineStr">
      <is>
        <t>03</t>
      </is>
    </nc>
    <ndxf>
      <fill>
        <patternFill patternType="solid">
          <bgColor theme="0"/>
        </patternFill>
      </fill>
    </ndxf>
  </rcc>
  <rcc rId="10415" sId="1" odxf="1" dxf="1">
    <nc r="D693" t="inlineStr">
      <is>
        <t>14001 74030</t>
      </is>
    </nc>
    <ndxf>
      <fill>
        <patternFill patternType="solid">
          <bgColor theme="0"/>
        </patternFill>
      </fill>
    </ndxf>
  </rcc>
  <rcc rId="10416" sId="1" odxf="1" dxf="1">
    <nc r="E693" t="inlineStr">
      <is>
        <t>540</t>
      </is>
    </nc>
    <ndxf>
      <fill>
        <patternFill patternType="solid">
          <bgColor theme="0"/>
        </patternFill>
      </fill>
    </ndxf>
  </rcc>
  <rcc rId="10417" sId="1" numFmtId="4">
    <nc r="F693">
      <v>7445</v>
    </nc>
  </rcc>
  <rcc rId="10418" sId="1">
    <oc r="F684">
      <f>F685+F698+F694</f>
    </oc>
    <nc r="F684">
      <f>F685+F698+F694+F690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19" sId="1" numFmtId="4">
    <oc r="F114">
      <v>157</v>
    </oc>
    <nc r="F114">
      <v>15.7</v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0" sId="1" numFmtId="4">
    <oc r="F157">
      <v>4125.1675699999996</v>
    </oc>
    <nc r="F157">
      <v>4010.1675700000001</v>
    </nc>
  </rcc>
  <rcc rId="10421" sId="1" numFmtId="4">
    <oc r="F173">
      <v>771.82799999999997</v>
    </oc>
    <nc r="F173">
      <v>832.70299999999997</v>
    </nc>
  </rcc>
  <rcc rId="10422" sId="1" numFmtId="4">
    <oc r="F176">
      <v>8785.6072199999999</v>
    </oc>
    <nc r="F176">
      <v>8839.7322199999999</v>
    </nc>
  </rcc>
  <rcc rId="10423" sId="1" numFmtId="4">
    <oc r="F114">
      <v>15.7</v>
    </oc>
    <nc r="F114">
      <v>16.5</v>
    </nc>
  </rcc>
  <rcc rId="10424" sId="1" numFmtId="4">
    <oc r="F121">
      <v>577.29999999999995</v>
    </oc>
    <nc r="F121">
      <v>576.5</v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F474">
      <v>65.045000000000002</v>
    </oc>
    <nc r="F474">
      <f>65.045+5.76974</f>
    </nc>
  </rcc>
  <rcc rId="10426" sId="1" numFmtId="4">
    <oc r="F475">
      <v>19.642800000000001</v>
    </oc>
    <nc r="F475">
      <f>19.6428+1.74246</f>
    </nc>
  </rcc>
  <rcc rId="10427" sId="1" numFmtId="4">
    <oc r="F457">
      <v>3038.7811400000001</v>
    </oc>
    <nc r="F457">
      <f>3038.78114+453.12546</f>
    </nc>
  </rcc>
  <rcc rId="10428" sId="1" numFmtId="4">
    <oc r="F458">
      <v>1902.096</v>
    </oc>
    <nc r="F458">
      <f>1902.096+169.0974</f>
    </nc>
  </rcc>
  <rcc rId="10429" sId="1" numFmtId="4">
    <oc r="F460">
      <v>4432.8927999999996</v>
    </oc>
    <nc r="F460">
      <f>4432.8928+394.1165</f>
    </nc>
  </rcc>
  <rcc rId="10430" sId="1" numFmtId="4">
    <oc r="F461">
      <v>1212.96</v>
    </oc>
    <nc r="F461">
      <f>1212.96+107.8307</f>
    </nc>
  </rcc>
  <rcc rId="10431" sId="1" numFmtId="4">
    <oc r="F463">
      <v>56.912999999999997</v>
    </oc>
    <nc r="F463">
      <f>56.913+7.14286</f>
    </nc>
  </rcc>
  <rcc rId="10432" sId="1" numFmtId="4">
    <oc r="F464">
      <v>17.187000000000001</v>
    </oc>
    <nc r="F464">
      <f>17.187+2.15714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3" sId="1" numFmtId="4">
    <oc r="F157">
      <v>4010.1675700000001</v>
    </oc>
    <nc r="F157">
      <v>3958.1675700000001</v>
    </nc>
  </rcc>
  <rcc rId="10434" sId="1" numFmtId="4">
    <oc r="F173">
      <v>832.70299999999997</v>
    </oc>
    <nc r="F173">
      <v>839.70299999999997</v>
    </nc>
  </rcc>
  <rcc rId="10435" sId="1" numFmtId="4">
    <oc r="F176">
      <v>8839.7322199999999</v>
    </oc>
    <nc r="F176">
      <v>8884.7322199999999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6" sId="1" numFmtId="4">
    <oc r="F521">
      <v>6919.4483499999997</v>
    </oc>
    <nc r="F521">
      <v>6786.1143499999998</v>
    </nc>
  </rcc>
  <rrc rId="10437" sId="1" ref="A562:XFD562" action="insertRow"/>
  <rcc rId="10438" sId="1">
    <nc r="B562" t="inlineStr">
      <is>
        <t>08</t>
      </is>
    </nc>
  </rcc>
  <rcc rId="10439" sId="1">
    <nc r="C562" t="inlineStr">
      <is>
        <t>04</t>
      </is>
    </nc>
  </rcc>
  <rcc rId="10440" sId="1">
    <nc r="D562" t="inlineStr">
      <is>
        <t>08402 83160</t>
      </is>
    </nc>
  </rcc>
  <rcc rId="10441" sId="1">
    <nc r="E562" t="inlineStr">
      <is>
        <t>112</t>
      </is>
    </nc>
  </rcc>
  <rcc rId="10442" sId="1" numFmtId="4">
    <nc r="F562">
      <v>119.5</v>
    </nc>
  </rcc>
  <rcc rId="10443" sId="1">
    <oc r="F560">
      <f>SUM(F561:F566)</f>
    </oc>
    <nc r="F560">
      <f>SUM(F561:F566)</f>
    </nc>
  </rcc>
  <rcc rId="10444" sId="1" numFmtId="4">
    <oc r="F565">
      <v>407.93</v>
    </oc>
    <nc r="F565">
      <v>421.76400000000001</v>
    </nc>
  </rcc>
  <rcc rId="10445" sId="1" odxf="1" dxf="1">
    <nc r="A562" t="inlineStr">
      <is>
        <t>Иные выплаты персоналу учреждений, за исключением фонда оплаты труда</t>
      </is>
    </nc>
    <ndxf>
      <numFmt numFmtId="30" formatCode="@"/>
    </ndxf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90" sId="1" ref="A294:XFD294" action="insertRow"/>
  <rfmt sheetId="1" sqref="A294" start="0" length="0">
    <dxf>
      <font>
        <i val="0"/>
        <color indexed="8"/>
        <name val="Times New Roman"/>
        <family val="1"/>
      </font>
      <alignment horizontal="left" vertical="center"/>
    </dxf>
  </rfmt>
  <rcc rId="9291" sId="1" odxf="1" dxf="1">
    <nc r="B29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292" sId="1" odxf="1" dxf="1">
    <nc r="C2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293" sId="1" odxf="1" dxf="1">
    <nc r="D294" t="inlineStr">
      <is>
        <t>06060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94" start="0" length="0">
    <dxf>
      <font>
        <i val="0"/>
        <name val="Times New Roman"/>
        <family val="1"/>
      </font>
    </dxf>
  </rfmt>
  <rfmt sheetId="1" sqref="F294" start="0" length="0">
    <dxf>
      <font>
        <i val="0"/>
        <name val="Times New Roman"/>
        <family val="1"/>
      </font>
    </dxf>
  </rfmt>
  <rcc rId="9294" sId="1">
    <nc r="E294" t="inlineStr">
      <is>
        <t>244</t>
      </is>
    </nc>
  </rcc>
  <rcc rId="9295" sId="1" numFmtId="4">
    <nc r="F294">
      <v>2858</v>
    </nc>
  </rcc>
  <rcc rId="9296" sId="1" numFmtId="4">
    <oc r="F295">
      <f>143</f>
    </oc>
    <nc r="F295">
      <v>2143</v>
    </nc>
  </rcc>
  <rcc rId="9297" sId="1">
    <oc r="F293">
      <f>F295</f>
    </oc>
    <nc r="F293">
      <f>F295+F294</f>
    </nc>
  </rcc>
  <rcc rId="9298" sId="1">
    <nc r="A294" t="inlineStr">
      <is>
        <t>Прочие закупки товаров, работ и услуг для государственных (муниципальных) нужд</t>
      </is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48" sId="1" numFmtId="4">
    <oc r="F513">
      <v>40.139000000000003</v>
    </oc>
    <nc r="F513">
      <v>40</v>
    </nc>
  </rcc>
  <rcc rId="10449" sId="1" numFmtId="4">
    <oc r="F509">
      <v>4010.3</v>
    </oc>
    <nc r="F509">
      <v>4010.4389999999999</v>
    </nc>
  </rcc>
  <rcc rId="10450" sId="1" numFmtId="4">
    <oc r="F705">
      <v>2355650.4453500002</v>
    </oc>
    <nc r="F705">
      <v>2356791.4276100001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функцион.структура!$A$1:$F$702</formula>
    <oldFormula>функцион.структура!$A$1:$F$702</oldFormula>
  </rdn>
  <rdn rId="0" localSheetId="1" customView="1" name="Z_629918FE_B1DF_464A_BF50_03D18729BC02_.wvu.FilterData" hidden="1" oldHidden="1">
    <formula>функцион.структура!$A$17:$F$709</formula>
    <oldFormula>функцион.структура!$A$17:$F$709</oldFormula>
  </rdn>
  <rcv guid="{629918FE-B1DF-464A-BF50-03D18729BC02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53" sId="1">
    <oc r="F3" t="inlineStr">
      <is>
        <t>от "__" июня 2024    № ___</t>
      </is>
    </oc>
    <nc r="F3" t="inlineStr">
      <is>
        <t>от "14" июня 2024    № 331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функцион.структура!$A$1:$F$702</formula>
    <oldFormula>функцион.структура!$A$1:$F$702</oldFormula>
  </rdn>
  <rdn rId="0" localSheetId="1" customView="1" name="Z_629918FE_B1DF_464A_BF50_03D18729BC02_.wvu.FilterData" hidden="1" oldHidden="1">
    <formula>функцион.структура!$A$17:$F$709</formula>
    <oldFormula>функцион.структура!$A$17:$F$709</oldFormula>
  </rdn>
  <rcv guid="{629918FE-B1DF-464A-BF50-03D18729BC02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16" sId="1" numFmtId="4">
    <oc r="F755">
      <v>2489390.3026100001</v>
    </oc>
    <nc r="F755">
      <v>2490990.3026100001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917" sId="1" ref="A21:XFD23" action="insertRow"/>
  <rcc rId="10918" sId="1" odxf="1" dxf="1">
    <nc r="A2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color indexed="8"/>
        <name val="Times New Roman"/>
        <family val="1"/>
      </font>
      <alignment horizontal="general" vertical="top"/>
    </ndxf>
  </rcc>
  <rcc rId="10919" sId="1" odxf="1" dxf="1">
    <nc r="B21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20" sId="1" odxf="1" dxf="1">
    <nc r="C2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21" sId="1" odxf="1" dxf="1">
    <nc r="D2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" start="0" length="0">
    <dxf>
      <font>
        <b val="0"/>
        <i/>
        <name val="Times New Roman"/>
        <family val="1"/>
      </font>
    </dxf>
  </rfmt>
  <rcc rId="10922" sId="1" odxf="1" dxf="1">
    <nc r="F21">
      <f>SUM(F22:F23)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23" sId="1" odxf="1" dxf="1">
    <nc r="A22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10924" sId="1" odxf="1" dxf="1">
    <nc r="B2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25" sId="1" odxf="1" dxf="1">
    <nc r="C2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26" sId="1" odxf="1" dxf="1">
    <nc r="D2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27" sId="1" odxf="1" dxf="1">
    <nc r="E22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0928" sId="1" odxf="1" dxf="1">
    <nc r="A2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10929" sId="1" odxf="1" dxf="1">
    <nc r="B23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30" sId="1" odxf="1" dxf="1">
    <nc r="C2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31" sId="1" odxf="1" dxf="1">
    <nc r="D2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32" sId="1" odxf="1" dxf="1">
    <nc r="E23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3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0933" sId="1">
    <oc r="F20">
      <f>F24+F28+F31</f>
    </oc>
    <nc r="F20">
      <f>F24+F28+F31+F21</f>
    </nc>
  </rcc>
  <rcc rId="10934" sId="1" numFmtId="4">
    <nc r="F22">
      <v>83.668999999999997</v>
    </nc>
  </rcc>
  <rcc rId="10935" sId="1" numFmtId="4">
    <nc r="F23">
      <v>25.267399999999999</v>
    </nc>
  </rcc>
  <rcc rId="10936" sId="1" numFmtId="4">
    <oc r="F26">
      <v>2176.4</v>
    </oc>
    <nc r="F26">
      <v>1869.2</v>
    </nc>
  </rcc>
  <rcc rId="10937" sId="1" numFmtId="4">
    <oc r="F27">
      <v>656.3</v>
    </oc>
    <nc r="F27">
      <v>563.5</v>
    </nc>
  </rcc>
  <rcc rId="10938" sId="1" numFmtId="4">
    <oc r="F32">
      <v>615</v>
    </oc>
    <nc r="F32">
      <v>922.2</v>
    </nc>
  </rcc>
  <rcc rId="10939" sId="1" numFmtId="4">
    <oc r="F33">
      <v>185</v>
    </oc>
    <nc r="F33">
      <v>277.8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940" sId="1" ref="A39:XFD41" action="insertRow"/>
  <rcc rId="10941" sId="1" odxf="1" dxf="1">
    <nc r="A3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0942" sId="1" odxf="1" dxf="1">
    <nc r="B3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3" sId="1" odxf="1" dxf="1">
    <nc r="C3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4" sId="1" odxf="1" dxf="1">
    <nc r="D3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9" start="0" length="0">
    <dxf>
      <font>
        <i/>
        <name val="Times New Roman"/>
        <family val="1"/>
      </font>
    </dxf>
  </rfmt>
  <rcc rId="10945" sId="1" odxf="1" dxf="1">
    <nc r="F39">
      <f>SUM(F40:F41)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0946" sId="1">
    <nc r="A40" t="inlineStr">
      <is>
        <t>Фонд оплаты труда государственных (муниципальных) органов</t>
      </is>
    </nc>
  </rcc>
  <rcc rId="10947" sId="1">
    <nc r="B40" t="inlineStr">
      <is>
        <t>01</t>
      </is>
    </nc>
  </rcc>
  <rcc rId="10948" sId="1">
    <nc r="C40" t="inlineStr">
      <is>
        <t>03</t>
      </is>
    </nc>
  </rcc>
  <rcc rId="10949" sId="1">
    <nc r="D40" t="inlineStr">
      <is>
        <t>99900 55493</t>
      </is>
    </nc>
  </rcc>
  <rcc rId="10950" sId="1">
    <nc r="E40" t="inlineStr">
      <is>
        <t>121</t>
      </is>
    </nc>
  </rcc>
  <rcc rId="10951" sId="1">
    <nc r="A4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952" sId="1">
    <nc r="B41" t="inlineStr">
      <is>
        <t>01</t>
      </is>
    </nc>
  </rcc>
  <rcc rId="10953" sId="1">
    <nc r="C41" t="inlineStr">
      <is>
        <t>03</t>
      </is>
    </nc>
  </rcc>
  <rcc rId="10954" sId="1">
    <nc r="D41" t="inlineStr">
      <is>
        <t>99900 55493</t>
      </is>
    </nc>
  </rcc>
  <rcc rId="10955" sId="1">
    <nc r="E41" t="inlineStr">
      <is>
        <t>129</t>
      </is>
    </nc>
  </rcc>
  <rcc rId="10956" sId="1">
    <oc r="F35">
      <f>F42+F36</f>
    </oc>
    <nc r="F35">
      <f>F42+F36+F39</f>
    </nc>
  </rcc>
  <rcc rId="10957" sId="1" numFmtId="4">
    <nc r="F40">
      <v>78.353300000000004</v>
    </nc>
  </rcc>
  <rcc rId="10958" sId="1" numFmtId="4">
    <nc r="F41">
      <v>23.662700000000001</v>
    </nc>
  </rcc>
  <rcc rId="10959" sId="1" numFmtId="4">
    <oc r="F45">
      <v>50</v>
    </oc>
    <nc r="F45">
      <v>101.4344</v>
    </nc>
  </rcc>
  <rcc rId="10960" sId="1" numFmtId="4">
    <oc r="F48">
      <v>339.05</v>
    </oc>
    <nc r="F48">
      <v>512.35</v>
    </nc>
  </rcc>
  <rcc rId="10961" sId="1" numFmtId="4">
    <oc r="F50">
      <v>2141.1999999999998</v>
    </oc>
    <nc r="F50">
      <v>2255.5655999999999</v>
    </nc>
  </rcc>
  <rcc rId="10962" sId="1" numFmtId="4">
    <oc r="F51">
      <v>134.4</v>
    </oc>
    <nc r="F51">
      <v>184.4</v>
    </nc>
  </rcc>
  <rcc rId="10963" sId="1" numFmtId="4">
    <oc r="F52">
      <v>552.35</v>
    </oc>
    <nc r="F52">
      <v>593.25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964" sId="1" ref="A55:XFD57" action="insertRow"/>
  <rcc rId="10965" sId="1" odxf="1" dxf="1">
    <nc r="A55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10966" sId="1" odxf="1" dxf="1">
    <nc r="B55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67" sId="1" odxf="1" dxf="1">
    <nc r="C5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68" sId="1" odxf="1" dxf="1">
    <nc r="D55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5" start="0" length="0">
    <dxf>
      <font>
        <b val="0"/>
        <i/>
        <name val="Times New Roman"/>
        <family val="1"/>
      </font>
    </dxf>
  </rfmt>
  <rcc rId="10969" sId="1" odxf="1" dxf="1">
    <nc r="F55">
      <f>SUM(F56:F57)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70" sId="1" odxf="1" dxf="1">
    <nc r="A56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10971" sId="1" odxf="1" dxf="1">
    <nc r="B5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2" sId="1" odxf="1" dxf="1">
    <nc r="C5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3" sId="1" odxf="1" dxf="1">
    <nc r="D5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4" sId="1" odxf="1" dxf="1">
    <nc r="E56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0975" sId="1" odxf="1" dxf="1">
    <nc r="A5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10976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7" sId="1" odxf="1" dxf="1">
    <nc r="C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8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9" sId="1" odxf="1" dxf="1">
    <nc r="E57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0980" sId="1" numFmtId="4">
    <nc r="F56">
      <v>303.399</v>
    </nc>
  </rcc>
  <rcc rId="10981" sId="1" numFmtId="4">
    <nc r="F57">
      <v>91.626300000000001</v>
    </nc>
  </rcc>
  <rcc rId="10982" sId="1">
    <oc r="F54">
      <f>F58+F65+F68</f>
    </oc>
    <nc r="F54">
      <f>F58+F65+F68+F55</f>
    </nc>
  </rcc>
  <rcc rId="10983" sId="1" numFmtId="4">
    <oc r="F60">
      <v>8232.2379999999994</v>
    </oc>
    <nc r="F60">
      <v>8301.1741700000002</v>
    </nc>
  </rcc>
  <rcc rId="10984" sId="1" numFmtId="4">
    <oc r="F61">
      <v>2475.3809999999999</v>
    </oc>
    <nc r="F61">
      <v>2448.2574599999998</v>
    </nc>
  </rcc>
  <rcc rId="10985" sId="1" numFmtId="4">
    <oc r="F84">
      <v>7485.3999800000001</v>
    </oc>
    <nc r="F84">
      <v>7053.7844299999997</v>
    </nc>
  </rcc>
  <rcc rId="10986" sId="1" numFmtId="4">
    <oc r="F86">
      <v>2350.8000000000002</v>
    </oc>
    <nc r="F86">
      <v>2191.9542900000001</v>
    </nc>
  </rcc>
  <rcc rId="10987" sId="1" numFmtId="4">
    <oc r="F87">
      <v>1359.8879999999999</v>
    </oc>
    <nc r="F87">
      <v>1129.8879999999999</v>
    </nc>
  </rcc>
  <rcc rId="10988" sId="1" numFmtId="4">
    <oc r="F91">
      <v>2243.7000200000002</v>
    </oc>
    <nc r="F91">
      <v>2675.3155700000002</v>
    </nc>
  </rcc>
  <rcc rId="10989" sId="1" numFmtId="4">
    <oc r="F92">
      <v>586.97</v>
    </oc>
    <nc r="F92">
      <v>745.81570999999997</v>
    </nc>
  </rcc>
  <rcc rId="10990" sId="1" numFmtId="4">
    <oc r="F93">
      <v>253.11199999999999</v>
    </oc>
    <nc r="F93">
      <v>483.11200000000002</v>
    </nc>
  </rcc>
  <rrc rId="10991" sId="1" ref="A94:XFD95" action="insertRow"/>
  <rcc rId="10992" sId="1" odxf="1" dxf="1">
    <nc r="A9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0993" sId="1" odxf="1" dxf="1">
    <nc r="B9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94" sId="1" odxf="1" dxf="1">
    <nc r="C9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95" sId="1" odxf="1" dxf="1">
    <nc r="D9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4" start="0" length="0">
    <dxf>
      <font>
        <i/>
        <name val="Times New Roman"/>
        <family val="1"/>
      </font>
    </dxf>
  </rfmt>
  <rcc rId="10996" sId="1" odxf="1" dxf="1">
    <nc r="F94">
      <f>F95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97" sId="1">
    <nc r="A95" t="inlineStr">
      <is>
        <t>Фонд оплаты труда государственных (муниципальных) органов</t>
      </is>
    </nc>
  </rcc>
  <rcc rId="10998" sId="1">
    <nc r="B95" t="inlineStr">
      <is>
        <t>01</t>
      </is>
    </nc>
  </rcc>
  <rcc rId="10999" sId="1">
    <nc r="C95" t="inlineStr">
      <is>
        <t>06</t>
      </is>
    </nc>
  </rcc>
  <rcc rId="11000" sId="1">
    <nc r="D95" t="inlineStr">
      <is>
        <t>99900 55493</t>
      </is>
    </nc>
  </rcc>
  <rcc rId="11001" sId="1">
    <nc r="E95" t="inlineStr">
      <is>
        <t>121</t>
      </is>
    </nc>
  </rcc>
  <rfmt sheetId="1" sqref="F95" start="0" length="0">
    <dxf>
      <fill>
        <patternFill patternType="solid">
          <bgColor theme="0"/>
        </patternFill>
      </fill>
    </dxf>
  </rfmt>
  <rcc rId="11002" sId="1" numFmtId="4">
    <nc r="F95">
      <v>106.18429999999999</v>
    </nc>
  </rcc>
  <rcc rId="11003" sId="1">
    <oc r="F89">
      <f>F90</f>
    </oc>
    <nc r="F89">
      <f>F90+F94</f>
    </nc>
  </rcc>
  <rfmt sheetId="1" sqref="F110">
    <dxf>
      <fill>
        <patternFill>
          <bgColor theme="0"/>
        </patternFill>
      </fill>
    </dxf>
  </rfmt>
  <rrc rId="11004" sId="1" ref="A159:XFD164" action="insertRow"/>
  <rcc rId="11005" sId="1" odxf="1" dxf="1">
    <nc r="A1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006" sId="1" odxf="1" dxf="1">
    <nc r="B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07" sId="1" odxf="1" dxf="1">
    <nc r="C15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08" sId="1" odxf="1" dxf="1">
    <nc r="D15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9" start="0" length="0">
    <dxf>
      <font>
        <i/>
        <name val="Times New Roman"/>
        <family val="1"/>
      </font>
    </dxf>
  </rfmt>
  <rcc rId="11009" sId="1" odxf="1" dxf="1">
    <nc r="F159">
      <f>SUM(F160:F164)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0" sId="1" odxf="1" dxf="1">
    <nc r="A16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011" sId="1">
    <nc r="B160" t="inlineStr">
      <is>
        <t>01</t>
      </is>
    </nc>
  </rcc>
  <rcc rId="11012" sId="1">
    <nc r="C160" t="inlineStr">
      <is>
        <t>13</t>
      </is>
    </nc>
  </rcc>
  <rcc rId="11013" sId="1">
    <nc r="D160" t="inlineStr">
      <is>
        <t>99900 55493</t>
      </is>
    </nc>
  </rcc>
  <rcc rId="11014" sId="1">
    <nc r="E160" t="inlineStr">
      <is>
        <t>111</t>
      </is>
    </nc>
  </rcc>
  <rcc rId="11015" sId="1">
    <nc r="A16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016" sId="1">
    <nc r="B161" t="inlineStr">
      <is>
        <t>01</t>
      </is>
    </nc>
  </rcc>
  <rcc rId="11017" sId="1">
    <nc r="C161" t="inlineStr">
      <is>
        <t>13</t>
      </is>
    </nc>
  </rcc>
  <rcc rId="11018" sId="1">
    <nc r="D161" t="inlineStr">
      <is>
        <t>99900 55493</t>
      </is>
    </nc>
  </rcc>
  <rcc rId="11019" sId="1">
    <nc r="E161" t="inlineStr">
      <is>
        <t>119</t>
      </is>
    </nc>
  </rcc>
  <rcc rId="11020" sId="1">
    <nc r="A162" t="inlineStr">
      <is>
        <t>Фонд оплаты труда государственных (муниципальных) органов</t>
      </is>
    </nc>
  </rcc>
  <rcc rId="11021" sId="1">
    <nc r="B162" t="inlineStr">
      <is>
        <t>01</t>
      </is>
    </nc>
  </rcc>
  <rcc rId="11022" sId="1">
    <nc r="C162" t="inlineStr">
      <is>
        <t>13</t>
      </is>
    </nc>
  </rcc>
  <rcc rId="11023" sId="1">
    <nc r="D162" t="inlineStr">
      <is>
        <t>99900 55493</t>
      </is>
    </nc>
  </rcc>
  <rcc rId="11024" sId="1">
    <nc r="E162" t="inlineStr">
      <is>
        <t>121</t>
      </is>
    </nc>
  </rcc>
  <rcc rId="11025" sId="1">
    <nc r="A1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026" sId="1">
    <nc r="B163" t="inlineStr">
      <is>
        <t>01</t>
      </is>
    </nc>
  </rcc>
  <rcc rId="11027" sId="1">
    <nc r="C163" t="inlineStr">
      <is>
        <t>13</t>
      </is>
    </nc>
  </rcc>
  <rcc rId="11028" sId="1">
    <nc r="D163" t="inlineStr">
      <is>
        <t>99900 55493</t>
      </is>
    </nc>
  </rcc>
  <rcc rId="11029" sId="1">
    <nc r="E163" t="inlineStr">
      <is>
        <t>129</t>
      </is>
    </nc>
  </rcc>
  <rcc rId="11030" sId="1" odxf="1" dxf="1">
    <nc r="A1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1031" sId="1">
    <nc r="B164" t="inlineStr">
      <is>
        <t>01</t>
      </is>
    </nc>
  </rcc>
  <rcc rId="11032" sId="1">
    <nc r="C164" t="inlineStr">
      <is>
        <t>13</t>
      </is>
    </nc>
  </rcc>
  <rcc rId="11033" sId="1">
    <nc r="D164" t="inlineStr">
      <is>
        <t>99900 55493</t>
      </is>
    </nc>
  </rcc>
  <rcc rId="11034" sId="1">
    <nc r="E164" t="inlineStr">
      <is>
        <t>621</t>
      </is>
    </nc>
  </rcc>
  <rcc rId="11035" sId="1" numFmtId="4">
    <nc r="F160">
      <v>201.04759999999999</v>
    </nc>
  </rcc>
  <rcc rId="11036" sId="1" numFmtId="4">
    <nc r="F161">
      <v>60.715800000000002</v>
    </nc>
  </rcc>
  <rcc rId="11037" sId="1" numFmtId="4">
    <nc r="F162">
      <v>121.8394</v>
    </nc>
  </rcc>
  <rcc rId="11038" sId="1" numFmtId="4">
    <nc r="F163">
      <v>36.795499999999997</v>
    </nc>
  </rcc>
  <rcc rId="11039" sId="1" numFmtId="4">
    <nc r="F164">
      <v>44.024000000000001</v>
    </nc>
  </rcc>
  <rcc rId="11040" sId="1" numFmtId="4">
    <oc r="F183">
      <f>3071.18833+196.30802</f>
    </oc>
    <nc r="F183">
      <v>1071.33404</v>
    </nc>
  </rcc>
  <rfmt sheetId="1" sqref="F183">
    <dxf>
      <fill>
        <patternFill>
          <bgColor theme="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41" sId="1" numFmtId="4">
    <oc r="F186">
      <v>14.54931</v>
    </oc>
    <nc r="F186">
      <v>21.004549999999998</v>
    </nc>
  </rcc>
  <rcc rId="11042" sId="1" numFmtId="4">
    <oc r="F187">
      <v>0.59197999999999995</v>
    </oc>
    <nc r="F187">
      <v>300.59197999999998</v>
    </nc>
  </rcc>
  <rcc rId="11043" sId="1" numFmtId="4">
    <oc r="F199">
      <v>9417.893</v>
    </oc>
    <nc r="F199">
      <v>10102.271570000001</v>
    </nc>
  </rcc>
  <rcc rId="11044" sId="1" numFmtId="4">
    <oc r="F200">
      <v>921.12400000000002</v>
    </oc>
    <nc r="F200">
      <v>977.524</v>
    </nc>
  </rcc>
  <rcc rId="11045" sId="1" numFmtId="4">
    <oc r="F201">
      <v>2878.9466499999999</v>
    </oc>
    <nc r="F201">
      <v>2821.74665</v>
    </nc>
  </rcc>
  <rcc rId="11046" sId="1" numFmtId="4">
    <oc r="F203">
      <v>11001.04169</v>
    </oc>
    <nc r="F203">
      <v>11244.78556</v>
    </nc>
  </rcc>
  <rfmt sheetId="1" sqref="F211:F212">
    <dxf>
      <fill>
        <patternFill>
          <bgColor theme="0"/>
        </patternFill>
      </fill>
    </dxf>
  </rfmt>
  <rrc rId="11047" sId="1" ref="A222:XFD224" action="insertRow"/>
  <rm rId="11048" sheetId="1" source="A216:XFD218" destination="A222:XFD224" sourceSheetId="1">
    <rfmt sheetId="1" xfDxf="1" sqref="A222:XFD222" start="0" length="0">
      <dxf>
        <font>
          <name val="Times New Roman CYR"/>
          <family val="1"/>
        </font>
        <alignment wrapText="1"/>
      </dxf>
    </rfmt>
    <rfmt sheetId="1" xfDxf="1" sqref="A223:XFD223" start="0" length="0">
      <dxf>
        <font>
          <name val="Times New Roman CYR"/>
          <family val="1"/>
        </font>
        <alignment wrapText="1"/>
      </dxf>
    </rfmt>
    <rfmt sheetId="1" xfDxf="1" sqref="A224:XFD224" start="0" length="0">
      <dxf>
        <font>
          <name val="Times New Roman CYR"/>
          <family val="1"/>
        </font>
        <alignment wrapText="1"/>
      </dxf>
    </rfmt>
    <rfmt sheetId="1" sqref="A2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049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</rrc>
  <rrc rId="11050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</rrc>
  <rrc rId="11051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</rrc>
  <rcc rId="11052" sId="1" numFmtId="4">
    <oc r="F220">
      <v>7715.4</v>
    </oc>
    <nc r="F220">
      <v>5925</v>
    </nc>
  </rcc>
  <rrc rId="11053" sId="1" ref="A221:XFD221" action="insertRow"/>
  <rcc rId="11054" sId="1" odxf="1" dxf="1">
    <nc r="A22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1055" sId="1">
    <nc r="B221" t="inlineStr">
      <is>
        <t>01</t>
      </is>
    </nc>
  </rcc>
  <rcc rId="11056" sId="1">
    <nc r="C221" t="inlineStr">
      <is>
        <t>13</t>
      </is>
    </nc>
  </rcc>
  <rcc rId="11057" sId="1">
    <nc r="D221" t="inlineStr">
      <is>
        <t>99900 S4760</t>
      </is>
    </nc>
  </rcc>
  <rcc rId="11058" sId="1">
    <nc r="E221" t="inlineStr">
      <is>
        <t>119</t>
      </is>
    </nc>
  </rcc>
  <rcc rId="11059" sId="1" numFmtId="4">
    <nc r="F221">
      <v>1790.4</v>
    </nc>
  </rcc>
  <rcc rId="11060" sId="1">
    <oc r="F219">
      <f>F220+F222</f>
    </oc>
    <nc r="F219">
      <f>SUM(F220:F222)</f>
    </nc>
  </rcc>
  <rcc rId="11061" sId="1" numFmtId="4">
    <oc r="F222">
      <v>1100</v>
    </oc>
    <nc r="F222">
      <v>700</v>
    </nc>
  </rcc>
  <rrc rId="11062" sId="1" ref="A253:XFD255" action="insertRow"/>
  <rfmt sheetId="1" sqref="A253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1063" sId="1" odxf="1" dxf="1">
    <nc r="B2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64" sId="1" odxf="1" dxf="1">
    <nc r="C25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11065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66" sId="1" odxf="1" dxf="1">
    <nc r="A254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067" sId="1" odxf="1" dxf="1">
    <nc r="B25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68" sId="1" odxf="1" dxf="1">
    <nc r="C2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4" start="0" length="0">
    <dxf>
      <font>
        <i/>
        <name val="Times New Roman"/>
        <family val="1"/>
      </font>
    </dxf>
  </rfmt>
  <rfmt sheetId="1" sqref="E254" start="0" length="0">
    <dxf>
      <font>
        <i/>
        <name val="Times New Roman"/>
        <family val="1"/>
      </font>
    </dxf>
  </rfmt>
  <rcc rId="11069" sId="1" odxf="1" dxf="1">
    <nc r="F254">
      <f>F255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70" sId="1">
    <nc r="A255" t="inlineStr">
      <is>
        <t>Прочая закупка товаров, работ и услуг для обеспечения государственных (муниципальных) нужд</t>
      </is>
    </nc>
  </rcc>
  <rcc rId="11071" sId="1">
    <nc r="B255" t="inlineStr">
      <is>
        <t>04</t>
      </is>
    </nc>
  </rcc>
  <rcc rId="11072" sId="1">
    <nc r="C255" t="inlineStr">
      <is>
        <t>05</t>
      </is>
    </nc>
  </rcc>
  <rcc rId="11073" sId="1">
    <nc r="E255" t="inlineStr">
      <is>
        <t>244</t>
      </is>
    </nc>
  </rcc>
  <rcc rId="11074" sId="1">
    <nc r="D253" t="inlineStr">
      <is>
        <t>06080 00000</t>
      </is>
    </nc>
  </rcc>
  <rcc rId="11075" sId="1">
    <nc r="D254" t="inlineStr">
      <is>
        <t>06080 82900</t>
      </is>
    </nc>
  </rcc>
  <rcc rId="11076" sId="1">
    <nc r="D255" t="inlineStr">
      <is>
        <t>06080 82900</t>
      </is>
    </nc>
  </rcc>
  <rcc rId="11077" sId="1" numFmtId="4">
    <nc r="F255">
      <v>76.2</v>
    </nc>
  </rcc>
  <rcc rId="11078" sId="1">
    <oc r="F246">
      <f>F247+F250</f>
    </oc>
    <nc r="F246">
      <f>F247+F250+F253</f>
    </nc>
  </rcc>
  <rcc rId="11079" sId="1" xfDxf="1" dxf="1">
    <nc r="A253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функцион.структура!$A$5:$F$773</formula>
    <oldFormula>функцион.структура!$A$5:$F$773</oldFormula>
  </rdn>
  <rdn rId="0" localSheetId="1" customView="1" name="Z_519080D0_14D4_455C_B695_47327DBB8058_.wvu.FilterData" hidden="1" oldHidden="1">
    <formula>функцион.структура!$A$17:$F$780</formula>
    <oldFormula>функцион.структура!$A$17:$F$780</oldFormula>
  </rdn>
  <rcv guid="{519080D0-14D4-455C-B695-47327DBB8058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2" sId="1" ref="A257:XFD259" action="insertRow"/>
  <rcc rId="11083" sId="1" odxf="1" dxf="1">
    <nc r="A257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11084" sId="1" odxf="1" dxf="1">
    <nc r="B25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085" sId="1" odxf="1" dxf="1">
    <nc r="C257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086" sId="1" odxf="1" dxf="1">
    <nc r="D257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57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cc rId="11087" sId="1" odxf="1" dxf="1">
    <nc r="F257">
      <f>SUM(F258:F259)</f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fmt sheetId="1" sqref="A258" start="0" length="0">
    <dxf>
      <font>
        <b val="0"/>
        <name val="Times New Roman"/>
        <family val="1"/>
      </font>
      <numFmt numFmtId="30" formatCode="@"/>
      <alignment horizontal="left"/>
    </dxf>
  </rfmt>
  <rcc rId="11088" sId="1" odxf="1" dxf="1">
    <nc r="B2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089" sId="1" odxf="1" dxf="1">
    <nc r="C25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090" sId="1" odxf="1" dxf="1">
    <nc r="D2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58" start="0" length="0">
    <dxf>
      <font>
        <b val="0"/>
        <name val="Times New Roman"/>
        <family val="1"/>
      </font>
      <numFmt numFmtId="30" formatCode="@"/>
      <alignment horizontal="center" vertical="center"/>
    </dxf>
  </rfmt>
  <rfmt sheetId="1" sqref="F258" start="0" length="0">
    <dxf>
      <font>
        <b val="0"/>
        <name val="Times New Roman"/>
        <family val="1"/>
      </font>
      <alignment vertical="center"/>
    </dxf>
  </rfmt>
  <rfmt sheetId="1" sqref="A259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11091" sId="1" odxf="1" dxf="1">
    <nc r="B259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092" sId="1" odxf="1" dxf="1">
    <nc r="C25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093" sId="1" odxf="1" dxf="1">
    <nc r="D25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59" start="0" length="0">
    <dxf>
      <font>
        <b val="0"/>
        <name val="Times New Roman"/>
        <family val="1"/>
      </font>
      <numFmt numFmtId="30" formatCode="@"/>
      <alignment horizontal="center" vertical="center"/>
    </dxf>
  </rfmt>
  <rfmt sheetId="1" sqref="F259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11094" sId="1">
    <nc r="E258" t="inlineStr">
      <is>
        <t>121</t>
      </is>
    </nc>
  </rcc>
  <rcc rId="11095" sId="1">
    <nc r="E259" t="inlineStr">
      <is>
        <t>129</t>
      </is>
    </nc>
  </rcc>
  <rcc rId="11096" sId="1" odxf="1" dxf="1">
    <nc r="A258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1097" sId="1">
    <nc r="A2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098" sId="1" numFmtId="4">
    <nc r="F258">
      <v>36.136600000000001</v>
    </nc>
  </rcc>
  <rcc rId="11099" sId="1" numFmtId="4">
    <nc r="F259">
      <v>10.9133</v>
    </nc>
  </rcc>
  <rcc rId="11100" sId="1">
    <oc r="F256">
      <f>F260+F262+F265+F267+F270+F272+F275+F285+F290</f>
    </oc>
    <nc r="F256">
      <f>F260+F262+F265+F267+F270+F272+F275+F285+F290+F257</f>
    </nc>
  </rcc>
  <rcc rId="11101" sId="1" numFmtId="4">
    <oc r="F280">
      <v>600</v>
    </oc>
    <nc r="F280">
      <v>577</v>
    </nc>
  </rcc>
  <rcc rId="11102" sId="1" numFmtId="4">
    <oc r="F281">
      <v>151</v>
    </oc>
    <nc r="F281">
      <v>174</v>
    </nc>
  </rcc>
  <rfmt sheetId="1" sqref="F307">
    <dxf>
      <fill>
        <patternFill>
          <bgColor theme="0"/>
        </patternFill>
      </fill>
    </dxf>
  </rfmt>
  <rrc rId="11103" sId="1" ref="A387:XFD387" action="deleteRow">
    <undo index="65535" exp="ref" v="1" dr="F387" r="F383" sId="1"/>
    <rfmt sheetId="1" xfDxf="1" sqref="A387:XFD387" start="0" length="0">
      <dxf>
        <font>
          <name val="Times New Roman CYR"/>
          <family val="1"/>
        </font>
        <alignment wrapText="1"/>
      </dxf>
    </rfmt>
    <rcc rId="0" sId="1" dxf="1">
      <nc r="A38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7">
        <f>F388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104" sId="1" ref="A387:XFD387" action="deleteRow">
    <rfmt sheetId="1" xfDxf="1" sqref="A387:XFD387" start="0" length="0">
      <dxf>
        <font>
          <name val="Times New Roman CYR"/>
          <family val="1"/>
        </font>
        <alignment wrapText="1"/>
      </dxf>
    </rfmt>
    <rcc rId="0" sId="1" dxf="1">
      <nc r="A38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7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7">
        <f>F388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105" sId="1" ref="A387:XFD387" action="deleteRow">
    <rfmt sheetId="1" xfDxf="1" sqref="A387:XFD387" start="0" length="0">
      <dxf>
        <font>
          <name val="Times New Roman CYR"/>
          <family val="1"/>
        </font>
        <alignment wrapText="1"/>
      </dxf>
    </rfmt>
    <rcc rId="0" sId="1" dxf="1">
      <nc r="A38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106" sId="1">
    <oc r="F383">
      <f>F384+#REF!</f>
    </oc>
    <nc r="F383">
      <f>F384</f>
    </nc>
  </rcc>
  <rcc rId="11107" sId="1" numFmtId="4">
    <oc r="F407">
      <v>35730.433499999999</v>
    </oc>
    <nc r="F407">
      <v>36230.433499999999</v>
    </nc>
  </rcc>
  <rcc rId="11108" sId="1" numFmtId="4">
    <oc r="F425">
      <v>82795.587</v>
    </oc>
    <nc r="F425">
      <v>83065.587</v>
    </nc>
  </rcc>
  <rcc rId="11109" sId="1" numFmtId="4">
    <oc r="F441">
      <v>300</v>
    </oc>
    <nc r="F441">
      <v>374.37200000000001</v>
    </nc>
  </rcc>
  <rcc rId="11110" sId="1" numFmtId="4">
    <oc r="F454">
      <v>12226.9</v>
    </oc>
    <nc r="F454">
      <v>11379.65114</v>
    </nc>
  </rcc>
  <rrc rId="11111" sId="1" ref="A547:XFD552" action="insertRow"/>
  <rcc rId="11112" sId="1" odxf="1" dxf="1">
    <nc r="A54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113" sId="1" odxf="1" dxf="1">
    <nc r="B547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14" sId="1" odxf="1" dxf="1">
    <nc r="C547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15" sId="1" odxf="1" dxf="1">
    <nc r="D54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7" start="0" length="0">
    <dxf>
      <font>
        <b/>
        <name val="Times New Roman"/>
        <family val="1"/>
      </font>
    </dxf>
  </rfmt>
  <rcc rId="11116" sId="1" odxf="1" dxf="1">
    <nc r="F547">
      <f>F548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17" sId="1" odxf="1" dxf="1">
    <nc r="A54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118" sId="1" odxf="1" dxf="1">
    <nc r="B54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9" sId="1" odxf="1" dxf="1">
    <nc r="C5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20" sId="1" odxf="1" dxf="1">
    <nc r="D5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8" start="0" length="0">
    <dxf>
      <font>
        <i/>
        <name val="Times New Roman"/>
        <family val="1"/>
      </font>
    </dxf>
  </rfmt>
  <rfmt sheetId="1" sqref="F548" start="0" length="0">
    <dxf>
      <font>
        <i/>
        <name val="Times New Roman"/>
        <family val="1"/>
      </font>
    </dxf>
  </rfmt>
  <rcc rId="11121" sId="1" odxf="1" dxf="1">
    <nc r="A54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122" sId="1">
    <nc r="B549" t="inlineStr">
      <is>
        <t>07</t>
      </is>
    </nc>
  </rcc>
  <rcc rId="11123" sId="1">
    <nc r="C549" t="inlineStr">
      <is>
        <t>09</t>
      </is>
    </nc>
  </rcc>
  <rcc rId="11124" sId="1">
    <nc r="D549" t="inlineStr">
      <is>
        <t>99900 55493</t>
      </is>
    </nc>
  </rcc>
  <rcc rId="11125" sId="1" odxf="1" dxf="1">
    <nc r="E549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fmt sheetId="1" sqref="F549" start="0" length="0">
    <dxf>
      <fill>
        <patternFill patternType="solid">
          <bgColor theme="0"/>
        </patternFill>
      </fill>
    </dxf>
  </rfmt>
  <rcc rId="11126" sId="1">
    <nc r="A5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127" sId="1">
    <nc r="B550" t="inlineStr">
      <is>
        <t>07</t>
      </is>
    </nc>
  </rcc>
  <rcc rId="11128" sId="1">
    <nc r="C550" t="inlineStr">
      <is>
        <t>09</t>
      </is>
    </nc>
  </rcc>
  <rcc rId="11129" sId="1">
    <nc r="D550" t="inlineStr">
      <is>
        <t>99900 55493</t>
      </is>
    </nc>
  </rcc>
  <rcc rId="11130" sId="1" odxf="1" dxf="1">
    <nc r="E550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550" start="0" length="0">
    <dxf>
      <fill>
        <patternFill patternType="solid">
          <bgColor theme="0"/>
        </patternFill>
      </fill>
    </dxf>
  </rfmt>
  <rcc rId="11131" sId="1">
    <nc r="A551" t="inlineStr">
      <is>
        <t>Фонд оплаты труда государственных (муниципальных) органов</t>
      </is>
    </nc>
  </rcc>
  <rcc rId="11132" sId="1">
    <nc r="B551" t="inlineStr">
      <is>
        <t>07</t>
      </is>
    </nc>
  </rcc>
  <rcc rId="11133" sId="1">
    <nc r="C551" t="inlineStr">
      <is>
        <t>09</t>
      </is>
    </nc>
  </rcc>
  <rcc rId="11134" sId="1">
    <nc r="D551" t="inlineStr">
      <is>
        <t>99900 55493</t>
      </is>
    </nc>
  </rcc>
  <rcc rId="11135" sId="1" odxf="1" dxf="1">
    <nc r="E551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551" start="0" length="0">
    <dxf>
      <fill>
        <patternFill patternType="solid">
          <bgColor theme="0"/>
        </patternFill>
      </fill>
    </dxf>
  </rfmt>
  <rcc rId="11136" sId="1">
    <nc r="A5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137" sId="1">
    <nc r="B552" t="inlineStr">
      <is>
        <t>07</t>
      </is>
    </nc>
  </rcc>
  <rcc rId="11138" sId="1">
    <nc r="C552" t="inlineStr">
      <is>
        <t>09</t>
      </is>
    </nc>
  </rcc>
  <rcc rId="11139" sId="1">
    <nc r="D552" t="inlineStr">
      <is>
        <t>99900 55493</t>
      </is>
    </nc>
  </rcc>
  <rcc rId="11140" sId="1" odxf="1" dxf="1">
    <nc r="E552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552" start="0" length="0">
    <dxf>
      <fill>
        <patternFill patternType="solid">
          <bgColor theme="0"/>
        </patternFill>
      </fill>
    </dxf>
  </rfmt>
  <rcc rId="11141" sId="1" numFmtId="4">
    <nc r="F549">
      <v>26.702500000000001</v>
    </nc>
  </rcc>
  <rcc rId="11142" sId="1" numFmtId="4">
    <nc r="F550">
      <v>8.0640999999999998</v>
    </nc>
  </rcc>
  <rcc rId="11143" sId="1" numFmtId="4">
    <nc r="F551">
      <v>40.387999999999998</v>
    </nc>
  </rcc>
  <rcc rId="11144" sId="1" numFmtId="4">
    <nc r="F552">
      <v>12.197100000000001</v>
    </nc>
  </rcc>
  <rcc rId="11145" sId="1">
    <nc r="F548">
      <f>SUM(F549:F552)</f>
    </nc>
  </rcc>
  <rcc rId="11146" sId="1">
    <oc r="F509">
      <f>F510+F514</f>
    </oc>
    <nc r="F509">
      <f>F510+F514+F547</f>
    </nc>
  </rcc>
  <rcc rId="11147" sId="1" numFmtId="4">
    <oc r="F564">
      <v>3995.3110000000001</v>
    </oc>
    <nc r="F564">
      <v>4615.3109999999997</v>
    </nc>
  </rcc>
  <rcc rId="11148" sId="1" numFmtId="4">
    <oc r="F579">
      <v>6786.25335</v>
    </oc>
    <nc r="F579">
      <v>6892.50335</v>
    </nc>
  </rcc>
  <rcc rId="11149" sId="1" numFmtId="4">
    <oc r="F594">
      <v>386.31900000000002</v>
    </oc>
    <nc r="F594">
      <v>370.75</v>
    </nc>
  </rcc>
  <rcc rId="11150" sId="1" numFmtId="4">
    <oc r="F624">
      <v>223.5</v>
    </oc>
    <nc r="F624">
      <v>210.81899999999999</v>
    </nc>
  </rcc>
  <rcc rId="11151" sId="1" numFmtId="4">
    <oc r="F628">
      <v>1874.7</v>
    </oc>
    <nc r="F628">
      <v>1973.94886</v>
    </nc>
  </rcc>
  <rcc rId="11152" sId="1" numFmtId="4">
    <oc r="F630">
      <v>465.61399999999998</v>
    </oc>
    <nc r="F630">
      <v>515.61400000000003</v>
    </nc>
  </rcc>
  <rrc rId="11153" sId="1" ref="A644:XFD647" action="insertRow"/>
  <rcc rId="11154" sId="1" odxf="1" dxf="1">
    <nc r="A644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1155" sId="1" odxf="1" dxf="1">
    <nc r="B644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56" sId="1" odxf="1" dxf="1">
    <nc r="C64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57" sId="1" odxf="1" dxf="1">
    <nc r="D64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4" start="0" length="0">
    <dxf>
      <font>
        <b/>
        <name val="Times New Roman"/>
        <family val="1"/>
      </font>
    </dxf>
  </rfmt>
  <rcc rId="11158" sId="1" odxf="1" dxf="1">
    <nc r="F644">
      <f>F645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159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11160" sId="1" odxf="1" dxf="1">
    <nc r="B64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61" sId="1" odxf="1" dxf="1">
    <nc r="C6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62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1163" sId="1" odxf="1" dxf="1">
    <nc r="A646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11164" sId="1">
    <nc r="B646" t="inlineStr">
      <is>
        <t>08</t>
      </is>
    </nc>
  </rcc>
  <rcc rId="11165" sId="1">
    <nc r="C646" t="inlineStr">
      <is>
        <t>04</t>
      </is>
    </nc>
  </rcc>
  <rcc rId="11166" sId="1">
    <nc r="D646" t="inlineStr">
      <is>
        <t>99900 55493</t>
      </is>
    </nc>
  </rcc>
  <rcc rId="11167" sId="1">
    <nc r="E646" t="inlineStr">
      <is>
        <t>111</t>
      </is>
    </nc>
  </rcc>
  <rcc rId="11168" sId="1" odxf="1" dxf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1169" sId="1">
    <nc r="B647" t="inlineStr">
      <is>
        <t>08</t>
      </is>
    </nc>
  </rcc>
  <rcc rId="11170" sId="1">
    <nc r="C647" t="inlineStr">
      <is>
        <t>04</t>
      </is>
    </nc>
  </rcc>
  <rcc rId="11171" sId="1">
    <nc r="D647" t="inlineStr">
      <is>
        <t>99900 55493</t>
      </is>
    </nc>
  </rcc>
  <rcc rId="11172" sId="1">
    <nc r="E647" t="inlineStr">
      <is>
        <t>119</t>
      </is>
    </nc>
  </rcc>
  <rcc rId="11173" sId="1" numFmtId="4">
    <nc r="F646">
      <v>24.032299999999999</v>
    </nc>
  </rcc>
  <rcc rId="11174" sId="1" numFmtId="4">
    <nc r="F647">
      <v>7.2576999999999998</v>
    </nc>
  </rcc>
  <rrc rId="11175" sId="1" ref="A648:XFD649" action="insertRow"/>
  <rfmt sheetId="1" sqref="A648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11176" sId="1">
    <nc r="B648" t="inlineStr">
      <is>
        <t>08</t>
      </is>
    </nc>
  </rcc>
  <rcc rId="11177" sId="1">
    <nc r="C648" t="inlineStr">
      <is>
        <t>04</t>
      </is>
    </nc>
  </rcc>
  <rcc rId="11178" sId="1">
    <nc r="D648" t="inlineStr">
      <is>
        <t>99900 55493</t>
      </is>
    </nc>
  </rcc>
  <rcc rId="11179" sId="1">
    <nc r="B649" t="inlineStr">
      <is>
        <t>08</t>
      </is>
    </nc>
  </rcc>
  <rcc rId="11180" sId="1">
    <nc r="C649" t="inlineStr">
      <is>
        <t>04</t>
      </is>
    </nc>
  </rcc>
  <rcc rId="11181" sId="1">
    <nc r="D649" t="inlineStr">
      <is>
        <t>99900 55493</t>
      </is>
    </nc>
  </rcc>
  <rcc rId="11182" sId="1">
    <nc r="E648" t="inlineStr">
      <is>
        <t>121</t>
      </is>
    </nc>
  </rcc>
  <rcc rId="11183" sId="1">
    <nc r="E649" t="inlineStr">
      <is>
        <t>129</t>
      </is>
    </nc>
  </rcc>
  <rcc rId="11184" sId="1" odxf="1" dxf="1">
    <nc r="A648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1185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186" sId="1" numFmtId="4">
    <nc r="F648">
      <v>47.8279</v>
    </nc>
  </rcc>
  <rcc rId="11187" sId="1" numFmtId="4">
    <nc r="F649">
      <v>14.444000000000001</v>
    </nc>
  </rcc>
  <rcc rId="11188" sId="1">
    <nc r="F645">
      <f>SUM(F646:F649)</f>
    </nc>
  </rcc>
  <rcc rId="11189" sId="1">
    <oc r="F610">
      <f>F619+F640+F611+F615</f>
    </oc>
    <nc r="F610">
      <f>F619+F640+F611+F615+F644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90" sId="1" numFmtId="4">
    <oc r="F704">
      <v>34.023000000000003</v>
    </oc>
    <nc r="F704">
      <v>86.022999999999996</v>
    </nc>
  </rcc>
  <rcc rId="11191" sId="1" numFmtId="4">
    <oc r="F705">
      <v>453.44648000000001</v>
    </oc>
    <nc r="F705">
      <v>457.84647999999999</v>
    </nc>
  </rcc>
  <rcc rId="11192" sId="1" numFmtId="4">
    <oc r="F742">
      <v>2254.4</v>
    </oc>
    <nc r="F742">
      <v>2211.1</v>
    </nc>
  </rcc>
  <rcc rId="11193" sId="1" numFmtId="4">
    <oc r="F743">
      <v>679.55349999999999</v>
    </oc>
    <nc r="F743">
      <v>666.45349999999996</v>
    </nc>
  </rcc>
  <rrc rId="11194" sId="1" ref="A752:XFD757" action="insertRow"/>
  <rcc rId="11195" sId="1" odxf="1" dxf="1">
    <nc r="A752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196" sId="1" odxf="1" dxf="1">
    <nc r="B752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97" sId="1" odxf="1" dxf="1">
    <nc r="C75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98" sId="1" odxf="1" dxf="1">
    <nc r="D75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52" start="0" length="0">
    <dxf>
      <font>
        <b/>
        <name val="Times New Roman"/>
        <family val="1"/>
      </font>
    </dxf>
  </rfmt>
  <rcc rId="11199" sId="1" odxf="1" dxf="1">
    <nc r="F752">
      <f>F753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J752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2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2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2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2" start="0" length="0">
    <dxf>
      <font>
        <name val="Times New Roman CYR"/>
        <family val="1"/>
      </font>
      <numFmt numFmtId="0" formatCode="General"/>
      <alignment horizontal="general" vertical="top"/>
    </dxf>
  </rfmt>
  <rcc rId="11200" sId="1" odxf="1" dxf="1">
    <nc r="A753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201" sId="1" odxf="1" dxf="1">
    <nc r="B75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2" sId="1" odxf="1" dxf="1">
    <nc r="C75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3" sId="1" odxf="1" dxf="1">
    <nc r="D75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3" start="0" length="0">
    <dxf>
      <font>
        <i/>
        <name val="Times New Roman"/>
        <family val="1"/>
      </font>
    </dxf>
  </rfmt>
  <rcc rId="11204" sId="1" odxf="1" dxf="1">
    <nc r="F753">
      <f>SUM(F754:F757)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J753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3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3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3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3" start="0" length="0">
    <dxf>
      <font>
        <name val="Times New Roman CYR"/>
        <family val="1"/>
      </font>
      <numFmt numFmtId="0" formatCode="General"/>
      <alignment horizontal="general" vertical="top"/>
    </dxf>
  </rfmt>
  <rcc rId="11205" sId="1" odxf="1" dxf="1">
    <nc r="A754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06" sId="1">
    <nc r="B754" t="inlineStr">
      <is>
        <t>11</t>
      </is>
    </nc>
  </rcc>
  <rcc rId="11207" sId="1">
    <nc r="C754" t="inlineStr">
      <is>
        <t>05</t>
      </is>
    </nc>
  </rcc>
  <rcc rId="11208" sId="1">
    <nc r="D754" t="inlineStr">
      <is>
        <t>99900 55493</t>
      </is>
    </nc>
  </rcc>
  <rcc rId="11209" sId="1">
    <nc r="E754" t="inlineStr">
      <is>
        <t>111</t>
      </is>
    </nc>
  </rcc>
  <rfmt sheetId="1" sqref="J754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4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4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4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4" start="0" length="0">
    <dxf>
      <font>
        <name val="Times New Roman CYR"/>
        <family val="1"/>
      </font>
      <numFmt numFmtId="0" formatCode="General"/>
      <alignment horizontal="general" vertical="top"/>
    </dxf>
  </rfmt>
  <rcc rId="11210" sId="1">
    <nc r="A75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11" sId="1">
    <nc r="B755" t="inlineStr">
      <is>
        <t>11</t>
      </is>
    </nc>
  </rcc>
  <rcc rId="11212" sId="1">
    <nc r="C755" t="inlineStr">
      <is>
        <t>05</t>
      </is>
    </nc>
  </rcc>
  <rcc rId="11213" sId="1">
    <nc r="D755" t="inlineStr">
      <is>
        <t>99900 55493</t>
      </is>
    </nc>
  </rcc>
  <rcc rId="11214" sId="1">
    <nc r="E755" t="inlineStr">
      <is>
        <t>119</t>
      </is>
    </nc>
  </rcc>
  <rfmt sheetId="1" sqref="J755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5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5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5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5" start="0" length="0">
    <dxf>
      <font>
        <name val="Times New Roman CYR"/>
        <family val="1"/>
      </font>
      <numFmt numFmtId="0" formatCode="General"/>
      <alignment horizontal="general" vertical="top"/>
    </dxf>
  </rfmt>
  <rcc rId="11215" sId="1" odxf="1" dxf="1">
    <nc r="A75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16" sId="1">
    <nc r="B756" t="inlineStr">
      <is>
        <t>11</t>
      </is>
    </nc>
  </rcc>
  <rcc rId="11217" sId="1">
    <nc r="C756" t="inlineStr">
      <is>
        <t>05</t>
      </is>
    </nc>
  </rcc>
  <rcc rId="11218" sId="1">
    <nc r="D756" t="inlineStr">
      <is>
        <t>99900 55493</t>
      </is>
    </nc>
  </rcc>
  <rcc rId="11219" sId="1">
    <nc r="E756" t="inlineStr">
      <is>
        <t>121</t>
      </is>
    </nc>
  </rcc>
  <rfmt sheetId="1" sqref="J756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6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6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6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6" start="0" length="0">
    <dxf>
      <font>
        <name val="Times New Roman CYR"/>
        <family val="1"/>
      </font>
      <numFmt numFmtId="0" formatCode="General"/>
      <alignment horizontal="general" vertical="top"/>
    </dxf>
  </rfmt>
  <rcc rId="11220" sId="1">
    <nc r="A75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21" sId="1">
    <nc r="B757" t="inlineStr">
      <is>
        <t>11</t>
      </is>
    </nc>
  </rcc>
  <rcc rId="11222" sId="1">
    <nc r="C757" t="inlineStr">
      <is>
        <t>05</t>
      </is>
    </nc>
  </rcc>
  <rcc rId="11223" sId="1">
    <nc r="D757" t="inlineStr">
      <is>
        <t>99900 55493</t>
      </is>
    </nc>
  </rcc>
  <rcc rId="11224" sId="1">
    <nc r="E757" t="inlineStr">
      <is>
        <t>129</t>
      </is>
    </nc>
  </rcc>
  <rfmt sheetId="1" sqref="J757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7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7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7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7" start="0" length="0">
    <dxf>
      <font>
        <name val="Times New Roman CYR"/>
        <family val="1"/>
      </font>
      <numFmt numFmtId="0" formatCode="General"/>
      <alignment horizontal="general" vertical="top"/>
    </dxf>
  </rfmt>
  <rcc rId="11225" sId="1" numFmtId="4">
    <nc r="F754">
      <v>42.116900000000001</v>
    </nc>
  </rcc>
  <rcc rId="11226" sId="1" numFmtId="4">
    <nc r="F755">
      <v>12.7193</v>
    </nc>
  </rcc>
  <rcc rId="11227" sId="1" numFmtId="4">
    <nc r="F756">
      <v>42.116900000000001</v>
    </nc>
  </rcc>
  <rcc rId="11228" sId="1" numFmtId="4">
    <nc r="F757">
      <v>12.7193</v>
    </nc>
  </rcc>
  <rrc rId="11229" sId="1" ref="A754:XFD754" action="deleteRow">
    <undo index="65535" exp="area" dr="F754:F757" r="F753" sId="1"/>
    <rfmt sheetId="1" xfDxf="1" sqref="A754:XFD754" start="0" length="0">
      <dxf>
        <font>
          <name val="Times New Roman CYR"/>
          <family val="1"/>
        </font>
        <alignment wrapText="1"/>
      </dxf>
    </rfmt>
    <rcc rId="0" sId="1" dxf="1">
      <nc r="A75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4">
        <v>42.116900000000001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230" sId="1" ref="A754:XFD754" action="deleteRow">
    <undo index="65535" exp="area" dr="F754:F756" r="F753" sId="1"/>
    <rfmt sheetId="1" xfDxf="1" sqref="A754:XFD754" start="0" length="0">
      <dxf>
        <font>
          <name val="Times New Roman CYR"/>
          <family val="1"/>
        </font>
        <alignment wrapText="1"/>
      </dxf>
    </rfmt>
    <rcc rId="0" sId="1" dxf="1">
      <nc r="A75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4">
        <v>12.7193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231" sId="1">
    <oc r="F734">
      <f>F735</f>
    </oc>
    <nc r="F734">
      <f>F735+F752</f>
    </nc>
  </rcc>
  <rrc rId="11232" sId="1" ref="A787:XFD788" action="insertRow"/>
  <rcc rId="11233" sId="1" odxf="1" dxf="1">
    <nc r="A787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11234" sId="1" odxf="1" dxf="1">
    <nc r="B787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35" sId="1" odxf="1" dxf="1">
    <nc r="C787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36" sId="1" odxf="1" dxf="1">
    <nc r="D787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37" sId="1" odxf="1" dxf="1">
    <nc r="F787">
      <f>F788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7:XFD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1238" sId="1" odxf="1" dxf="1">
    <nc r="A788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1239" sId="1" odxf="1" dxf="1">
    <nc r="B788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40" sId="1" odxf="1" dxf="1">
    <nc r="C788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41" sId="1" odxf="1" dxf="1">
    <nc r="D78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242" sId="1" odxf="1" dxf="1">
    <nc r="E788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788" start="0" length="0">
    <dxf>
      <font>
        <b val="0"/>
        <name val="Times New Roman"/>
        <family val="1"/>
      </font>
    </dxf>
  </rfmt>
  <rfmt sheetId="1" sqref="G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8:XFD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1243" sId="1" numFmtId="4">
    <nc r="F788">
      <v>140.61600000000001</v>
    </nc>
  </rcc>
  <rcc rId="11244" sId="1">
    <oc r="F786">
      <f>F789</f>
    </oc>
    <nc r="F786">
      <f>F789+F787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99" sId="1" ref="A300:XFD301" action="insertRow"/>
  <rfmt sheetId="1" sqref="A30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D300" start="0" length="0">
    <dxf>
      <font>
        <i/>
        <name val="Times New Roman"/>
        <family val="1"/>
      </font>
    </dxf>
  </rfmt>
  <rfmt sheetId="1" sqref="E30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300" start="0" length="0">
    <dxf>
      <font>
        <i/>
        <name val="Times New Roman"/>
        <family val="1"/>
      </font>
      <fill>
        <patternFill>
          <bgColor theme="0"/>
        </patternFill>
      </fill>
    </dxf>
  </rfmt>
  <rcc rId="9300" sId="1">
    <nc r="G301">
      <v>13786.9</v>
    </nc>
  </rcc>
  <rcc rId="9301" sId="1" odxf="1" dxf="1">
    <nc r="A30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alignment horizontal="general" vertical="top"/>
    </ndxf>
  </rcc>
  <rcc rId="9302" sId="1" odxf="1" dxf="1">
    <nc r="A30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9303" sId="1">
    <nc r="B300" t="inlineStr">
      <is>
        <t>05</t>
      </is>
    </nc>
  </rcc>
  <rcc rId="9304" sId="1">
    <nc r="C300" t="inlineStr">
      <is>
        <t>03</t>
      </is>
    </nc>
  </rcc>
  <rcc rId="9305" sId="1">
    <nc r="D300" t="inlineStr">
      <is>
        <t>160F2 54240</t>
      </is>
    </nc>
  </rcc>
  <rcc rId="9306" sId="1">
    <nc r="F300">
      <f>SUM(F301:F301)</f>
    </nc>
  </rcc>
  <rcc rId="9307" sId="1">
    <nc r="B301" t="inlineStr">
      <is>
        <t>05</t>
      </is>
    </nc>
  </rcc>
  <rcc rId="9308" sId="1">
    <nc r="C301" t="inlineStr">
      <is>
        <t>03</t>
      </is>
    </nc>
  </rcc>
  <rcc rId="9309" sId="1">
    <nc r="D301" t="inlineStr">
      <is>
        <t>160F2 54240</t>
      </is>
    </nc>
  </rcc>
  <rcc rId="9310" sId="1" odxf="1" dxf="1">
    <nc r="E301" t="inlineStr">
      <is>
        <t>622</t>
      </is>
    </nc>
    <ndxf>
      <fill>
        <patternFill patternType="solid">
          <bgColor theme="0"/>
        </patternFill>
      </fill>
    </ndxf>
  </rcc>
  <rcc rId="9311" sId="1" odxf="1" dxf="1" numFmtId="4">
    <nc r="F301">
      <v>50505.050499999998</v>
    </nc>
    <ndxf>
      <fill>
        <patternFill>
          <bgColor theme="0"/>
        </patternFill>
      </fill>
    </ndxf>
  </rcc>
  <rfmt sheetId="1" sqref="F299">
    <dxf>
      <fill>
        <patternFill>
          <bgColor theme="0"/>
        </patternFill>
      </fill>
    </dxf>
  </rfmt>
  <rcc rId="9312" sId="1">
    <oc r="F297">
      <f>F298</f>
    </oc>
    <nc r="F297">
      <f>F298+F300</f>
    </nc>
  </rcc>
  <rrc rId="9313" sId="1" ref="A302:XFD303" action="insertRow"/>
  <rm rId="9314" sheetId="1" source="A298:XFD299" destination="A302:XFD303" sourceSheetId="1">
    <rfmt sheetId="1" xfDxf="1" sqref="A302:XFD302" start="0" length="0">
      <dxf>
        <font>
          <name val="Times New Roman CYR"/>
          <family val="1"/>
        </font>
        <alignment wrapText="1"/>
      </dxf>
    </rfmt>
    <rfmt sheetId="1" xfDxf="1" sqref="A303:XFD303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3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15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</rrc>
  <rrc rId="9316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</rrc>
  <rrc rId="9317" sId="1" ref="A301:XFD301" action="insertRow"/>
  <rfmt sheetId="1" sqref="A30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318" sId="1" odxf="1" dxf="1">
    <nc r="B301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19" sId="1" odxf="1" dxf="1">
    <nc r="C30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20" sId="1" odxf="1" dxf="1">
    <nc r="D301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01" start="0" length="0">
    <dxf>
      <font>
        <i val="0"/>
        <name val="Times New Roman"/>
        <family val="1"/>
      </font>
      <numFmt numFmtId="30" formatCode="@"/>
      <alignment horizontal="center" vertical="center"/>
    </dxf>
  </rfmt>
  <rcc rId="9321" sId="1" odxf="1" dxf="1">
    <nc r="F301">
      <f>13511.1+275.7+13.78685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22" sId="1">
    <nc r="G301">
      <v>13786.9</v>
    </nc>
  </rcc>
  <rcc rId="9323" sId="1">
    <nc r="E301" t="inlineStr">
      <is>
        <t>244</t>
      </is>
    </nc>
  </rcc>
  <rcc rId="9324" sId="1">
    <oc r="F300">
      <f>SUM(F302:F302)</f>
    </oc>
    <nc r="F300">
      <f>SUM(F301:F302)</f>
    </nc>
  </rcc>
  <rcc rId="9325" sId="1" odxf="1" dxf="1">
    <nc r="A30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9326" sId="1" numFmtId="4">
    <oc r="F306">
      <f>16327.6-240-390.62</f>
    </oc>
    <nc r="F306">
      <v>19765.198329999999</v>
    </nc>
  </rcc>
  <rcc rId="9327" sId="1">
    <oc r="E306" t="inlineStr">
      <is>
        <t>622</t>
      </is>
    </oc>
    <nc r="E306" t="inlineStr">
      <is>
        <t>244</t>
      </is>
    </nc>
  </rcc>
  <rcc rId="9328" sId="1">
    <oc r="A306" t="inlineStr">
      <is>
        <t>Субсидии автономным учреждениям на иные цели</t>
      </is>
    </oc>
    <nc r="A306" t="inlineStr">
      <is>
        <t>Прочие закупки товаров, работ и услуг для государственных (муниципальных) нужд</t>
      </is>
    </nc>
  </rcc>
  <rcc rId="9329" sId="1">
    <oc r="D313" t="inlineStr">
      <is>
        <t>160F2 5424F</t>
      </is>
    </oc>
    <nc r="D313" t="inlineStr">
      <is>
        <t>160F2 54240</t>
      </is>
    </nc>
  </rcc>
  <rcc rId="9330" sId="1">
    <oc r="D312" t="inlineStr">
      <is>
        <t>160F2 5424F</t>
      </is>
    </oc>
    <nc r="D312" t="inlineStr">
      <is>
        <t>160F2 54240</t>
      </is>
    </nc>
  </rcc>
  <rcc rId="9331" sId="1" numFmtId="4">
    <oc r="F313">
      <v>50000</v>
    </oc>
    <nc r="F313">
      <v>50505.050499999998</v>
    </nc>
  </rcc>
  <rfmt sheetId="1" sqref="F313">
    <dxf>
      <fill>
        <patternFill>
          <bgColor theme="0"/>
        </patternFill>
      </fill>
    </dxf>
  </rfmt>
  <rfmt sheetId="1" sqref="F317">
    <dxf>
      <fill>
        <patternFill>
          <bgColor theme="0"/>
        </patternFill>
      </fill>
    </dxf>
  </rfmt>
  <rcv guid="{519080D0-14D4-455C-B695-47327DBB8058}" action="delete"/>
  <rdn rId="0" localSheetId="1" customView="1" name="Z_519080D0_14D4_455C_B695_47327DBB8058_.wvu.PrintArea" hidden="1" oldHidden="1">
    <formula>функцион.структура!$A$1:$F$590</formula>
    <oldFormula>функцион.структура!$A$1:$F$590</oldFormula>
  </rdn>
  <rdn rId="0" localSheetId="1" customView="1" name="Z_519080D0_14D4_455C_B695_47327DBB8058_.wvu.FilterData" hidden="1" oldHidden="1">
    <formula>функцион.структура!$A$13:$F$597</formula>
    <oldFormula>функцион.структура!$A$13:$F$597</oldFormula>
  </rdn>
  <rcv guid="{519080D0-14D4-455C-B695-47327DBB8058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45" sId="1">
    <oc r="F155">
      <f>F156+F165+F170+F176+F197+F216+F181+F208+F210+F188+F219</f>
    </oc>
    <nc r="F155">
      <f>F156+F165+F170+F176+F197+F216+F181+F208+F210+F188+F219+F159</f>
    </nc>
  </rcc>
  <rcc rId="11246" sId="1" numFmtId="4">
    <oc r="F50">
      <v>2255.5655999999999</v>
    </oc>
    <nc r="F50">
      <v>2225.5655999999999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47" sId="1" numFmtId="4">
    <oc r="F92">
      <v>745.81570999999997</v>
    </oc>
    <nc r="F92">
      <v>867.71570999999994</v>
    </nc>
  </rcc>
  <rcc rId="11248" sId="1" numFmtId="4">
    <oc r="F91">
      <v>2675.3155700000002</v>
    </oc>
    <nc r="F91">
      <v>2875.3155700000002</v>
    </nc>
  </rcc>
  <rcc rId="11249" sId="1" numFmtId="4">
    <oc r="F84">
      <v>7053.7844299999997</v>
    </oc>
    <nc r="F84">
      <v>6853.7844299999897</v>
    </nc>
  </rcc>
  <rcc rId="11250" sId="1" numFmtId="4">
    <oc r="F86">
      <v>2191.9542900000001</v>
    </oc>
    <nc r="F86">
      <v>2070.05429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51" sId="1" numFmtId="4">
    <oc r="F425">
      <v>83065.587</v>
    </oc>
    <nc r="F425">
      <f>83065.587-301.9</f>
    </nc>
  </rcc>
  <rcc rId="11252" sId="1" numFmtId="4">
    <oc r="F532">
      <v>3570.5586400000002</v>
    </oc>
    <nc r="F532">
      <f>3570.55864+301.9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53" sId="1">
    <oc r="F3" t="inlineStr">
      <is>
        <t>от "___" ______ 2024    №____</t>
      </is>
    </oc>
    <nc r="F3" t="inlineStr">
      <is>
        <t>от "08" августа 2024    № 344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34" sId="1" numFmtId="4">
    <oc r="F324">
      <v>133179.4</v>
    </oc>
    <nc r="F324">
      <v>146454.79999999999</v>
    </nc>
  </rcc>
  <rrc rId="9335" sId="1" ref="A327:XFD328" action="insertRow"/>
  <rfmt sheetId="1" sqref="A32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left" vertical="top"/>
    </dxf>
  </rfmt>
  <rfmt sheetId="1" sqref="B327" start="0" length="0">
    <dxf>
      <font>
        <i/>
        <name val="Times New Roman"/>
        <family val="1"/>
      </font>
    </dxf>
  </rfmt>
  <rfmt sheetId="1" sqref="C327" start="0" length="0">
    <dxf>
      <font>
        <i/>
        <name val="Times New Roman"/>
        <family val="1"/>
      </font>
    </dxf>
  </rfmt>
  <rfmt sheetId="1" sqref="D327" start="0" length="0">
    <dxf>
      <font>
        <i/>
        <name val="Times New Roman"/>
        <family val="1"/>
      </font>
    </dxf>
  </rfmt>
  <rfmt sheetId="1" sqref="E327" start="0" length="0">
    <dxf>
      <font>
        <i/>
        <name val="Times New Roman"/>
        <family val="1"/>
      </font>
    </dxf>
  </rfmt>
  <rfmt sheetId="1" sqref="F327" start="0" length="0">
    <dxf>
      <font>
        <i/>
        <name val="Times New Roman"/>
        <family val="1"/>
      </font>
      <fill>
        <patternFill>
          <bgColor theme="0"/>
        </patternFill>
      </fill>
    </dxf>
  </rfmt>
  <rcc rId="9336" sId="1">
    <nc r="G328">
      <v>563</v>
    </nc>
  </rcc>
  <rcc rId="9337" sId="1" odxf="1" dxf="1">
    <nc r="A327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ill>
        <patternFill patternType="none">
          <bgColor indexed="65"/>
        </patternFill>
      </fill>
      <alignment horizontal="general" vertical="center"/>
    </ndxf>
  </rcc>
  <rcc rId="9338" sId="1" odxf="1" dxf="1">
    <nc r="A3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339" sId="1">
    <nc r="B327" t="inlineStr">
      <is>
        <t>07</t>
      </is>
    </nc>
  </rcc>
  <rcc rId="9340" sId="1">
    <nc r="C327" t="inlineStr">
      <is>
        <t>01</t>
      </is>
    </nc>
  </rcc>
  <rcc rId="9341" sId="1">
    <nc r="D327" t="inlineStr">
      <is>
        <t>10101 74880</t>
      </is>
    </nc>
  </rcc>
  <rcc rId="9342" sId="1">
    <nc r="F327">
      <f>F328</f>
    </nc>
  </rcc>
  <rcc rId="9343" sId="1">
    <nc r="B328" t="inlineStr">
      <is>
        <t>07</t>
      </is>
    </nc>
  </rcc>
  <rcc rId="9344" sId="1">
    <nc r="C328" t="inlineStr">
      <is>
        <t>01</t>
      </is>
    </nc>
  </rcc>
  <rcc rId="9345" sId="1">
    <nc r="D328" t="inlineStr">
      <is>
        <t>10101 74880</t>
      </is>
    </nc>
  </rcc>
  <rcc rId="9346" sId="1">
    <nc r="E328" t="inlineStr">
      <is>
        <t>612</t>
      </is>
    </nc>
  </rcc>
  <rcc rId="9347" sId="1" odxf="1" dxf="1" numFmtId="4">
    <nc r="F328">
      <v>324</v>
    </nc>
    <ndxf>
      <fill>
        <patternFill>
          <bgColor theme="0"/>
        </patternFill>
      </fill>
    </ndxf>
  </rcc>
  <rfmt sheetId="1" sqref="F324:F326">
    <dxf>
      <fill>
        <patternFill>
          <bgColor theme="0"/>
        </patternFill>
      </fill>
    </dxf>
  </rfmt>
  <rcc rId="9348" sId="1">
    <oc r="F322">
      <f>F323+F325+F329+F332</f>
    </oc>
    <nc r="F322">
      <f>F323+F325+F329+F332+F327</f>
    </nc>
  </rcc>
  <rcc rId="9349" sId="1" numFmtId="4">
    <oc r="F330">
      <v>34447</v>
    </oc>
    <nc r="F330">
      <v>35947</v>
    </nc>
  </rcc>
  <rcc rId="9350" sId="1" numFmtId="4">
    <oc r="F333">
      <f>75663.1+2340</f>
    </oc>
    <nc r="F333">
      <v>96043.6</v>
    </nc>
  </rcc>
  <rfmt sheetId="1" sqref="F332">
    <dxf>
      <fill>
        <patternFill>
          <bgColor theme="0"/>
        </patternFill>
      </fill>
    </dxf>
  </rfmt>
  <rrc rId="9351" sId="1" ref="A334:XFD336" action="insertRow"/>
  <rcc rId="9352" sId="1" odxf="1" dxf="1">
    <nc r="A334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9353" sId="1" odxf="1" dxf="1">
    <nc r="B3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4" sId="1" odxf="1" dxf="1">
    <nc r="C33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5" sId="1" odxf="1" dxf="1">
    <nc r="D334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334" start="0" length="0">
    <dxf>
      <font>
        <i/>
        <name val="Times New Roman CYR"/>
        <family val="1"/>
      </font>
    </dxf>
  </rfmt>
  <rfmt sheetId="1" sqref="H334" start="0" length="0">
    <dxf>
      <font>
        <i/>
        <name val="Times New Roman CYR"/>
        <family val="1"/>
      </font>
    </dxf>
  </rfmt>
  <rfmt sheetId="1" sqref="I334" start="0" length="0">
    <dxf>
      <font>
        <i/>
        <name val="Times New Roman CYR"/>
        <family val="1"/>
      </font>
    </dxf>
  </rfmt>
  <rfmt sheetId="1" sqref="J334" start="0" length="0">
    <dxf>
      <font>
        <i/>
        <name val="Times New Roman CYR"/>
        <family val="1"/>
      </font>
    </dxf>
  </rfmt>
  <rfmt sheetId="1" sqref="K334" start="0" length="0">
    <dxf>
      <font>
        <i/>
        <name val="Times New Roman CYR"/>
        <family val="1"/>
      </font>
    </dxf>
  </rfmt>
  <rfmt sheetId="1" sqref="L334" start="0" length="0">
    <dxf>
      <font>
        <i/>
        <name val="Times New Roman CYR"/>
        <family val="1"/>
      </font>
    </dxf>
  </rfmt>
  <rfmt sheetId="1" sqref="M334" start="0" length="0">
    <dxf>
      <font>
        <i/>
        <name val="Times New Roman CYR"/>
        <family val="1"/>
      </font>
    </dxf>
  </rfmt>
  <rfmt sheetId="1" sqref="N334" start="0" length="0">
    <dxf>
      <font>
        <i/>
        <name val="Times New Roman CYR"/>
        <family val="1"/>
      </font>
    </dxf>
  </rfmt>
  <rfmt sheetId="1" sqref="O334" start="0" length="0">
    <dxf>
      <font>
        <i/>
        <name val="Times New Roman CYR"/>
        <family val="1"/>
      </font>
    </dxf>
  </rfmt>
  <rfmt sheetId="1" sqref="P334" start="0" length="0">
    <dxf>
      <font>
        <i/>
        <name val="Times New Roman CYR"/>
        <family val="1"/>
      </font>
    </dxf>
  </rfmt>
  <rfmt sheetId="1" sqref="A334:XFD334" start="0" length="0">
    <dxf>
      <font>
        <i/>
        <name val="Times New Roman CYR"/>
        <family val="1"/>
      </font>
    </dxf>
  </rfmt>
  <rcc rId="9356" sId="1" odxf="1" dxf="1">
    <nc r="A33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7" sId="1" odxf="1" dxf="1">
    <nc r="B33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8" sId="1" odxf="1" dxf="1">
    <nc r="C3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9" sId="1" odxf="1" dxf="1">
    <nc r="D335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5" start="0" length="0">
    <dxf>
      <font>
        <i/>
        <name val="Times New Roman"/>
        <family val="1"/>
      </font>
    </dxf>
  </rfmt>
  <rcc rId="9360" sId="1" odxf="1" dxf="1">
    <nc r="F335">
      <f>F336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35" start="0" length="0">
    <dxf>
      <font>
        <i/>
        <name val="Times New Roman CYR"/>
        <family val="1"/>
      </font>
    </dxf>
  </rfmt>
  <rfmt sheetId="1" sqref="H335" start="0" length="0">
    <dxf>
      <font>
        <i/>
        <name val="Times New Roman CYR"/>
        <family val="1"/>
      </font>
    </dxf>
  </rfmt>
  <rfmt sheetId="1" sqref="I335" start="0" length="0">
    <dxf>
      <font>
        <i/>
        <name val="Times New Roman CYR"/>
        <family val="1"/>
      </font>
    </dxf>
  </rfmt>
  <rfmt sheetId="1" sqref="J335" start="0" length="0">
    <dxf>
      <font>
        <i/>
        <name val="Times New Roman CYR"/>
        <family val="1"/>
      </font>
    </dxf>
  </rfmt>
  <rfmt sheetId="1" sqref="K335" start="0" length="0">
    <dxf>
      <font>
        <i/>
        <name val="Times New Roman CYR"/>
        <family val="1"/>
      </font>
    </dxf>
  </rfmt>
  <rfmt sheetId="1" sqref="L335" start="0" length="0">
    <dxf>
      <font>
        <i/>
        <name val="Times New Roman CYR"/>
        <family val="1"/>
      </font>
    </dxf>
  </rfmt>
  <rfmt sheetId="1" sqref="M335" start="0" length="0">
    <dxf>
      <font>
        <i/>
        <name val="Times New Roman CYR"/>
        <family val="1"/>
      </font>
    </dxf>
  </rfmt>
  <rfmt sheetId="1" sqref="N335" start="0" length="0">
    <dxf>
      <font>
        <i/>
        <name val="Times New Roman CYR"/>
        <family val="1"/>
      </font>
    </dxf>
  </rfmt>
  <rfmt sheetId="1" sqref="O335" start="0" length="0">
    <dxf>
      <font>
        <i/>
        <name val="Times New Roman CYR"/>
        <family val="1"/>
      </font>
    </dxf>
  </rfmt>
  <rfmt sheetId="1" sqref="P335" start="0" length="0">
    <dxf>
      <font>
        <i/>
        <name val="Times New Roman CYR"/>
        <family val="1"/>
      </font>
    </dxf>
  </rfmt>
  <rfmt sheetId="1" sqref="A335:XFD335" start="0" length="0">
    <dxf>
      <font>
        <i/>
        <name val="Times New Roman CYR"/>
        <family val="1"/>
      </font>
    </dxf>
  </rfmt>
  <rcc rId="9361" sId="1" odxf="1" dxf="1">
    <nc r="A3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9362" sId="1">
    <nc r="B336" t="inlineStr">
      <is>
        <t>07</t>
      </is>
    </nc>
  </rcc>
  <rcc rId="9363" sId="1">
    <nc r="C336" t="inlineStr">
      <is>
        <t>01</t>
      </is>
    </nc>
  </rcc>
  <rcc rId="9364" sId="1">
    <nc r="D336" t="inlineStr">
      <is>
        <t>10103 S2140</t>
      </is>
    </nc>
  </rcc>
  <rcc rId="9365" sId="1">
    <nc r="E336" t="inlineStr">
      <is>
        <t>612</t>
      </is>
    </nc>
  </rcc>
  <rfmt sheetId="1" sqref="F336" start="0" length="0">
    <dxf>
      <fill>
        <patternFill patternType="none">
          <bgColor indexed="65"/>
        </patternFill>
      </fill>
    </dxf>
  </rfmt>
  <rfmt sheetId="1" sqref="G336" start="0" length="0">
    <dxf>
      <font>
        <i/>
        <name val="Times New Roman CYR"/>
        <family val="1"/>
      </font>
    </dxf>
  </rfmt>
  <rfmt sheetId="1" sqref="H336" start="0" length="0">
    <dxf>
      <font>
        <i/>
        <name val="Times New Roman CYR"/>
        <family val="1"/>
      </font>
    </dxf>
  </rfmt>
  <rfmt sheetId="1" sqref="I336" start="0" length="0">
    <dxf>
      <font>
        <i/>
        <name val="Times New Roman CYR"/>
        <family val="1"/>
      </font>
    </dxf>
  </rfmt>
  <rfmt sheetId="1" sqref="J336" start="0" length="0">
    <dxf>
      <font>
        <i/>
        <name val="Times New Roman CYR"/>
        <family val="1"/>
      </font>
    </dxf>
  </rfmt>
  <rfmt sheetId="1" sqref="K336" start="0" length="0">
    <dxf>
      <font>
        <i/>
        <name val="Times New Roman CYR"/>
        <family val="1"/>
      </font>
    </dxf>
  </rfmt>
  <rfmt sheetId="1" sqref="L336" start="0" length="0">
    <dxf>
      <font>
        <i/>
        <name val="Times New Roman CYR"/>
        <family val="1"/>
      </font>
    </dxf>
  </rfmt>
  <rfmt sheetId="1" sqref="M336" start="0" length="0">
    <dxf>
      <font>
        <i/>
        <name val="Times New Roman CYR"/>
        <family val="1"/>
      </font>
    </dxf>
  </rfmt>
  <rfmt sheetId="1" sqref="N336" start="0" length="0">
    <dxf>
      <font>
        <i/>
        <name val="Times New Roman CYR"/>
        <family val="1"/>
      </font>
    </dxf>
  </rfmt>
  <rfmt sheetId="1" sqref="O336" start="0" length="0">
    <dxf>
      <font>
        <i/>
        <name val="Times New Roman CYR"/>
        <family val="1"/>
      </font>
    </dxf>
  </rfmt>
  <rfmt sheetId="1" sqref="P336" start="0" length="0">
    <dxf>
      <font>
        <i/>
        <name val="Times New Roman CYR"/>
        <family val="1"/>
      </font>
    </dxf>
  </rfmt>
  <rfmt sheetId="1" sqref="A336:XFD336" start="0" length="0">
    <dxf>
      <font>
        <i/>
        <name val="Times New Roman CYR"/>
        <family val="1"/>
      </font>
    </dxf>
  </rfmt>
  <rcc rId="9366" sId="1" numFmtId="4">
    <nc r="F336">
      <v>4571.53334</v>
    </nc>
  </rcc>
  <rcc rId="9367" sId="1">
    <nc r="F334">
      <f>F335</f>
    </nc>
  </rcc>
  <rcc rId="9368" sId="1">
    <oc r="F321">
      <f>F322</f>
    </oc>
    <nc r="F321">
      <f>F322+F334</f>
    </nc>
  </rcc>
  <rfmt sheetId="1" sqref="F342">
    <dxf>
      <fill>
        <patternFill>
          <bgColor theme="0"/>
        </patternFill>
      </fill>
    </dxf>
  </rfmt>
  <rcc rId="9369" sId="1" numFmtId="4">
    <oc r="F344">
      <v>259444.1</v>
    </oc>
    <nc r="F344">
      <v>286773.8</v>
    </nc>
  </rcc>
  <rfmt sheetId="1" sqref="F344:F346">
    <dxf>
      <fill>
        <patternFill>
          <bgColor theme="0"/>
        </patternFill>
      </fill>
    </dxf>
  </rfmt>
  <rrc rId="9370" sId="1" ref="A347:XFD348" action="insertRow"/>
  <rfmt sheetId="1" sqref="A347" start="0" length="0">
    <dxf>
      <font>
        <i/>
        <color indexed="8"/>
        <name val="Times New Roman"/>
        <family val="1"/>
      </font>
      <fill>
        <patternFill patternType="none"/>
      </fill>
    </dxf>
  </rfmt>
  <rfmt sheetId="1" sqref="B347" start="0" length="0">
    <dxf>
      <font>
        <i/>
        <name val="Times New Roman"/>
        <family val="1"/>
      </font>
    </dxf>
  </rfmt>
  <rfmt sheetId="1" sqref="C347" start="0" length="0">
    <dxf>
      <font>
        <i/>
        <name val="Times New Roman"/>
        <family val="1"/>
      </font>
    </dxf>
  </rfmt>
  <rfmt sheetId="1" sqref="D347" start="0" length="0">
    <dxf>
      <font>
        <i/>
        <name val="Times New Roman"/>
        <family val="1"/>
      </font>
    </dxf>
  </rfmt>
  <rfmt sheetId="1" sqref="E347" start="0" length="0">
    <dxf>
      <font>
        <i/>
        <name val="Times New Roman"/>
        <family val="1"/>
      </font>
    </dxf>
  </rfmt>
  <rfmt sheetId="1" sqref="F347" start="0" length="0">
    <dxf>
      <font>
        <i/>
        <name val="Times New Roman"/>
        <family val="1"/>
      </font>
    </dxf>
  </rfmt>
  <rcc rId="9371" sId="1">
    <nc r="G348">
      <v>5565.8</v>
    </nc>
  </rcc>
  <rcc rId="9372" sId="1" odxf="1" dxf="1">
    <nc r="A347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alignment horizontal="general"/>
    </ndxf>
  </rcc>
  <rcc rId="9373" sId="1">
    <nc r="A348" t="inlineStr">
      <is>
        <t>Субсидии бюджетным учреждениям на иные цели</t>
      </is>
    </nc>
  </rcc>
  <rcc rId="9374" sId="1">
    <nc r="B347" t="inlineStr">
      <is>
        <t>07</t>
      </is>
    </nc>
  </rcc>
  <rcc rId="9375" sId="1">
    <nc r="C347" t="inlineStr">
      <is>
        <t>02</t>
      </is>
    </nc>
  </rcc>
  <rcc rId="9376" sId="1">
    <nc r="D347" t="inlineStr">
      <is>
        <t>10201 74870</t>
      </is>
    </nc>
  </rcc>
  <rcc rId="9377" sId="1">
    <nc r="F347">
      <f>F348</f>
    </nc>
  </rcc>
  <rcc rId="9378" sId="1">
    <nc r="B348" t="inlineStr">
      <is>
        <t>07</t>
      </is>
    </nc>
  </rcc>
  <rcc rId="9379" sId="1">
    <nc r="C348" t="inlineStr">
      <is>
        <t>02</t>
      </is>
    </nc>
  </rcc>
  <rcc rId="9380" sId="1">
    <nc r="D348" t="inlineStr">
      <is>
        <t xml:space="preserve">10201 74870 </t>
      </is>
    </nc>
  </rcc>
  <rcc rId="9381" sId="1">
    <nc r="E348" t="inlineStr">
      <is>
        <t>611</t>
      </is>
    </nc>
  </rcc>
  <rcc rId="9382" sId="1" numFmtId="4">
    <nc r="F348">
      <v>2846</v>
    </nc>
  </rcc>
  <rcc rId="9383" sId="1">
    <oc r="F340">
      <f>F343+F345+F349+F356+F354+F352+F358+F341+F360</f>
    </oc>
    <nc r="F340">
      <f>F343+F345+F349+F356+F354+F352+F358+F341+F360+F347</f>
    </nc>
  </rcc>
  <rcc rId="9384" sId="1" numFmtId="4">
    <oc r="F350">
      <f>88217.7</f>
    </oc>
    <nc r="F350">
      <v>83855.678</v>
    </nc>
  </rcc>
  <rfmt sheetId="1" sqref="F353">
    <dxf>
      <fill>
        <patternFill>
          <bgColor theme="0"/>
        </patternFill>
      </fill>
    </dxf>
  </rfmt>
  <rcc rId="9385" sId="1" numFmtId="4">
    <oc r="F355">
      <f>116435+16154.2</f>
    </oc>
    <nc r="F355">
      <v>152744</v>
    </nc>
  </rcc>
  <rfmt sheetId="1" sqref="F355">
    <dxf>
      <fill>
        <patternFill>
          <bgColor theme="0"/>
        </patternFill>
      </fill>
    </dxf>
  </rfmt>
  <rfmt sheetId="1" sqref="F357">
    <dxf>
      <fill>
        <patternFill>
          <bgColor theme="0"/>
        </patternFill>
      </fill>
    </dxf>
  </rfmt>
  <rcc rId="9386" sId="1" numFmtId="4">
    <oc r="F359">
      <f>1523.6+31.1</f>
    </oc>
    <nc r="F359">
      <v>1570.722</v>
    </nc>
  </rcc>
  <rfmt sheetId="1" sqref="F359:F361">
    <dxf>
      <fill>
        <patternFill>
          <bgColor theme="0"/>
        </patternFill>
      </fill>
    </dxf>
  </rfmt>
  <rcc rId="9387" sId="1">
    <oc r="D367" t="inlineStr">
      <is>
        <t>19002 S2140</t>
      </is>
    </oc>
    <nc r="D367" t="inlineStr">
      <is>
        <t>10203 S2140</t>
      </is>
    </nc>
  </rcc>
  <rcc rId="9388" sId="1">
    <oc r="F367">
      <f>F368</f>
    </oc>
    <nc r="F367">
      <f>F368</f>
    </nc>
  </rcc>
  <rcc rId="9389" sId="1">
    <oc r="D368" t="inlineStr">
      <is>
        <t>19002 S2140</t>
      </is>
    </oc>
    <nc r="D368" t="inlineStr">
      <is>
        <t>10203 S2140</t>
      </is>
    </nc>
  </rcc>
  <rfmt sheetId="1" sqref="F368" start="0" length="0">
    <dxf>
      <fill>
        <patternFill patternType="none">
          <bgColor indexed="65"/>
        </patternFill>
      </fill>
    </dxf>
  </rfmt>
  <rcc rId="9390" sId="1">
    <oc r="F365">
      <f>F366</f>
    </oc>
    <nc r="F365"/>
  </rcc>
  <rrc rId="9391" sId="1" ref="A365:XFD365" action="deleteRow">
    <undo index="65535" exp="ref" v="1" dr="F365" r="F337" sId="1"/>
    <rfmt sheetId="1" xfDxf="1" sqref="A365:XFD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365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5" start="0" length="0">
      <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392" sId="1" odxf="1" dxf="1">
    <oc r="A365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365" t="inlineStr">
      <is>
        <t>Основное мероприятие "Капитальный ремонт учреждений общего образования"</t>
      </is>
    </nc>
    <odxf>
      <fill>
        <patternFill patternType="solid"/>
      </fill>
    </odxf>
    <ndxf>
      <fill>
        <patternFill patternType="none"/>
      </fill>
    </ndxf>
  </rcc>
  <rfmt sheetId="1" sqref="B365" start="0" length="0">
    <dxf>
      <fill>
        <patternFill patternType="none">
          <bgColor indexed="65"/>
        </patternFill>
      </fill>
    </dxf>
  </rfmt>
  <rfmt sheetId="1" sqref="C365" start="0" length="0">
    <dxf>
      <fill>
        <patternFill patternType="none">
          <bgColor indexed="65"/>
        </patternFill>
      </fill>
    </dxf>
  </rfmt>
  <rcc rId="9393" sId="1" odxf="1" dxf="1">
    <oc r="D365" t="inlineStr">
      <is>
        <t>19002 00000</t>
      </is>
    </oc>
    <nc r="D365" t="inlineStr">
      <is>
        <t>10203 00000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65" start="0" length="0">
    <dxf>
      <fill>
        <patternFill patternType="none">
          <bgColor indexed="65"/>
        </patternFill>
      </fill>
    </dxf>
  </rfmt>
  <rfmt sheetId="1" sqref="F365" start="0" length="0">
    <dxf>
      <fill>
        <patternFill patternType="none">
          <bgColor indexed="65"/>
        </patternFill>
      </fill>
    </dxf>
  </rfmt>
  <rcc rId="9394" sId="1" numFmtId="4">
    <oc r="F367">
      <f>8380+441.05275</f>
    </oc>
    <nc r="F367">
      <v>4279.2921999999999</v>
    </nc>
  </rcc>
  <rcc rId="9395" sId="1">
    <oc r="F365">
      <f>F366</f>
    </oc>
    <nc r="F365">
      <f>F366</f>
    </nc>
  </rcc>
  <rcc rId="9396" sId="1">
    <oc r="F339">
      <f>F340+F362</f>
    </oc>
    <nc r="F339">
      <f>F340+F362+F365</f>
    </nc>
  </rcc>
  <rcc rId="9397" sId="1">
    <oc r="F337">
      <f>F338+#REF!</f>
    </oc>
    <nc r="F337">
      <f>F338</f>
    </nc>
  </rcc>
  <rcc rId="9398" sId="1" numFmtId="4">
    <oc r="F373">
      <v>12264.9</v>
    </oc>
    <nc r="F373">
      <v>10764.9</v>
    </nc>
  </rcc>
  <rrc rId="9399" sId="1" ref="A374:XFD375" action="insertRow"/>
  <rfmt sheetId="1" sqref="A374" start="0" length="0">
    <dxf>
      <alignment vertical="top"/>
    </dxf>
  </rfmt>
  <rfmt sheetId="1" sqref="D374" start="0" length="0">
    <dxf>
      <font>
        <i/>
        <name val="Times New Roman"/>
        <family val="1"/>
      </font>
    </dxf>
  </rfmt>
  <rfmt sheetId="1" sqref="F374" start="0" length="0">
    <dxf>
      <font>
        <i/>
        <name val="Times New Roman"/>
        <family val="1"/>
      </font>
    </dxf>
  </rfmt>
  <rcc rId="9400" sId="1" odxf="1" dxf="1">
    <nc r="A374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center"/>
    </ndxf>
  </rcc>
  <rcc rId="9401" sId="1" odxf="1" dxf="1">
    <nc r="A37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9402" sId="1" odxf="1" dxf="1">
    <nc r="B374" t="inlineStr">
      <is>
        <t>07</t>
      </is>
    </nc>
    <ndxf>
      <font>
        <i/>
        <name val="Times New Roman"/>
        <family val="1"/>
      </font>
    </ndxf>
  </rcc>
  <rcc rId="9403" sId="1" odxf="1" dxf="1">
    <nc r="C374" t="inlineStr">
      <is>
        <t>03</t>
      </is>
    </nc>
    <ndxf>
      <font>
        <i/>
        <name val="Times New Roman"/>
        <family val="1"/>
      </font>
    </ndxf>
  </rcc>
  <rcc rId="9404" sId="1">
    <nc r="D374" t="inlineStr">
      <is>
        <t>08301 S2160</t>
      </is>
    </nc>
  </rcc>
  <rfmt sheetId="1" sqref="E374" start="0" length="0">
    <dxf>
      <font>
        <i/>
        <name val="Times New Roman"/>
        <family val="1"/>
      </font>
    </dxf>
  </rfmt>
  <rcc rId="9405" sId="1" odxf="1" dxf="1">
    <nc r="F374">
      <f>F375</f>
    </nc>
    <ndxf>
      <fill>
        <patternFill patternType="none">
          <bgColor indexed="65"/>
        </patternFill>
      </fill>
    </ndxf>
  </rcc>
  <rcc rId="9406" sId="1">
    <nc r="B375" t="inlineStr">
      <is>
        <t>07</t>
      </is>
    </nc>
  </rcc>
  <rcc rId="9407" sId="1">
    <nc r="C375" t="inlineStr">
      <is>
        <t>03</t>
      </is>
    </nc>
  </rcc>
  <rcc rId="9408" sId="1">
    <nc r="D375" t="inlineStr">
      <is>
        <t>08301 S2160</t>
      </is>
    </nc>
  </rcc>
  <rcc rId="9409" sId="1">
    <nc r="E375" t="inlineStr">
      <is>
        <t>611</t>
      </is>
    </nc>
  </rcc>
  <rcc rId="9410" sId="1" odxf="1" dxf="1" numFmtId="4">
    <nc r="F375">
      <v>1500</v>
    </nc>
    <ndxf>
      <fill>
        <patternFill patternType="none">
          <bgColor indexed="65"/>
        </patternFill>
      </fill>
    </ndxf>
  </rcc>
  <rcc rId="9411" sId="1">
    <oc r="F371">
      <f>F372+F376</f>
    </oc>
    <nc r="F371">
      <f>F372+F376+F374</f>
    </nc>
  </rcc>
  <rcc rId="9412" sId="1" numFmtId="4">
    <oc r="F377">
      <v>13346.3</v>
    </oc>
    <nc r="F377">
      <v>12496</v>
    </nc>
  </rcc>
  <rfmt sheetId="1" sqref="F377">
    <dxf>
      <fill>
        <patternFill>
          <bgColor theme="0"/>
        </patternFill>
      </fill>
    </dxf>
  </rfmt>
  <rcc rId="9413" sId="1" numFmtId="4">
    <oc r="F382">
      <f>768.2</f>
    </oc>
    <nc r="F382">
      <v>3910.884</v>
    </nc>
  </rcc>
  <rcc rId="9414" sId="1" numFmtId="4">
    <oc r="F383">
      <v>1557.5</v>
    </oc>
    <nc r="F383">
      <v>7864.8</v>
    </nc>
  </rcc>
  <rrc rId="9415" sId="1" ref="A384:XFD384" action="insertRow"/>
  <rcc rId="9416" sId="1">
    <nc r="B384" t="inlineStr">
      <is>
        <t>07</t>
      </is>
    </nc>
  </rcc>
  <rcc rId="9417" sId="1">
    <nc r="C384" t="inlineStr">
      <is>
        <t>03</t>
      </is>
    </nc>
  </rcc>
  <rcc rId="9418" sId="1">
    <nc r="D384" t="inlineStr">
      <is>
        <t>10301 83030</t>
      </is>
    </nc>
  </rcc>
  <rcc rId="9419" sId="1">
    <nc r="E384" t="inlineStr">
      <is>
        <t>622</t>
      </is>
    </nc>
  </rcc>
  <rfmt sheetId="1" sqref="F383:F384" start="0" length="0">
    <dxf>
      <border>
        <right style="thin">
          <color indexed="64"/>
        </right>
      </border>
    </dxf>
  </rfmt>
  <rfmt sheetId="1" sqref="F383:F38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9420" sId="1" odxf="1" dxf="1">
    <nc r="A384" t="inlineStr">
      <is>
        <t>Субсидии автономным учреждениям на иные цели</t>
      </is>
    </nc>
    <ndxf>
      <border outline="0">
        <left style="medium">
          <color indexed="64"/>
        </left>
      </border>
    </ndxf>
  </rcc>
  <rcc rId="9421" sId="1" numFmtId="4">
    <nc r="F384">
      <v>2810.8</v>
    </nc>
  </rcc>
  <rcc rId="9422" sId="1">
    <oc r="F381">
      <f>F382+F383</f>
    </oc>
    <nc r="F381">
      <f>F382+F383+F384</f>
    </nc>
  </rcc>
  <rcc rId="9423" sId="1" numFmtId="4">
    <oc r="F386">
      <f>10159.152+10604.1-5300</f>
    </oc>
    <nc r="F386">
      <v>10159.152</v>
    </nc>
  </rcc>
  <rcc rId="9424" sId="1" numFmtId="4">
    <oc r="F387">
      <f>32170.648+20507.3-10200</f>
    </oc>
    <nc r="F387">
      <v>32170.648000000001</v>
    </nc>
  </rcc>
  <rfmt sheetId="1" sqref="F386:F387">
    <dxf>
      <fill>
        <patternFill>
          <bgColor theme="0"/>
        </patternFill>
      </fill>
    </dxf>
  </rfmt>
  <rcc rId="9425" sId="1" numFmtId="4">
    <oc r="F389">
      <f>5141+159</f>
    </oc>
    <nc r="F389">
      <v>7360.3</v>
    </nc>
  </rcc>
  <rcc rId="9426" sId="1" numFmtId="4">
    <oc r="F390">
      <f>9894+306</f>
    </oc>
    <nc r="F390">
      <v>14200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27" sId="1" numFmtId="4">
    <oc r="F394">
      <v>105.6</v>
    </oc>
    <nc r="F394"/>
  </rcc>
  <rrc rId="9428" sId="1" ref="A391:XFD391" action="deleteRow">
    <undo index="65535" exp="ref" v="1" dr="F391" r="F37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3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3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2" sId="1">
    <oc r="F378">
      <f>F379+#REF!</f>
    </oc>
    <nc r="F378">
      <f>F379</f>
    </nc>
  </rcc>
  <rcc rId="9433" sId="1" numFmtId="4">
    <oc r="F145">
      <v>432.50844000000001</v>
    </oc>
    <nc r="F145">
      <f>432.50844+105.6</f>
    </nc>
  </rcc>
  <rfmt sheetId="1" sqref="F396">
    <dxf>
      <fill>
        <patternFill>
          <bgColor theme="0"/>
        </patternFill>
      </fill>
    </dxf>
  </rfmt>
  <rfmt sheetId="1" sqref="F402">
    <dxf>
      <fill>
        <patternFill>
          <bgColor theme="0"/>
        </patternFill>
      </fill>
    </dxf>
  </rfmt>
  <rrc rId="9434" sId="1" ref="A407:XFD408" action="insertRow"/>
  <rfmt sheetId="1" sqref="A407" start="0" length="0">
    <dxf>
      <font>
        <i/>
        <name val="Times New Roman"/>
        <family val="1"/>
      </font>
      <alignment vertical="center"/>
    </dxf>
  </rfmt>
  <rfmt sheetId="1" sqref="B407" start="0" length="0">
    <dxf>
      <font>
        <i/>
        <name val="Times New Roman"/>
        <family val="1"/>
      </font>
    </dxf>
  </rfmt>
  <rfmt sheetId="1" sqref="C407" start="0" length="0">
    <dxf>
      <font>
        <i/>
        <name val="Times New Roman"/>
        <family val="1"/>
      </font>
    </dxf>
  </rfmt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fmt sheetId="1" sqref="G407" start="0" length="0">
    <dxf>
      <font>
        <i/>
        <name val="Times New Roman CYR"/>
        <family val="1"/>
      </font>
    </dxf>
  </rfmt>
  <rfmt sheetId="1" sqref="H407" start="0" length="0">
    <dxf>
      <font>
        <i/>
        <name val="Times New Roman CYR"/>
        <family val="1"/>
      </font>
    </dxf>
  </rfmt>
  <rfmt sheetId="1" sqref="I407" start="0" length="0">
    <dxf>
      <font>
        <i/>
        <name val="Times New Roman CYR"/>
        <family val="1"/>
      </font>
    </dxf>
  </rfmt>
  <rfmt sheetId="1" sqref="J407" start="0" length="0">
    <dxf>
      <font>
        <i/>
        <name val="Times New Roman CYR"/>
        <family val="1"/>
      </font>
    </dxf>
  </rfmt>
  <rfmt sheetId="1" sqref="K407" start="0" length="0">
    <dxf>
      <font>
        <i/>
        <name val="Times New Roman CYR"/>
        <family val="1"/>
      </font>
    </dxf>
  </rfmt>
  <rfmt sheetId="1" sqref="L407" start="0" length="0">
    <dxf>
      <font>
        <i/>
        <name val="Times New Roman CYR"/>
        <family val="1"/>
      </font>
    </dxf>
  </rfmt>
  <rfmt sheetId="1" sqref="M407" start="0" length="0">
    <dxf>
      <font>
        <i/>
        <name val="Times New Roman CYR"/>
        <family val="1"/>
      </font>
    </dxf>
  </rfmt>
  <rfmt sheetId="1" sqref="N407" start="0" length="0">
    <dxf>
      <font>
        <i/>
        <name val="Times New Roman CYR"/>
        <family val="1"/>
      </font>
    </dxf>
  </rfmt>
  <rfmt sheetId="1" sqref="O407" start="0" length="0">
    <dxf>
      <font>
        <i/>
        <name val="Times New Roman CYR"/>
        <family val="1"/>
      </font>
    </dxf>
  </rfmt>
  <rfmt sheetId="1" sqref="P407" start="0" length="0">
    <dxf>
      <font>
        <i/>
        <name val="Times New Roman CYR"/>
        <family val="1"/>
      </font>
    </dxf>
  </rfmt>
  <rfmt sheetId="1" sqref="A407:XFD407" start="0" length="0">
    <dxf>
      <font>
        <i/>
        <name val="Times New Roman CYR"/>
        <family val="1"/>
      </font>
    </dxf>
  </rfmt>
  <rcc rId="9435" sId="1">
    <nc r="A407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</rcc>
  <rcc rId="9436" sId="1" odxf="1" dxf="1">
    <nc r="A408" t="inlineStr">
      <is>
        <t>Субсидии автономным учреждениям на иные цели</t>
      </is>
    </nc>
    <ndxf>
      <alignment vertical="center"/>
    </ndxf>
  </rcc>
  <rcc rId="9437" sId="1">
    <nc r="B407" t="inlineStr">
      <is>
        <t>07</t>
      </is>
    </nc>
  </rcc>
  <rcc rId="9438" sId="1">
    <nc r="C407" t="inlineStr">
      <is>
        <t>07</t>
      </is>
    </nc>
  </rcc>
  <rcc rId="9439" sId="1">
    <nc r="D407" t="inlineStr">
      <is>
        <t>09601 L1160</t>
      </is>
    </nc>
  </rcc>
  <rcc rId="9440" sId="1" odxf="1" dxf="1">
    <nc r="F407">
      <f>F408</f>
    </nc>
    <ndxf>
      <fill>
        <patternFill patternType="none">
          <bgColor indexed="65"/>
        </patternFill>
      </fill>
    </ndxf>
  </rcc>
  <rcc rId="9441" sId="1">
    <nc r="B408" t="inlineStr">
      <is>
        <t>07</t>
      </is>
    </nc>
  </rcc>
  <rcc rId="9442" sId="1">
    <nc r="C408" t="inlineStr">
      <is>
        <t>07</t>
      </is>
    </nc>
  </rcc>
  <rcc rId="9443" sId="1">
    <nc r="D408" t="inlineStr">
      <is>
        <t>09601 L1160</t>
      </is>
    </nc>
  </rcc>
  <rcc rId="9444" sId="1">
    <nc r="E408" t="inlineStr">
      <is>
        <t>622</t>
      </is>
    </nc>
  </rcc>
  <rcc rId="9445" sId="1" numFmtId="4">
    <nc r="F408">
      <f>10645.5+3627</f>
    </nc>
  </rcc>
  <rcc rId="9446" sId="1">
    <oc r="F404">
      <f>F405</f>
    </oc>
    <nc r="F404">
      <f>F405+F407</f>
    </nc>
  </rcc>
  <rcc rId="9447" sId="1" numFmtId="4">
    <oc r="F413">
      <v>5352.5</v>
    </oc>
    <nc r="F413">
      <v>4940.8771399999996</v>
    </nc>
  </rcc>
  <rcc rId="9448" sId="1" numFmtId="4">
    <oc r="F415">
      <v>5645.9</v>
    </oc>
    <nc r="F415">
      <v>5645.8528500000002</v>
    </nc>
  </rcc>
  <rfmt sheetId="1" sqref="F413:F414">
    <dxf>
      <fill>
        <patternFill>
          <bgColor theme="0"/>
        </patternFill>
      </fill>
    </dxf>
  </rfmt>
  <rcc rId="9449" sId="1" numFmtId="4">
    <oc r="F417">
      <v>65.099999999999994</v>
    </oc>
    <nc r="F417">
      <v>56.912999999999997</v>
    </nc>
  </rcc>
  <rcc rId="9450" sId="1" numFmtId="4">
    <oc r="F418">
      <v>19.600000000000001</v>
    </oc>
    <nc r="F418">
      <v>17.187000000000001</v>
    </nc>
  </rcc>
  <rcc rId="9451" sId="1" numFmtId="4">
    <oc r="F424">
      <v>61.674999999999997</v>
    </oc>
    <nc r="F424">
      <v>65.045000000000002</v>
    </nc>
  </rcc>
  <rcc rId="9452" sId="1" numFmtId="4">
    <oc r="F425">
      <v>18.625</v>
    </oc>
    <nc r="F425">
      <v>19.642790000000002</v>
    </nc>
  </rcc>
  <rfmt sheetId="1" sqref="F416:F423">
    <dxf>
      <fill>
        <patternFill>
          <bgColor theme="0"/>
        </patternFill>
      </fill>
    </dxf>
  </rfmt>
  <rfmt sheetId="1" sqref="F429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AD2ED346-5D78-420B-85E8-6850C7D6A50D}" name="Ольга Владимировна" id="-1905013560" dateTime="2023-12-26T08:27:4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804"/>
  <sheetViews>
    <sheetView tabSelected="1" view="pageBreakPreview" zoomScaleNormal="100" zoomScaleSheetLayoutView="100" workbookViewId="0">
      <selection activeCell="F4" sqref="F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13" width="9.140625" style="1"/>
    <col min="14" max="14" width="9.140625" style="1" customWidth="1"/>
    <col min="15" max="16384" width="9.140625" style="1"/>
  </cols>
  <sheetData>
    <row r="1" spans="1:13" x14ac:dyDescent="0.2">
      <c r="F1" s="3" t="s">
        <v>648</v>
      </c>
    </row>
    <row r="2" spans="1:13" x14ac:dyDescent="0.2">
      <c r="F2" s="3" t="s">
        <v>625</v>
      </c>
    </row>
    <row r="3" spans="1:13" x14ac:dyDescent="0.2">
      <c r="F3" s="3" t="s">
        <v>664</v>
      </c>
    </row>
    <row r="5" spans="1:13" ht="12.75" customHeight="1" x14ac:dyDescent="0.2">
      <c r="A5" s="43"/>
      <c r="B5" s="43"/>
      <c r="C5" s="2"/>
      <c r="D5" s="2"/>
      <c r="E5" s="31"/>
      <c r="F5" s="3" t="s">
        <v>376</v>
      </c>
    </row>
    <row r="6" spans="1:13" ht="12.75" customHeight="1" x14ac:dyDescent="0.2">
      <c r="A6" s="43"/>
      <c r="B6" s="43"/>
      <c r="C6" s="2"/>
      <c r="D6" s="2"/>
      <c r="E6" s="31"/>
      <c r="F6" s="3" t="s">
        <v>258</v>
      </c>
    </row>
    <row r="7" spans="1:13" ht="12.75" customHeight="1" x14ac:dyDescent="0.2">
      <c r="A7" s="43"/>
      <c r="B7" s="2"/>
      <c r="C7" s="2"/>
      <c r="D7" s="31"/>
      <c r="E7" s="31"/>
      <c r="F7" s="3" t="s">
        <v>259</v>
      </c>
    </row>
    <row r="8" spans="1:13" ht="12.75" customHeight="1" x14ac:dyDescent="0.2">
      <c r="A8" s="43"/>
      <c r="B8" s="2"/>
      <c r="C8" s="2"/>
      <c r="D8" s="31"/>
      <c r="E8" s="31"/>
      <c r="F8" s="3" t="s">
        <v>87</v>
      </c>
    </row>
    <row r="9" spans="1:13" ht="12.75" customHeight="1" x14ac:dyDescent="0.2">
      <c r="A9" s="43"/>
      <c r="B9" s="2"/>
      <c r="C9" s="2"/>
      <c r="D9" s="31"/>
      <c r="E9" s="31"/>
      <c r="F9" s="3" t="s">
        <v>489</v>
      </c>
    </row>
    <row r="10" spans="1:13" ht="12.75" customHeight="1" x14ac:dyDescent="0.2">
      <c r="A10" s="43"/>
      <c r="B10" s="2"/>
      <c r="C10" s="2"/>
      <c r="D10" s="31"/>
      <c r="E10" s="125" t="s">
        <v>490</v>
      </c>
      <c r="F10" s="125"/>
    </row>
    <row r="11" spans="1:13" ht="12.75" customHeight="1" x14ac:dyDescent="0.2">
      <c r="A11" s="43"/>
      <c r="B11" s="2"/>
      <c r="C11" s="2"/>
      <c r="D11" s="31"/>
      <c r="E11" s="31"/>
      <c r="F11" s="3" t="s">
        <v>555</v>
      </c>
    </row>
    <row r="12" spans="1:13" ht="12.75" customHeight="1" x14ac:dyDescent="0.2">
      <c r="A12" s="43"/>
      <c r="B12" s="2"/>
      <c r="C12" s="2"/>
      <c r="D12" s="31"/>
      <c r="E12" s="31"/>
    </row>
    <row r="13" spans="1:13" ht="12.75" customHeight="1" x14ac:dyDescent="0.2">
      <c r="A13" s="43"/>
      <c r="B13" s="2"/>
      <c r="C13" s="2"/>
      <c r="D13" s="31"/>
      <c r="E13" s="31"/>
    </row>
    <row r="14" spans="1:13" ht="39" customHeight="1" x14ac:dyDescent="0.2">
      <c r="A14" s="126" t="s">
        <v>486</v>
      </c>
      <c r="B14" s="126"/>
      <c r="C14" s="126"/>
      <c r="D14" s="126"/>
      <c r="E14" s="126"/>
      <c r="F14" s="126"/>
      <c r="M14" s="1" t="s">
        <v>649</v>
      </c>
    </row>
    <row r="15" spans="1:13" ht="15.75" x14ac:dyDescent="0.25">
      <c r="A15" s="44"/>
      <c r="B15" s="44"/>
      <c r="C15" s="44"/>
      <c r="D15" s="44"/>
      <c r="E15" s="44"/>
      <c r="F15" s="45" t="s">
        <v>144</v>
      </c>
    </row>
    <row r="16" spans="1:13" ht="12.75" customHeight="1" x14ac:dyDescent="0.2">
      <c r="A16" s="130" t="s">
        <v>55</v>
      </c>
      <c r="B16" s="128" t="s">
        <v>69</v>
      </c>
      <c r="C16" s="129"/>
      <c r="D16" s="129"/>
      <c r="E16" s="129"/>
      <c r="F16" s="127" t="s">
        <v>277</v>
      </c>
    </row>
    <row r="17" spans="1:6" ht="25.5" x14ac:dyDescent="0.2">
      <c r="A17" s="130"/>
      <c r="B17" s="46" t="s">
        <v>65</v>
      </c>
      <c r="C17" s="46" t="s">
        <v>66</v>
      </c>
      <c r="D17" s="46" t="s">
        <v>67</v>
      </c>
      <c r="E17" s="46" t="s">
        <v>68</v>
      </c>
      <c r="F17" s="127"/>
    </row>
    <row r="18" spans="1:6" x14ac:dyDescent="0.2">
      <c r="A18" s="32" t="s">
        <v>110</v>
      </c>
      <c r="B18" s="9" t="s">
        <v>56</v>
      </c>
      <c r="C18" s="9"/>
      <c r="D18" s="9"/>
      <c r="E18" s="9"/>
      <c r="F18" s="49">
        <f>F19+F34+F53+F71+F75+F99+F103+F96</f>
        <v>127340.40563999998</v>
      </c>
    </row>
    <row r="19" spans="1:6" ht="25.5" x14ac:dyDescent="0.2">
      <c r="A19" s="22" t="s">
        <v>94</v>
      </c>
      <c r="B19" s="8" t="s">
        <v>56</v>
      </c>
      <c r="C19" s="8" t="s">
        <v>57</v>
      </c>
      <c r="D19" s="8"/>
      <c r="E19" s="8"/>
      <c r="F19" s="50">
        <f>F20</f>
        <v>3855.6403999999998</v>
      </c>
    </row>
    <row r="20" spans="1:6" x14ac:dyDescent="0.2">
      <c r="A20" s="17" t="s">
        <v>145</v>
      </c>
      <c r="B20" s="10" t="s">
        <v>56</v>
      </c>
      <c r="C20" s="10" t="s">
        <v>57</v>
      </c>
      <c r="D20" s="10" t="s">
        <v>166</v>
      </c>
      <c r="E20" s="10"/>
      <c r="F20" s="51">
        <f>F24+F28+F31+F21</f>
        <v>3855.6403999999998</v>
      </c>
    </row>
    <row r="21" spans="1:6" ht="25.5" x14ac:dyDescent="0.2">
      <c r="A21" s="27" t="s">
        <v>659</v>
      </c>
      <c r="B21" s="4" t="s">
        <v>56</v>
      </c>
      <c r="C21" s="4" t="s">
        <v>57</v>
      </c>
      <c r="D21" s="4" t="s">
        <v>660</v>
      </c>
      <c r="E21" s="4"/>
      <c r="F21" s="5">
        <f>SUM(F22:F23)</f>
        <v>108.93639999999999</v>
      </c>
    </row>
    <row r="22" spans="1:6" ht="25.5" x14ac:dyDescent="0.2">
      <c r="A22" s="13" t="s">
        <v>164</v>
      </c>
      <c r="B22" s="6" t="s">
        <v>56</v>
      </c>
      <c r="C22" s="6" t="s">
        <v>57</v>
      </c>
      <c r="D22" s="6" t="s">
        <v>660</v>
      </c>
      <c r="E22" s="6" t="s">
        <v>104</v>
      </c>
      <c r="F22" s="79">
        <v>83.668999999999997</v>
      </c>
    </row>
    <row r="23" spans="1:6" ht="38.25" x14ac:dyDescent="0.2">
      <c r="A23" s="13" t="s">
        <v>165</v>
      </c>
      <c r="B23" s="6" t="s">
        <v>56</v>
      </c>
      <c r="C23" s="6" t="s">
        <v>57</v>
      </c>
      <c r="D23" s="6" t="s">
        <v>660</v>
      </c>
      <c r="E23" s="6" t="s">
        <v>158</v>
      </c>
      <c r="F23" s="79">
        <v>25.267399999999999</v>
      </c>
    </row>
    <row r="24" spans="1:6" s="40" customFormat="1" ht="38.25" x14ac:dyDescent="0.2">
      <c r="A24" s="17" t="s">
        <v>86</v>
      </c>
      <c r="B24" s="10" t="s">
        <v>56</v>
      </c>
      <c r="C24" s="10" t="s">
        <v>57</v>
      </c>
      <c r="D24" s="10" t="s">
        <v>172</v>
      </c>
      <c r="E24" s="10"/>
      <c r="F24" s="51">
        <f>F25</f>
        <v>2432.6999999999998</v>
      </c>
    </row>
    <row r="25" spans="1:6" s="39" customFormat="1" ht="25.5" x14ac:dyDescent="0.2">
      <c r="A25" s="27" t="s">
        <v>139</v>
      </c>
      <c r="B25" s="4" t="s">
        <v>56</v>
      </c>
      <c r="C25" s="4" t="s">
        <v>57</v>
      </c>
      <c r="D25" s="4" t="s">
        <v>177</v>
      </c>
      <c r="E25" s="4"/>
      <c r="F25" s="5">
        <f>SUM(F26:F27)</f>
        <v>2432.6999999999998</v>
      </c>
    </row>
    <row r="26" spans="1:6" ht="25.5" x14ac:dyDescent="0.2">
      <c r="A26" s="13" t="s">
        <v>164</v>
      </c>
      <c r="B26" s="6" t="s">
        <v>56</v>
      </c>
      <c r="C26" s="6" t="s">
        <v>57</v>
      </c>
      <c r="D26" s="6" t="s">
        <v>177</v>
      </c>
      <c r="E26" s="6" t="s">
        <v>104</v>
      </c>
      <c r="F26" s="79">
        <v>1869.2</v>
      </c>
    </row>
    <row r="27" spans="1:6" ht="38.25" x14ac:dyDescent="0.2">
      <c r="A27" s="13" t="s">
        <v>165</v>
      </c>
      <c r="B27" s="6" t="s">
        <v>56</v>
      </c>
      <c r="C27" s="6" t="s">
        <v>57</v>
      </c>
      <c r="D27" s="6" t="s">
        <v>177</v>
      </c>
      <c r="E27" s="6" t="s">
        <v>158</v>
      </c>
      <c r="F27" s="79">
        <v>563.5</v>
      </c>
    </row>
    <row r="28" spans="1:6" s="39" customFormat="1" ht="25.5" x14ac:dyDescent="0.2">
      <c r="A28" s="29" t="s">
        <v>532</v>
      </c>
      <c r="B28" s="4" t="s">
        <v>56</v>
      </c>
      <c r="C28" s="4" t="s">
        <v>57</v>
      </c>
      <c r="D28" s="4" t="s">
        <v>562</v>
      </c>
      <c r="E28" s="10"/>
      <c r="F28" s="5">
        <f>SUM(F29:F30)</f>
        <v>114.004</v>
      </c>
    </row>
    <row r="29" spans="1:6" ht="25.5" x14ac:dyDescent="0.2">
      <c r="A29" s="13" t="s">
        <v>164</v>
      </c>
      <c r="B29" s="6" t="s">
        <v>56</v>
      </c>
      <c r="C29" s="6" t="s">
        <v>57</v>
      </c>
      <c r="D29" s="6" t="s">
        <v>562</v>
      </c>
      <c r="E29" s="6" t="s">
        <v>104</v>
      </c>
      <c r="F29" s="19">
        <v>114.004</v>
      </c>
    </row>
    <row r="30" spans="1:6" ht="38.25" x14ac:dyDescent="0.2">
      <c r="A30" s="13" t="s">
        <v>165</v>
      </c>
      <c r="B30" s="6" t="s">
        <v>56</v>
      </c>
      <c r="C30" s="6" t="s">
        <v>57</v>
      </c>
      <c r="D30" s="6" t="s">
        <v>562</v>
      </c>
      <c r="E30" s="6" t="s">
        <v>158</v>
      </c>
      <c r="F30" s="19">
        <v>0</v>
      </c>
    </row>
    <row r="31" spans="1:6" ht="37.5" customHeight="1" x14ac:dyDescent="0.2">
      <c r="A31" s="16" t="s">
        <v>649</v>
      </c>
      <c r="B31" s="4" t="s">
        <v>56</v>
      </c>
      <c r="C31" s="4" t="s">
        <v>57</v>
      </c>
      <c r="D31" s="4" t="s">
        <v>650</v>
      </c>
      <c r="E31" s="6"/>
      <c r="F31" s="19">
        <f>F32+F33</f>
        <v>1200</v>
      </c>
    </row>
    <row r="32" spans="1:6" ht="25.5" x14ac:dyDescent="0.2">
      <c r="A32" s="13" t="s">
        <v>164</v>
      </c>
      <c r="B32" s="4" t="s">
        <v>56</v>
      </c>
      <c r="C32" s="4" t="s">
        <v>57</v>
      </c>
      <c r="D32" s="4" t="s">
        <v>650</v>
      </c>
      <c r="E32" s="6" t="s">
        <v>104</v>
      </c>
      <c r="F32" s="19">
        <v>922.2</v>
      </c>
    </row>
    <row r="33" spans="1:6" ht="38.25" x14ac:dyDescent="0.2">
      <c r="A33" s="13" t="s">
        <v>165</v>
      </c>
      <c r="B33" s="4" t="s">
        <v>56</v>
      </c>
      <c r="C33" s="4" t="s">
        <v>57</v>
      </c>
      <c r="D33" s="4" t="s">
        <v>650</v>
      </c>
      <c r="E33" s="6" t="s">
        <v>158</v>
      </c>
      <c r="F33" s="19">
        <v>277.8</v>
      </c>
    </row>
    <row r="34" spans="1:6" ht="38.25" x14ac:dyDescent="0.2">
      <c r="A34" s="26" t="s">
        <v>127</v>
      </c>
      <c r="B34" s="8" t="s">
        <v>56</v>
      </c>
      <c r="C34" s="8" t="s">
        <v>70</v>
      </c>
      <c r="D34" s="8"/>
      <c r="E34" s="8"/>
      <c r="F34" s="50">
        <f>F35</f>
        <v>5813.4159999999993</v>
      </c>
    </row>
    <row r="35" spans="1:6" x14ac:dyDescent="0.2">
      <c r="A35" s="33" t="s">
        <v>145</v>
      </c>
      <c r="B35" s="10" t="s">
        <v>56</v>
      </c>
      <c r="C35" s="10" t="s">
        <v>70</v>
      </c>
      <c r="D35" s="10" t="s">
        <v>166</v>
      </c>
      <c r="E35" s="10"/>
      <c r="F35" s="51">
        <f>F42+F36+F39</f>
        <v>5813.4159999999993</v>
      </c>
    </row>
    <row r="36" spans="1:6" s="39" customFormat="1" ht="38.25" x14ac:dyDescent="0.2">
      <c r="A36" s="29" t="s">
        <v>148</v>
      </c>
      <c r="B36" s="4" t="s">
        <v>56</v>
      </c>
      <c r="C36" s="4" t="s">
        <v>70</v>
      </c>
      <c r="D36" s="4" t="s">
        <v>175</v>
      </c>
      <c r="E36" s="4"/>
      <c r="F36" s="5">
        <f>F37+F38</f>
        <v>84</v>
      </c>
    </row>
    <row r="37" spans="1:6" ht="25.5" x14ac:dyDescent="0.2">
      <c r="A37" s="13" t="s">
        <v>164</v>
      </c>
      <c r="B37" s="6" t="s">
        <v>56</v>
      </c>
      <c r="C37" s="6" t="s">
        <v>70</v>
      </c>
      <c r="D37" s="6" t="s">
        <v>175</v>
      </c>
      <c r="E37" s="6" t="s">
        <v>104</v>
      </c>
      <c r="F37" s="79">
        <v>64.5</v>
      </c>
    </row>
    <row r="38" spans="1:6" ht="38.25" x14ac:dyDescent="0.2">
      <c r="A38" s="13" t="s">
        <v>165</v>
      </c>
      <c r="B38" s="6" t="s">
        <v>56</v>
      </c>
      <c r="C38" s="6" t="s">
        <v>70</v>
      </c>
      <c r="D38" s="6" t="s">
        <v>175</v>
      </c>
      <c r="E38" s="6" t="s">
        <v>158</v>
      </c>
      <c r="F38" s="79">
        <v>19.5</v>
      </c>
    </row>
    <row r="39" spans="1:6" ht="25.5" x14ac:dyDescent="0.2">
      <c r="A39" s="27" t="s">
        <v>659</v>
      </c>
      <c r="B39" s="4" t="s">
        <v>56</v>
      </c>
      <c r="C39" s="4" t="s">
        <v>70</v>
      </c>
      <c r="D39" s="4" t="s">
        <v>660</v>
      </c>
      <c r="E39" s="4"/>
      <c r="F39" s="5">
        <f>SUM(F40:F41)</f>
        <v>102.01600000000001</v>
      </c>
    </row>
    <row r="40" spans="1:6" ht="25.5" x14ac:dyDescent="0.2">
      <c r="A40" s="13" t="s">
        <v>164</v>
      </c>
      <c r="B40" s="6" t="s">
        <v>56</v>
      </c>
      <c r="C40" s="6" t="s">
        <v>70</v>
      </c>
      <c r="D40" s="6" t="s">
        <v>660</v>
      </c>
      <c r="E40" s="6" t="s">
        <v>104</v>
      </c>
      <c r="F40" s="79">
        <v>78.353300000000004</v>
      </c>
    </row>
    <row r="41" spans="1:6" ht="38.25" x14ac:dyDescent="0.2">
      <c r="A41" s="13" t="s">
        <v>165</v>
      </c>
      <c r="B41" s="6" t="s">
        <v>56</v>
      </c>
      <c r="C41" s="6" t="s">
        <v>70</v>
      </c>
      <c r="D41" s="6" t="s">
        <v>660</v>
      </c>
      <c r="E41" s="6" t="s">
        <v>158</v>
      </c>
      <c r="F41" s="79">
        <v>23.662700000000001</v>
      </c>
    </row>
    <row r="42" spans="1:6" s="40" customFormat="1" ht="38.25" x14ac:dyDescent="0.2">
      <c r="A42" s="17" t="s">
        <v>86</v>
      </c>
      <c r="B42" s="10" t="s">
        <v>56</v>
      </c>
      <c r="C42" s="10" t="s">
        <v>70</v>
      </c>
      <c r="D42" s="10" t="s">
        <v>172</v>
      </c>
      <c r="E42" s="10"/>
      <c r="F42" s="51">
        <f>F43+F49</f>
        <v>5627.4</v>
      </c>
    </row>
    <row r="43" spans="1:6" ht="25.5" x14ac:dyDescent="0.2">
      <c r="A43" s="27" t="s">
        <v>131</v>
      </c>
      <c r="B43" s="4" t="s">
        <v>56</v>
      </c>
      <c r="C43" s="4" t="s">
        <v>70</v>
      </c>
      <c r="D43" s="4" t="s">
        <v>173</v>
      </c>
      <c r="E43" s="4"/>
      <c r="F43" s="5">
        <f>SUM(F44:F48)</f>
        <v>2624.1844000000001</v>
      </c>
    </row>
    <row r="44" spans="1:6" ht="25.5" x14ac:dyDescent="0.2">
      <c r="A44" s="13" t="s">
        <v>164</v>
      </c>
      <c r="B44" s="6" t="s">
        <v>56</v>
      </c>
      <c r="C44" s="6" t="s">
        <v>70</v>
      </c>
      <c r="D44" s="6" t="s">
        <v>173</v>
      </c>
      <c r="E44" s="6" t="s">
        <v>104</v>
      </c>
      <c r="F44" s="79">
        <v>1518.1</v>
      </c>
    </row>
    <row r="45" spans="1:6" ht="25.5" x14ac:dyDescent="0.2">
      <c r="A45" s="101" t="s">
        <v>411</v>
      </c>
      <c r="B45" s="6" t="s">
        <v>56</v>
      </c>
      <c r="C45" s="6" t="s">
        <v>70</v>
      </c>
      <c r="D45" s="6" t="s">
        <v>173</v>
      </c>
      <c r="E45" s="6" t="s">
        <v>410</v>
      </c>
      <c r="F45" s="79">
        <v>101.4344</v>
      </c>
    </row>
    <row r="46" spans="1:6" ht="38.25" x14ac:dyDescent="0.2">
      <c r="A46" s="13" t="s">
        <v>165</v>
      </c>
      <c r="B46" s="6" t="s">
        <v>56</v>
      </c>
      <c r="C46" s="6" t="s">
        <v>70</v>
      </c>
      <c r="D46" s="6" t="s">
        <v>173</v>
      </c>
      <c r="E46" s="6" t="s">
        <v>158</v>
      </c>
      <c r="F46" s="79">
        <v>458.5</v>
      </c>
    </row>
    <row r="47" spans="1:6" ht="25.5" x14ac:dyDescent="0.2">
      <c r="A47" s="13" t="s">
        <v>105</v>
      </c>
      <c r="B47" s="6" t="s">
        <v>56</v>
      </c>
      <c r="C47" s="6" t="s">
        <v>70</v>
      </c>
      <c r="D47" s="6" t="s">
        <v>173</v>
      </c>
      <c r="E47" s="6" t="s">
        <v>106</v>
      </c>
      <c r="F47" s="79">
        <v>33.799999999999997</v>
      </c>
    </row>
    <row r="48" spans="1:6" ht="25.5" x14ac:dyDescent="0.2">
      <c r="A48" s="13" t="s">
        <v>133</v>
      </c>
      <c r="B48" s="6" t="s">
        <v>56</v>
      </c>
      <c r="C48" s="6" t="s">
        <v>70</v>
      </c>
      <c r="D48" s="6" t="s">
        <v>173</v>
      </c>
      <c r="E48" s="6" t="s">
        <v>108</v>
      </c>
      <c r="F48" s="79">
        <v>512.35</v>
      </c>
    </row>
    <row r="49" spans="1:6" ht="25.5" x14ac:dyDescent="0.2">
      <c r="A49" s="27" t="s">
        <v>146</v>
      </c>
      <c r="B49" s="4" t="s">
        <v>56</v>
      </c>
      <c r="C49" s="4" t="s">
        <v>70</v>
      </c>
      <c r="D49" s="4" t="s">
        <v>174</v>
      </c>
      <c r="E49" s="4"/>
      <c r="F49" s="5">
        <f>SUM(F50:F52)</f>
        <v>3003.2156</v>
      </c>
    </row>
    <row r="50" spans="1:6" ht="25.5" x14ac:dyDescent="0.2">
      <c r="A50" s="13" t="s">
        <v>164</v>
      </c>
      <c r="B50" s="6" t="s">
        <v>56</v>
      </c>
      <c r="C50" s="6" t="s">
        <v>70</v>
      </c>
      <c r="D50" s="6" t="s">
        <v>174</v>
      </c>
      <c r="E50" s="6" t="s">
        <v>104</v>
      </c>
      <c r="F50" s="79">
        <v>2225.5655999999999</v>
      </c>
    </row>
    <row r="51" spans="1:6" ht="51" x14ac:dyDescent="0.2">
      <c r="A51" s="13" t="s">
        <v>389</v>
      </c>
      <c r="B51" s="6" t="s">
        <v>56</v>
      </c>
      <c r="C51" s="6" t="s">
        <v>70</v>
      </c>
      <c r="D51" s="6" t="s">
        <v>174</v>
      </c>
      <c r="E51" s="6" t="s">
        <v>388</v>
      </c>
      <c r="F51" s="79">
        <v>184.4</v>
      </c>
    </row>
    <row r="52" spans="1:6" ht="38.25" x14ac:dyDescent="0.2">
      <c r="A52" s="13" t="s">
        <v>165</v>
      </c>
      <c r="B52" s="6" t="s">
        <v>56</v>
      </c>
      <c r="C52" s="6" t="s">
        <v>70</v>
      </c>
      <c r="D52" s="6" t="s">
        <v>174</v>
      </c>
      <c r="E52" s="6" t="s">
        <v>158</v>
      </c>
      <c r="F52" s="79">
        <v>593.25</v>
      </c>
    </row>
    <row r="53" spans="1:6" ht="38.25" x14ac:dyDescent="0.2">
      <c r="A53" s="22" t="s">
        <v>89</v>
      </c>
      <c r="B53" s="8" t="s">
        <v>56</v>
      </c>
      <c r="C53" s="8" t="s">
        <v>58</v>
      </c>
      <c r="D53" s="8"/>
      <c r="E53" s="8"/>
      <c r="F53" s="50">
        <f>F54</f>
        <v>18699.942869999999</v>
      </c>
    </row>
    <row r="54" spans="1:6" x14ac:dyDescent="0.2">
      <c r="A54" s="33" t="s">
        <v>145</v>
      </c>
      <c r="B54" s="10" t="s">
        <v>56</v>
      </c>
      <c r="C54" s="10" t="s">
        <v>58</v>
      </c>
      <c r="D54" s="10" t="s">
        <v>166</v>
      </c>
      <c r="E54" s="10"/>
      <c r="F54" s="51">
        <f>F58+F65+F68+F55</f>
        <v>18699.942869999999</v>
      </c>
    </row>
    <row r="55" spans="1:6" ht="25.5" x14ac:dyDescent="0.2">
      <c r="A55" s="27" t="s">
        <v>659</v>
      </c>
      <c r="B55" s="4" t="s">
        <v>56</v>
      </c>
      <c r="C55" s="4" t="s">
        <v>58</v>
      </c>
      <c r="D55" s="4" t="s">
        <v>660</v>
      </c>
      <c r="E55" s="4"/>
      <c r="F55" s="5">
        <f>SUM(F56:F57)</f>
        <v>395.02530000000002</v>
      </c>
    </row>
    <row r="56" spans="1:6" ht="25.5" x14ac:dyDescent="0.2">
      <c r="A56" s="13" t="s">
        <v>164</v>
      </c>
      <c r="B56" s="6" t="s">
        <v>56</v>
      </c>
      <c r="C56" s="6" t="s">
        <v>58</v>
      </c>
      <c r="D56" s="6" t="s">
        <v>660</v>
      </c>
      <c r="E56" s="6" t="s">
        <v>104</v>
      </c>
      <c r="F56" s="79">
        <v>303.399</v>
      </c>
    </row>
    <row r="57" spans="1:6" ht="38.25" x14ac:dyDescent="0.2">
      <c r="A57" s="13" t="s">
        <v>165</v>
      </c>
      <c r="B57" s="6" t="s">
        <v>56</v>
      </c>
      <c r="C57" s="6" t="s">
        <v>58</v>
      </c>
      <c r="D57" s="6" t="s">
        <v>660</v>
      </c>
      <c r="E57" s="6" t="s">
        <v>158</v>
      </c>
      <c r="F57" s="79">
        <v>91.626300000000001</v>
      </c>
    </row>
    <row r="58" spans="1:6" s="40" customFormat="1" ht="38.25" x14ac:dyDescent="0.2">
      <c r="A58" s="17" t="s">
        <v>86</v>
      </c>
      <c r="B58" s="10" t="s">
        <v>71</v>
      </c>
      <c r="C58" s="10" t="s">
        <v>58</v>
      </c>
      <c r="D58" s="10" t="s">
        <v>172</v>
      </c>
      <c r="E58" s="10"/>
      <c r="F58" s="51">
        <f>F59</f>
        <v>11204.316629999998</v>
      </c>
    </row>
    <row r="59" spans="1:6" ht="25.5" x14ac:dyDescent="0.2">
      <c r="A59" s="23" t="s">
        <v>131</v>
      </c>
      <c r="B59" s="4" t="s">
        <v>56</v>
      </c>
      <c r="C59" s="4" t="s">
        <v>58</v>
      </c>
      <c r="D59" s="4" t="s">
        <v>173</v>
      </c>
      <c r="E59" s="4"/>
      <c r="F59" s="5">
        <f>SUM(F60:F64)</f>
        <v>11204.316629999998</v>
      </c>
    </row>
    <row r="60" spans="1:6" ht="25.5" x14ac:dyDescent="0.2">
      <c r="A60" s="13" t="s">
        <v>164</v>
      </c>
      <c r="B60" s="6" t="s">
        <v>56</v>
      </c>
      <c r="C60" s="6" t="s">
        <v>58</v>
      </c>
      <c r="D60" s="6" t="s">
        <v>173</v>
      </c>
      <c r="E60" s="6" t="s">
        <v>104</v>
      </c>
      <c r="F60" s="79">
        <v>8301.1741700000002</v>
      </c>
    </row>
    <row r="61" spans="1:6" ht="38.25" x14ac:dyDescent="0.2">
      <c r="A61" s="13" t="s">
        <v>165</v>
      </c>
      <c r="B61" s="6" t="s">
        <v>56</v>
      </c>
      <c r="C61" s="6" t="s">
        <v>58</v>
      </c>
      <c r="D61" s="6" t="s">
        <v>173</v>
      </c>
      <c r="E61" s="6" t="s">
        <v>158</v>
      </c>
      <c r="F61" s="79">
        <v>2448.2574599999998</v>
      </c>
    </row>
    <row r="62" spans="1:6" ht="25.5" x14ac:dyDescent="0.2">
      <c r="A62" s="13" t="s">
        <v>105</v>
      </c>
      <c r="B62" s="6" t="s">
        <v>56</v>
      </c>
      <c r="C62" s="6" t="s">
        <v>58</v>
      </c>
      <c r="D62" s="6" t="s">
        <v>173</v>
      </c>
      <c r="E62" s="6" t="s">
        <v>106</v>
      </c>
      <c r="F62" s="79">
        <v>8.8000000000000007</v>
      </c>
    </row>
    <row r="63" spans="1:6" ht="25.5" x14ac:dyDescent="0.2">
      <c r="A63" s="13" t="s">
        <v>627</v>
      </c>
      <c r="B63" s="6" t="s">
        <v>56</v>
      </c>
      <c r="C63" s="6" t="s">
        <v>58</v>
      </c>
      <c r="D63" s="6" t="s">
        <v>173</v>
      </c>
      <c r="E63" s="6" t="s">
        <v>418</v>
      </c>
      <c r="F63" s="79">
        <v>321.08499999999998</v>
      </c>
    </row>
    <row r="64" spans="1:6" x14ac:dyDescent="0.2">
      <c r="A64" s="66" t="s">
        <v>304</v>
      </c>
      <c r="B64" s="6" t="s">
        <v>56</v>
      </c>
      <c r="C64" s="6" t="s">
        <v>58</v>
      </c>
      <c r="D64" s="6" t="s">
        <v>173</v>
      </c>
      <c r="E64" s="6" t="s">
        <v>303</v>
      </c>
      <c r="F64" s="79">
        <v>125</v>
      </c>
    </row>
    <row r="65" spans="1:8" s="39" customFormat="1" ht="25.5" x14ac:dyDescent="0.2">
      <c r="A65" s="29" t="s">
        <v>532</v>
      </c>
      <c r="B65" s="4" t="s">
        <v>56</v>
      </c>
      <c r="C65" s="4" t="s">
        <v>58</v>
      </c>
      <c r="D65" s="4" t="s">
        <v>562</v>
      </c>
      <c r="E65" s="10"/>
      <c r="F65" s="5">
        <f>SUM(F66:F67)</f>
        <v>1600.6009399999998</v>
      </c>
    </row>
    <row r="66" spans="1:8" ht="25.5" x14ac:dyDescent="0.2">
      <c r="A66" s="13" t="s">
        <v>164</v>
      </c>
      <c r="B66" s="6" t="s">
        <v>56</v>
      </c>
      <c r="C66" s="6" t="s">
        <v>58</v>
      </c>
      <c r="D66" s="6" t="s">
        <v>562</v>
      </c>
      <c r="E66" s="6" t="s">
        <v>104</v>
      </c>
      <c r="F66" s="19">
        <v>1145.7274299999999</v>
      </c>
    </row>
    <row r="67" spans="1:8" ht="38.25" x14ac:dyDescent="0.2">
      <c r="A67" s="13" t="s">
        <v>165</v>
      </c>
      <c r="B67" s="6" t="s">
        <v>56</v>
      </c>
      <c r="C67" s="6" t="s">
        <v>58</v>
      </c>
      <c r="D67" s="6" t="s">
        <v>562</v>
      </c>
      <c r="E67" s="6" t="s">
        <v>158</v>
      </c>
      <c r="F67" s="19">
        <v>454.87351000000001</v>
      </c>
    </row>
    <row r="68" spans="1:8" ht="51" x14ac:dyDescent="0.2">
      <c r="A68" s="16" t="s">
        <v>649</v>
      </c>
      <c r="B68" s="4" t="s">
        <v>56</v>
      </c>
      <c r="C68" s="4" t="s">
        <v>58</v>
      </c>
      <c r="D68" s="4" t="s">
        <v>650</v>
      </c>
      <c r="E68" s="6"/>
      <c r="F68" s="19">
        <f>F69+F70</f>
        <v>5500</v>
      </c>
    </row>
    <row r="69" spans="1:8" ht="25.5" x14ac:dyDescent="0.2">
      <c r="A69" s="13" t="s">
        <v>164</v>
      </c>
      <c r="B69" s="4" t="s">
        <v>56</v>
      </c>
      <c r="C69" s="4" t="s">
        <v>58</v>
      </c>
      <c r="D69" s="4" t="s">
        <v>650</v>
      </c>
      <c r="E69" s="6" t="s">
        <v>104</v>
      </c>
      <c r="F69" s="19">
        <v>4225</v>
      </c>
    </row>
    <row r="70" spans="1:8" ht="38.25" x14ac:dyDescent="0.2">
      <c r="A70" s="13" t="s">
        <v>165</v>
      </c>
      <c r="B70" s="4" t="s">
        <v>56</v>
      </c>
      <c r="C70" s="4" t="s">
        <v>58</v>
      </c>
      <c r="D70" s="4" t="s">
        <v>650</v>
      </c>
      <c r="E70" s="6" t="s">
        <v>158</v>
      </c>
      <c r="F70" s="19">
        <v>1275</v>
      </c>
    </row>
    <row r="71" spans="1:8" x14ac:dyDescent="0.2">
      <c r="A71" s="22" t="s">
        <v>343</v>
      </c>
      <c r="B71" s="8" t="s">
        <v>56</v>
      </c>
      <c r="C71" s="8" t="s">
        <v>60</v>
      </c>
      <c r="D71" s="8"/>
      <c r="E71" s="8"/>
      <c r="F71" s="50">
        <f>F72</f>
        <v>47</v>
      </c>
    </row>
    <row r="72" spans="1:8" x14ac:dyDescent="0.2">
      <c r="A72" s="17" t="s">
        <v>145</v>
      </c>
      <c r="B72" s="10" t="s">
        <v>56</v>
      </c>
      <c r="C72" s="10" t="s">
        <v>60</v>
      </c>
      <c r="D72" s="10" t="s">
        <v>166</v>
      </c>
      <c r="E72" s="10"/>
      <c r="F72" s="51">
        <f>F73</f>
        <v>47</v>
      </c>
    </row>
    <row r="73" spans="1:8" ht="38.25" x14ac:dyDescent="0.2">
      <c r="A73" s="28" t="s">
        <v>344</v>
      </c>
      <c r="B73" s="4" t="s">
        <v>56</v>
      </c>
      <c r="C73" s="4" t="s">
        <v>60</v>
      </c>
      <c r="D73" s="4" t="s">
        <v>345</v>
      </c>
      <c r="E73" s="4"/>
      <c r="F73" s="5">
        <f>F74</f>
        <v>47</v>
      </c>
    </row>
    <row r="74" spans="1:8" ht="25.5" x14ac:dyDescent="0.2">
      <c r="A74" s="34" t="s">
        <v>133</v>
      </c>
      <c r="B74" s="6" t="s">
        <v>56</v>
      </c>
      <c r="C74" s="6" t="s">
        <v>60</v>
      </c>
      <c r="D74" s="6" t="s">
        <v>345</v>
      </c>
      <c r="E74" s="6" t="s">
        <v>108</v>
      </c>
      <c r="F74" s="79">
        <v>47</v>
      </c>
    </row>
    <row r="75" spans="1:8" ht="38.25" x14ac:dyDescent="0.2">
      <c r="A75" s="26" t="s">
        <v>93</v>
      </c>
      <c r="B75" s="8" t="s">
        <v>56</v>
      </c>
      <c r="C75" s="8" t="s">
        <v>63</v>
      </c>
      <c r="D75" s="8"/>
      <c r="E75" s="8"/>
      <c r="F75" s="50">
        <f>F80+F89+F76</f>
        <v>14948.464999999989</v>
      </c>
    </row>
    <row r="76" spans="1:8" ht="25.5" x14ac:dyDescent="0.2">
      <c r="A76" s="61" t="s">
        <v>475</v>
      </c>
      <c r="B76" s="10" t="s">
        <v>56</v>
      </c>
      <c r="C76" s="10" t="s">
        <v>63</v>
      </c>
      <c r="D76" s="10" t="s">
        <v>283</v>
      </c>
      <c r="E76" s="10"/>
      <c r="F76" s="99">
        <f>F77</f>
        <v>20</v>
      </c>
    </row>
    <row r="77" spans="1:8" ht="25.5" x14ac:dyDescent="0.2">
      <c r="A77" s="21" t="s">
        <v>332</v>
      </c>
      <c r="B77" s="4" t="s">
        <v>56</v>
      </c>
      <c r="C77" s="4" t="s">
        <v>63</v>
      </c>
      <c r="D77" s="4" t="s">
        <v>333</v>
      </c>
      <c r="E77" s="4"/>
      <c r="F77" s="89">
        <f>F78</f>
        <v>20</v>
      </c>
    </row>
    <row r="78" spans="1:8" s="39" customFormat="1" ht="38.25" x14ac:dyDescent="0.2">
      <c r="A78" s="23" t="s">
        <v>284</v>
      </c>
      <c r="B78" s="4" t="s">
        <v>56</v>
      </c>
      <c r="C78" s="4" t="s">
        <v>63</v>
      </c>
      <c r="D78" s="4" t="s">
        <v>29</v>
      </c>
      <c r="E78" s="4"/>
      <c r="F78" s="89">
        <f>F79</f>
        <v>20</v>
      </c>
      <c r="H78" s="117"/>
    </row>
    <row r="79" spans="1:8" ht="25.5" x14ac:dyDescent="0.2">
      <c r="A79" s="14" t="s">
        <v>626</v>
      </c>
      <c r="B79" s="6" t="s">
        <v>56</v>
      </c>
      <c r="C79" s="6" t="s">
        <v>63</v>
      </c>
      <c r="D79" s="6" t="s">
        <v>29</v>
      </c>
      <c r="E79" s="6" t="s">
        <v>108</v>
      </c>
      <c r="F79" s="79">
        <v>20</v>
      </c>
    </row>
    <row r="80" spans="1:8" ht="25.5" x14ac:dyDescent="0.2">
      <c r="A80" s="38" t="s">
        <v>476</v>
      </c>
      <c r="B80" s="10" t="s">
        <v>56</v>
      </c>
      <c r="C80" s="10" t="s">
        <v>63</v>
      </c>
      <c r="D80" s="10" t="s">
        <v>160</v>
      </c>
      <c r="E80" s="10"/>
      <c r="F80" s="51">
        <f>F81</f>
        <v>10596.137419999988</v>
      </c>
    </row>
    <row r="81" spans="1:6" ht="27" x14ac:dyDescent="0.25">
      <c r="A81" s="63" t="s">
        <v>0</v>
      </c>
      <c r="B81" s="7" t="s">
        <v>56</v>
      </c>
      <c r="C81" s="7" t="s">
        <v>63</v>
      </c>
      <c r="D81" s="7" t="s">
        <v>161</v>
      </c>
      <c r="E81" s="7"/>
      <c r="F81" s="42">
        <f>F82</f>
        <v>10596.137419999988</v>
      </c>
    </row>
    <row r="82" spans="1:6" s="39" customFormat="1" ht="25.5" x14ac:dyDescent="0.2">
      <c r="A82" s="29" t="s">
        <v>163</v>
      </c>
      <c r="B82" s="4" t="s">
        <v>56</v>
      </c>
      <c r="C82" s="4" t="s">
        <v>63</v>
      </c>
      <c r="D82" s="4" t="s">
        <v>162</v>
      </c>
      <c r="E82" s="4"/>
      <c r="F82" s="5">
        <f>F83</f>
        <v>10596.137419999988</v>
      </c>
    </row>
    <row r="83" spans="1:6" s="40" customFormat="1" ht="25.5" x14ac:dyDescent="0.2">
      <c r="A83" s="27" t="s">
        <v>131</v>
      </c>
      <c r="B83" s="4" t="s">
        <v>56</v>
      </c>
      <c r="C83" s="4" t="s">
        <v>63</v>
      </c>
      <c r="D83" s="4" t="s">
        <v>159</v>
      </c>
      <c r="E83" s="7"/>
      <c r="F83" s="5">
        <f>SUM(F84:F88)</f>
        <v>10596.137419999988</v>
      </c>
    </row>
    <row r="84" spans="1:6" s="39" customFormat="1" ht="25.5" x14ac:dyDescent="0.2">
      <c r="A84" s="13" t="s">
        <v>164</v>
      </c>
      <c r="B84" s="6" t="s">
        <v>56</v>
      </c>
      <c r="C84" s="6" t="s">
        <v>63</v>
      </c>
      <c r="D84" s="6" t="s">
        <v>159</v>
      </c>
      <c r="E84" s="6" t="s">
        <v>104</v>
      </c>
      <c r="F84" s="19">
        <v>6853.7844299999897</v>
      </c>
    </row>
    <row r="85" spans="1:6" s="39" customFormat="1" ht="25.5" x14ac:dyDescent="0.2">
      <c r="A85" s="13" t="s">
        <v>411</v>
      </c>
      <c r="B85" s="6" t="s">
        <v>56</v>
      </c>
      <c r="C85" s="6" t="s">
        <v>63</v>
      </c>
      <c r="D85" s="6" t="s">
        <v>159</v>
      </c>
      <c r="E85" s="6" t="s">
        <v>410</v>
      </c>
      <c r="F85" s="19">
        <v>100</v>
      </c>
    </row>
    <row r="86" spans="1:6" s="39" customFormat="1" ht="38.25" x14ac:dyDescent="0.2">
      <c r="A86" s="13" t="s">
        <v>165</v>
      </c>
      <c r="B86" s="6" t="s">
        <v>56</v>
      </c>
      <c r="C86" s="6" t="s">
        <v>63</v>
      </c>
      <c r="D86" s="6" t="s">
        <v>159</v>
      </c>
      <c r="E86" s="6" t="s">
        <v>158</v>
      </c>
      <c r="F86" s="19">
        <v>2070.05429</v>
      </c>
    </row>
    <row r="87" spans="1:6" s="39" customFormat="1" ht="25.5" x14ac:dyDescent="0.2">
      <c r="A87" s="13" t="s">
        <v>105</v>
      </c>
      <c r="B87" s="6" t="s">
        <v>56</v>
      </c>
      <c r="C87" s="6" t="s">
        <v>63</v>
      </c>
      <c r="D87" s="6" t="s">
        <v>159</v>
      </c>
      <c r="E87" s="6" t="s">
        <v>106</v>
      </c>
      <c r="F87" s="19">
        <v>1129.8879999999999</v>
      </c>
    </row>
    <row r="88" spans="1:6" s="39" customFormat="1" ht="25.5" x14ac:dyDescent="0.2">
      <c r="A88" s="13" t="s">
        <v>133</v>
      </c>
      <c r="B88" s="6" t="s">
        <v>56</v>
      </c>
      <c r="C88" s="6" t="s">
        <v>63</v>
      </c>
      <c r="D88" s="6" t="s">
        <v>159</v>
      </c>
      <c r="E88" s="6" t="s">
        <v>108</v>
      </c>
      <c r="F88" s="19">
        <f>441.8+0.6107</f>
        <v>442.41070000000002</v>
      </c>
    </row>
    <row r="89" spans="1:6" s="39" customFormat="1" x14ac:dyDescent="0.2">
      <c r="A89" s="37" t="s">
        <v>145</v>
      </c>
      <c r="B89" s="10" t="s">
        <v>56</v>
      </c>
      <c r="C89" s="10" t="s">
        <v>63</v>
      </c>
      <c r="D89" s="10" t="s">
        <v>166</v>
      </c>
      <c r="E89" s="10"/>
      <c r="F89" s="51">
        <f>F90+F94</f>
        <v>4332.3275800000001</v>
      </c>
    </row>
    <row r="90" spans="1:6" ht="45.75" customHeight="1" x14ac:dyDescent="0.2">
      <c r="A90" s="16" t="s">
        <v>142</v>
      </c>
      <c r="B90" s="4" t="s">
        <v>56</v>
      </c>
      <c r="C90" s="4" t="s">
        <v>63</v>
      </c>
      <c r="D90" s="4" t="s">
        <v>167</v>
      </c>
      <c r="E90" s="4"/>
      <c r="F90" s="5">
        <f>SUM(F91:F93)</f>
        <v>4226.1432800000002</v>
      </c>
    </row>
    <row r="91" spans="1:6" s="39" customFormat="1" x14ac:dyDescent="0.2">
      <c r="A91" s="14" t="s">
        <v>260</v>
      </c>
      <c r="B91" s="6" t="s">
        <v>56</v>
      </c>
      <c r="C91" s="6" t="s">
        <v>63</v>
      </c>
      <c r="D91" s="6" t="s">
        <v>167</v>
      </c>
      <c r="E91" s="6" t="s">
        <v>135</v>
      </c>
      <c r="F91" s="79">
        <v>2875.3155700000002</v>
      </c>
    </row>
    <row r="92" spans="1:6" s="39" customFormat="1" ht="38.25" x14ac:dyDescent="0.2">
      <c r="A92" s="14" t="s">
        <v>262</v>
      </c>
      <c r="B92" s="6" t="s">
        <v>56</v>
      </c>
      <c r="C92" s="6" t="s">
        <v>63</v>
      </c>
      <c r="D92" s="6" t="s">
        <v>167</v>
      </c>
      <c r="E92" s="6" t="s">
        <v>185</v>
      </c>
      <c r="F92" s="79">
        <v>867.71570999999994</v>
      </c>
    </row>
    <row r="93" spans="1:6" s="39" customFormat="1" ht="25.5" x14ac:dyDescent="0.2">
      <c r="A93" s="13" t="s">
        <v>133</v>
      </c>
      <c r="B93" s="6" t="s">
        <v>56</v>
      </c>
      <c r="C93" s="6" t="s">
        <v>63</v>
      </c>
      <c r="D93" s="6" t="s">
        <v>167</v>
      </c>
      <c r="E93" s="6" t="s">
        <v>108</v>
      </c>
      <c r="F93" s="19">
        <v>483.11200000000002</v>
      </c>
    </row>
    <row r="94" spans="1:6" s="39" customFormat="1" ht="25.5" x14ac:dyDescent="0.2">
      <c r="A94" s="27" t="s">
        <v>659</v>
      </c>
      <c r="B94" s="4" t="s">
        <v>56</v>
      </c>
      <c r="C94" s="4" t="s">
        <v>63</v>
      </c>
      <c r="D94" s="4" t="s">
        <v>660</v>
      </c>
      <c r="E94" s="4"/>
      <c r="F94" s="5">
        <f>F95</f>
        <v>106.18429999999999</v>
      </c>
    </row>
    <row r="95" spans="1:6" s="39" customFormat="1" ht="25.5" x14ac:dyDescent="0.2">
      <c r="A95" s="13" t="s">
        <v>164</v>
      </c>
      <c r="B95" s="6" t="s">
        <v>56</v>
      </c>
      <c r="C95" s="6" t="s">
        <v>63</v>
      </c>
      <c r="D95" s="6" t="s">
        <v>660</v>
      </c>
      <c r="E95" s="6" t="s">
        <v>104</v>
      </c>
      <c r="F95" s="79">
        <v>106.18429999999999</v>
      </c>
    </row>
    <row r="96" spans="1:6" x14ac:dyDescent="0.2">
      <c r="A96" s="22" t="s">
        <v>541</v>
      </c>
      <c r="B96" s="8" t="s">
        <v>56</v>
      </c>
      <c r="C96" s="8" t="s">
        <v>59</v>
      </c>
      <c r="D96" s="8"/>
      <c r="E96" s="8"/>
      <c r="F96" s="50">
        <f>F97</f>
        <v>5619.4319999999998</v>
      </c>
    </row>
    <row r="97" spans="1:7" ht="25.5" x14ac:dyDescent="0.2">
      <c r="A97" s="15" t="s">
        <v>542</v>
      </c>
      <c r="B97" s="4" t="s">
        <v>56</v>
      </c>
      <c r="C97" s="4" t="s">
        <v>59</v>
      </c>
      <c r="D97" s="4" t="s">
        <v>413</v>
      </c>
      <c r="E97" s="4"/>
      <c r="F97" s="5">
        <f>F98</f>
        <v>5619.4319999999998</v>
      </c>
    </row>
    <row r="98" spans="1:7" x14ac:dyDescent="0.2">
      <c r="A98" s="34" t="s">
        <v>543</v>
      </c>
      <c r="B98" s="6" t="s">
        <v>56</v>
      </c>
      <c r="C98" s="6" t="s">
        <v>59</v>
      </c>
      <c r="D98" s="6" t="s">
        <v>413</v>
      </c>
      <c r="E98" s="6" t="s">
        <v>544</v>
      </c>
      <c r="F98" s="19">
        <v>5619.4319999999998</v>
      </c>
    </row>
    <row r="99" spans="1:7" x14ac:dyDescent="0.2">
      <c r="A99" s="22" t="s">
        <v>48</v>
      </c>
      <c r="B99" s="8" t="s">
        <v>56</v>
      </c>
      <c r="C99" s="8" t="s">
        <v>75</v>
      </c>
      <c r="D99" s="8"/>
      <c r="E99" s="8"/>
      <c r="F99" s="50">
        <f>F100</f>
        <v>253</v>
      </c>
    </row>
    <row r="100" spans="1:7" x14ac:dyDescent="0.2">
      <c r="A100" s="17" t="s">
        <v>145</v>
      </c>
      <c r="B100" s="10" t="s">
        <v>56</v>
      </c>
      <c r="C100" s="10" t="s">
        <v>75</v>
      </c>
      <c r="D100" s="10" t="s">
        <v>166</v>
      </c>
      <c r="E100" s="10"/>
      <c r="F100" s="51">
        <f>F101</f>
        <v>253</v>
      </c>
    </row>
    <row r="101" spans="1:7" s="39" customFormat="1" x14ac:dyDescent="0.2">
      <c r="A101" s="23" t="s">
        <v>81</v>
      </c>
      <c r="B101" s="4" t="s">
        <v>56</v>
      </c>
      <c r="C101" s="4" t="s">
        <v>75</v>
      </c>
      <c r="D101" s="4" t="s">
        <v>178</v>
      </c>
      <c r="E101" s="4"/>
      <c r="F101" s="5">
        <f>F102</f>
        <v>253</v>
      </c>
    </row>
    <row r="102" spans="1:7" x14ac:dyDescent="0.2">
      <c r="A102" s="34" t="s">
        <v>109</v>
      </c>
      <c r="B102" s="6" t="s">
        <v>56</v>
      </c>
      <c r="C102" s="6" t="s">
        <v>75</v>
      </c>
      <c r="D102" s="6" t="s">
        <v>178</v>
      </c>
      <c r="E102" s="6" t="s">
        <v>111</v>
      </c>
      <c r="F102" s="19">
        <v>253</v>
      </c>
    </row>
    <row r="103" spans="1:7" x14ac:dyDescent="0.2">
      <c r="A103" s="22" t="s">
        <v>103</v>
      </c>
      <c r="B103" s="8" t="s">
        <v>56</v>
      </c>
      <c r="C103" s="8" t="s">
        <v>90</v>
      </c>
      <c r="D103" s="8"/>
      <c r="E103" s="8"/>
      <c r="F103" s="50">
        <f>F104+F126+F142+F147+F151+F155+F122</f>
        <v>78103.50937</v>
      </c>
    </row>
    <row r="104" spans="1:7" ht="25.5" x14ac:dyDescent="0.2">
      <c r="A104" s="61" t="s">
        <v>475</v>
      </c>
      <c r="B104" s="10" t="s">
        <v>56</v>
      </c>
      <c r="C104" s="10" t="s">
        <v>90</v>
      </c>
      <c r="D104" s="10" t="s">
        <v>283</v>
      </c>
      <c r="E104" s="10"/>
      <c r="F104" s="51">
        <f>F105+F108+F116+F112+F119</f>
        <v>1235.8910000000001</v>
      </c>
    </row>
    <row r="105" spans="1:7" s="40" customFormat="1" ht="38.25" x14ac:dyDescent="0.2">
      <c r="A105" s="21" t="s">
        <v>331</v>
      </c>
      <c r="B105" s="4" t="s">
        <v>56</v>
      </c>
      <c r="C105" s="4" t="s">
        <v>90</v>
      </c>
      <c r="D105" s="4" t="s">
        <v>297</v>
      </c>
      <c r="E105" s="4"/>
      <c r="F105" s="5">
        <f>F106</f>
        <v>102.59099999999999</v>
      </c>
    </row>
    <row r="106" spans="1:7" s="39" customFormat="1" ht="25.5" x14ac:dyDescent="0.2">
      <c r="A106" s="15" t="s">
        <v>154</v>
      </c>
      <c r="B106" s="4" t="s">
        <v>56</v>
      </c>
      <c r="C106" s="4" t="s">
        <v>90</v>
      </c>
      <c r="D106" s="4" t="s">
        <v>294</v>
      </c>
      <c r="E106" s="7"/>
      <c r="F106" s="5">
        <f>F107</f>
        <v>102.59099999999999</v>
      </c>
    </row>
    <row r="107" spans="1:7" ht="25.5" x14ac:dyDescent="0.2">
      <c r="A107" s="14" t="s">
        <v>133</v>
      </c>
      <c r="B107" s="6" t="s">
        <v>56</v>
      </c>
      <c r="C107" s="6" t="s">
        <v>90</v>
      </c>
      <c r="D107" s="6" t="s">
        <v>294</v>
      </c>
      <c r="E107" s="6" t="s">
        <v>108</v>
      </c>
      <c r="F107" s="19">
        <v>102.59099999999999</v>
      </c>
    </row>
    <row r="108" spans="1:7" ht="25.5" x14ac:dyDescent="0.2">
      <c r="A108" s="21" t="s">
        <v>332</v>
      </c>
      <c r="B108" s="4" t="s">
        <v>56</v>
      </c>
      <c r="C108" s="4" t="s">
        <v>90</v>
      </c>
      <c r="D108" s="4" t="s">
        <v>333</v>
      </c>
      <c r="E108" s="4"/>
      <c r="F108" s="5">
        <f>F109</f>
        <v>304.3</v>
      </c>
    </row>
    <row r="109" spans="1:7" s="39" customFormat="1" ht="38.25" x14ac:dyDescent="0.2">
      <c r="A109" s="23" t="s">
        <v>284</v>
      </c>
      <c r="B109" s="4" t="s">
        <v>56</v>
      </c>
      <c r="C109" s="4" t="s">
        <v>90</v>
      </c>
      <c r="D109" s="4" t="s">
        <v>29</v>
      </c>
      <c r="E109" s="4"/>
      <c r="F109" s="89">
        <f>SUM(F110:F111)</f>
        <v>304.3</v>
      </c>
    </row>
    <row r="110" spans="1:7" ht="25.5" x14ac:dyDescent="0.2">
      <c r="A110" s="14" t="s">
        <v>133</v>
      </c>
      <c r="B110" s="6" t="s">
        <v>56</v>
      </c>
      <c r="C110" s="6" t="s">
        <v>90</v>
      </c>
      <c r="D110" s="6" t="s">
        <v>29</v>
      </c>
      <c r="E110" s="6" t="s">
        <v>108</v>
      </c>
      <c r="F110" s="79">
        <f>174.3+20</f>
        <v>194.3</v>
      </c>
      <c r="G110" s="1">
        <v>20</v>
      </c>
    </row>
    <row r="111" spans="1:7" x14ac:dyDescent="0.2">
      <c r="A111" s="24" t="s">
        <v>157</v>
      </c>
      <c r="B111" s="6" t="s">
        <v>56</v>
      </c>
      <c r="C111" s="6" t="s">
        <v>90</v>
      </c>
      <c r="D111" s="6" t="s">
        <v>29</v>
      </c>
      <c r="E111" s="6" t="s">
        <v>112</v>
      </c>
      <c r="F111" s="79">
        <v>110</v>
      </c>
    </row>
    <row r="112" spans="1:7" s="40" customFormat="1" ht="38.25" x14ac:dyDescent="0.2">
      <c r="A112" s="64" t="s">
        <v>523</v>
      </c>
      <c r="B112" s="4" t="s">
        <v>56</v>
      </c>
      <c r="C112" s="4" t="s">
        <v>90</v>
      </c>
      <c r="D112" s="4" t="s">
        <v>524</v>
      </c>
      <c r="E112" s="4"/>
      <c r="F112" s="5">
        <f>F113</f>
        <v>714</v>
      </c>
    </row>
    <row r="113" spans="1:6" s="40" customFormat="1" ht="25.5" x14ac:dyDescent="0.2">
      <c r="A113" s="15" t="s">
        <v>154</v>
      </c>
      <c r="B113" s="4" t="s">
        <v>56</v>
      </c>
      <c r="C113" s="4" t="s">
        <v>90</v>
      </c>
      <c r="D113" s="4" t="s">
        <v>525</v>
      </c>
      <c r="E113" s="7"/>
      <c r="F113" s="5">
        <f>SUM(F114:F115)</f>
        <v>714</v>
      </c>
    </row>
    <row r="114" spans="1:6" s="40" customFormat="1" ht="25.5" x14ac:dyDescent="0.2">
      <c r="A114" s="14" t="s">
        <v>133</v>
      </c>
      <c r="B114" s="6" t="s">
        <v>56</v>
      </c>
      <c r="C114" s="6" t="s">
        <v>90</v>
      </c>
      <c r="D114" s="6" t="s">
        <v>525</v>
      </c>
      <c r="E114" s="6" t="s">
        <v>108</v>
      </c>
      <c r="F114" s="19">
        <v>214</v>
      </c>
    </row>
    <row r="115" spans="1:6" x14ac:dyDescent="0.2">
      <c r="A115" s="24" t="s">
        <v>157</v>
      </c>
      <c r="B115" s="6" t="s">
        <v>56</v>
      </c>
      <c r="C115" s="6" t="s">
        <v>90</v>
      </c>
      <c r="D115" s="6" t="s">
        <v>525</v>
      </c>
      <c r="E115" s="6" t="s">
        <v>112</v>
      </c>
      <c r="F115" s="79">
        <v>500</v>
      </c>
    </row>
    <row r="116" spans="1:6" s="40" customFormat="1" ht="38.25" x14ac:dyDescent="0.2">
      <c r="A116" s="64" t="s">
        <v>14</v>
      </c>
      <c r="B116" s="4" t="s">
        <v>56</v>
      </c>
      <c r="C116" s="4" t="s">
        <v>90</v>
      </c>
      <c r="D116" s="4" t="s">
        <v>15</v>
      </c>
      <c r="E116" s="4"/>
      <c r="F116" s="5">
        <f>F117</f>
        <v>59.84</v>
      </c>
    </row>
    <row r="117" spans="1:6" s="40" customFormat="1" ht="25.5" x14ac:dyDescent="0.2">
      <c r="A117" s="15" t="s">
        <v>154</v>
      </c>
      <c r="B117" s="4" t="s">
        <v>56</v>
      </c>
      <c r="C117" s="4" t="s">
        <v>90</v>
      </c>
      <c r="D117" s="4" t="s">
        <v>16</v>
      </c>
      <c r="E117" s="7"/>
      <c r="F117" s="5">
        <f>F118</f>
        <v>59.84</v>
      </c>
    </row>
    <row r="118" spans="1:6" s="40" customFormat="1" ht="25.5" x14ac:dyDescent="0.2">
      <c r="A118" s="14" t="s">
        <v>133</v>
      </c>
      <c r="B118" s="6" t="s">
        <v>56</v>
      </c>
      <c r="C118" s="6" t="s">
        <v>90</v>
      </c>
      <c r="D118" s="6" t="s">
        <v>16</v>
      </c>
      <c r="E118" s="6" t="s">
        <v>108</v>
      </c>
      <c r="F118" s="19">
        <v>59.84</v>
      </c>
    </row>
    <row r="119" spans="1:6" s="40" customFormat="1" ht="25.5" x14ac:dyDescent="0.2">
      <c r="A119" s="21" t="s">
        <v>558</v>
      </c>
      <c r="B119" s="4" t="s">
        <v>56</v>
      </c>
      <c r="C119" s="4" t="s">
        <v>90</v>
      </c>
      <c r="D119" s="4" t="s">
        <v>556</v>
      </c>
      <c r="E119" s="4"/>
      <c r="F119" s="5">
        <f>F120</f>
        <v>55.16</v>
      </c>
    </row>
    <row r="120" spans="1:6" s="40" customFormat="1" ht="25.5" x14ac:dyDescent="0.2">
      <c r="A120" s="15" t="s">
        <v>154</v>
      </c>
      <c r="B120" s="4" t="s">
        <v>56</v>
      </c>
      <c r="C120" s="4" t="s">
        <v>90</v>
      </c>
      <c r="D120" s="4" t="s">
        <v>557</v>
      </c>
      <c r="E120" s="7"/>
      <c r="F120" s="5">
        <f>F121</f>
        <v>55.16</v>
      </c>
    </row>
    <row r="121" spans="1:6" s="40" customFormat="1" ht="25.5" x14ac:dyDescent="0.2">
      <c r="A121" s="14" t="s">
        <v>133</v>
      </c>
      <c r="B121" s="6" t="s">
        <v>56</v>
      </c>
      <c r="C121" s="6" t="s">
        <v>90</v>
      </c>
      <c r="D121" s="6" t="s">
        <v>557</v>
      </c>
      <c r="E121" s="6" t="s">
        <v>108</v>
      </c>
      <c r="F121" s="19">
        <v>55.16</v>
      </c>
    </row>
    <row r="122" spans="1:6" s="40" customFormat="1" ht="38.25" x14ac:dyDescent="0.2">
      <c r="A122" s="61" t="s">
        <v>477</v>
      </c>
      <c r="B122" s="10" t="s">
        <v>56</v>
      </c>
      <c r="C122" s="10" t="s">
        <v>90</v>
      </c>
      <c r="D122" s="10" t="s">
        <v>402</v>
      </c>
      <c r="E122" s="10"/>
      <c r="F122" s="51">
        <f>F123</f>
        <v>108</v>
      </c>
    </row>
    <row r="123" spans="1:6" s="40" customFormat="1" ht="38.25" x14ac:dyDescent="0.2">
      <c r="A123" s="23" t="s">
        <v>401</v>
      </c>
      <c r="B123" s="4" t="s">
        <v>56</v>
      </c>
      <c r="C123" s="4" t="s">
        <v>90</v>
      </c>
      <c r="D123" s="4" t="s">
        <v>403</v>
      </c>
      <c r="E123" s="4"/>
      <c r="F123" s="5">
        <f>F124</f>
        <v>108</v>
      </c>
    </row>
    <row r="124" spans="1:6" s="40" customFormat="1" ht="25.5" x14ac:dyDescent="0.2">
      <c r="A124" s="15" t="s">
        <v>154</v>
      </c>
      <c r="B124" s="4" t="s">
        <v>56</v>
      </c>
      <c r="C124" s="4" t="s">
        <v>90</v>
      </c>
      <c r="D124" s="4" t="s">
        <v>404</v>
      </c>
      <c r="E124" s="4"/>
      <c r="F124" s="5">
        <f>F125</f>
        <v>108</v>
      </c>
    </row>
    <row r="125" spans="1:6" s="40" customFormat="1" ht="25.5" x14ac:dyDescent="0.2">
      <c r="A125" s="14" t="s">
        <v>133</v>
      </c>
      <c r="B125" s="6" t="s">
        <v>56</v>
      </c>
      <c r="C125" s="6" t="s">
        <v>90</v>
      </c>
      <c r="D125" s="6" t="s">
        <v>404</v>
      </c>
      <c r="E125" s="6" t="s">
        <v>108</v>
      </c>
      <c r="F125" s="19">
        <v>108</v>
      </c>
    </row>
    <row r="126" spans="1:6" s="39" customFormat="1" ht="51" x14ac:dyDescent="0.2">
      <c r="A126" s="38" t="s">
        <v>512</v>
      </c>
      <c r="B126" s="10" t="s">
        <v>56</v>
      </c>
      <c r="C126" s="10" t="s">
        <v>90</v>
      </c>
      <c r="D126" s="10" t="s">
        <v>186</v>
      </c>
      <c r="E126" s="10"/>
      <c r="F126" s="51">
        <f>F127</f>
        <v>8585.1</v>
      </c>
    </row>
    <row r="127" spans="1:6" s="39" customFormat="1" ht="40.5" x14ac:dyDescent="0.25">
      <c r="A127" s="63" t="s">
        <v>1</v>
      </c>
      <c r="B127" s="7" t="s">
        <v>56</v>
      </c>
      <c r="C127" s="7" t="s">
        <v>90</v>
      </c>
      <c r="D127" s="7" t="s">
        <v>187</v>
      </c>
      <c r="E127" s="7"/>
      <c r="F127" s="42">
        <f>F128+F139</f>
        <v>8585.1</v>
      </c>
    </row>
    <row r="128" spans="1:6" s="39" customFormat="1" ht="38.25" x14ac:dyDescent="0.2">
      <c r="A128" s="29" t="s">
        <v>309</v>
      </c>
      <c r="B128" s="4" t="s">
        <v>56</v>
      </c>
      <c r="C128" s="4" t="s">
        <v>90</v>
      </c>
      <c r="D128" s="4" t="s">
        <v>36</v>
      </c>
      <c r="E128" s="4"/>
      <c r="F128" s="5">
        <f>F129+F133+F136</f>
        <v>8050.6</v>
      </c>
    </row>
    <row r="129" spans="1:6" ht="25.5" x14ac:dyDescent="0.2">
      <c r="A129" s="27" t="s">
        <v>131</v>
      </c>
      <c r="B129" s="4" t="s">
        <v>56</v>
      </c>
      <c r="C129" s="4" t="s">
        <v>90</v>
      </c>
      <c r="D129" s="4" t="s">
        <v>256</v>
      </c>
      <c r="E129" s="7"/>
      <c r="F129" s="5">
        <f>SUM(F130:F132)</f>
        <v>5038</v>
      </c>
    </row>
    <row r="130" spans="1:6" ht="25.5" x14ac:dyDescent="0.2">
      <c r="A130" s="13" t="s">
        <v>164</v>
      </c>
      <c r="B130" s="6" t="s">
        <v>56</v>
      </c>
      <c r="C130" s="6" t="s">
        <v>90</v>
      </c>
      <c r="D130" s="6" t="s">
        <v>256</v>
      </c>
      <c r="E130" s="6" t="s">
        <v>104</v>
      </c>
      <c r="F130" s="19">
        <v>3844.6</v>
      </c>
    </row>
    <row r="131" spans="1:6" ht="25.5" x14ac:dyDescent="0.2">
      <c r="A131" s="13" t="s">
        <v>411</v>
      </c>
      <c r="B131" s="6" t="s">
        <v>56</v>
      </c>
      <c r="C131" s="6" t="s">
        <v>90</v>
      </c>
      <c r="D131" s="6" t="s">
        <v>256</v>
      </c>
      <c r="E131" s="6" t="s">
        <v>410</v>
      </c>
      <c r="F131" s="19">
        <v>31.8</v>
      </c>
    </row>
    <row r="132" spans="1:6" s="39" customFormat="1" ht="38.25" x14ac:dyDescent="0.2">
      <c r="A132" s="13" t="s">
        <v>165</v>
      </c>
      <c r="B132" s="6" t="s">
        <v>56</v>
      </c>
      <c r="C132" s="6" t="s">
        <v>90</v>
      </c>
      <c r="D132" s="6" t="s">
        <v>256</v>
      </c>
      <c r="E132" s="6" t="s">
        <v>158</v>
      </c>
      <c r="F132" s="19">
        <v>1161.5999999999999</v>
      </c>
    </row>
    <row r="133" spans="1:6" x14ac:dyDescent="0.2">
      <c r="A133" s="38" t="s">
        <v>302</v>
      </c>
      <c r="B133" s="10" t="s">
        <v>56</v>
      </c>
      <c r="C133" s="10" t="s">
        <v>90</v>
      </c>
      <c r="D133" s="10" t="s">
        <v>35</v>
      </c>
      <c r="E133" s="10"/>
      <c r="F133" s="51">
        <f>SUM(F134:F135)</f>
        <v>297.10000000000002</v>
      </c>
    </row>
    <row r="134" spans="1:6" ht="25.5" x14ac:dyDescent="0.2">
      <c r="A134" s="13" t="s">
        <v>105</v>
      </c>
      <c r="B134" s="6" t="s">
        <v>56</v>
      </c>
      <c r="C134" s="6" t="s">
        <v>90</v>
      </c>
      <c r="D134" s="6" t="s">
        <v>384</v>
      </c>
      <c r="E134" s="6" t="s">
        <v>106</v>
      </c>
      <c r="F134" s="19">
        <v>232.1</v>
      </c>
    </row>
    <row r="135" spans="1:6" ht="25.5" x14ac:dyDescent="0.2">
      <c r="A135" s="13" t="s">
        <v>133</v>
      </c>
      <c r="B135" s="6" t="s">
        <v>56</v>
      </c>
      <c r="C135" s="6" t="s">
        <v>90</v>
      </c>
      <c r="D135" s="6" t="s">
        <v>384</v>
      </c>
      <c r="E135" s="6" t="s">
        <v>108</v>
      </c>
      <c r="F135" s="19">
        <v>65</v>
      </c>
    </row>
    <row r="136" spans="1:6" ht="51" x14ac:dyDescent="0.2">
      <c r="A136" s="16" t="s">
        <v>649</v>
      </c>
      <c r="B136" s="4" t="s">
        <v>56</v>
      </c>
      <c r="C136" s="4" t="s">
        <v>90</v>
      </c>
      <c r="D136" s="4" t="s">
        <v>651</v>
      </c>
      <c r="E136" s="6"/>
      <c r="F136" s="19">
        <f>F137+F138</f>
        <v>2715.5</v>
      </c>
    </row>
    <row r="137" spans="1:6" ht="25.5" x14ac:dyDescent="0.2">
      <c r="A137" s="13" t="s">
        <v>164</v>
      </c>
      <c r="B137" s="4" t="s">
        <v>56</v>
      </c>
      <c r="C137" s="4" t="s">
        <v>90</v>
      </c>
      <c r="D137" s="4" t="s">
        <v>651</v>
      </c>
      <c r="E137" s="6" t="s">
        <v>104</v>
      </c>
      <c r="F137" s="19">
        <v>2086</v>
      </c>
    </row>
    <row r="138" spans="1:6" ht="38.25" x14ac:dyDescent="0.2">
      <c r="A138" s="13" t="s">
        <v>165</v>
      </c>
      <c r="B138" s="4" t="s">
        <v>56</v>
      </c>
      <c r="C138" s="4" t="s">
        <v>90</v>
      </c>
      <c r="D138" s="4" t="s">
        <v>651</v>
      </c>
      <c r="E138" s="6" t="s">
        <v>158</v>
      </c>
      <c r="F138" s="19">
        <v>629.5</v>
      </c>
    </row>
    <row r="139" spans="1:6" ht="38.25" x14ac:dyDescent="0.2">
      <c r="A139" s="29" t="s">
        <v>310</v>
      </c>
      <c r="B139" s="4" t="s">
        <v>56</v>
      </c>
      <c r="C139" s="4" t="s">
        <v>90</v>
      </c>
      <c r="D139" s="4" t="s">
        <v>31</v>
      </c>
      <c r="E139" s="4"/>
      <c r="F139" s="5">
        <f>F140</f>
        <v>534.5</v>
      </c>
    </row>
    <row r="140" spans="1:6" ht="38.25" x14ac:dyDescent="0.2">
      <c r="A140" s="15" t="s">
        <v>195</v>
      </c>
      <c r="B140" s="4" t="s">
        <v>56</v>
      </c>
      <c r="C140" s="4" t="s">
        <v>90</v>
      </c>
      <c r="D140" s="4" t="s">
        <v>257</v>
      </c>
      <c r="E140" s="4"/>
      <c r="F140" s="5">
        <f>F141</f>
        <v>534.5</v>
      </c>
    </row>
    <row r="141" spans="1:6" ht="25.5" x14ac:dyDescent="0.2">
      <c r="A141" s="13" t="s">
        <v>133</v>
      </c>
      <c r="B141" s="6" t="s">
        <v>56</v>
      </c>
      <c r="C141" s="6" t="s">
        <v>90</v>
      </c>
      <c r="D141" s="6" t="s">
        <v>257</v>
      </c>
      <c r="E141" s="6" t="s">
        <v>108</v>
      </c>
      <c r="F141" s="19">
        <v>534.5</v>
      </c>
    </row>
    <row r="142" spans="1:6" ht="38.25" x14ac:dyDescent="0.2">
      <c r="A142" s="61" t="s">
        <v>513</v>
      </c>
      <c r="B142" s="10" t="s">
        <v>56</v>
      </c>
      <c r="C142" s="10" t="s">
        <v>90</v>
      </c>
      <c r="D142" s="10" t="s">
        <v>188</v>
      </c>
      <c r="E142" s="10"/>
      <c r="F142" s="51">
        <f>F143</f>
        <v>135</v>
      </c>
    </row>
    <row r="143" spans="1:6" ht="38.25" x14ac:dyDescent="0.2">
      <c r="A143" s="23" t="s">
        <v>30</v>
      </c>
      <c r="B143" s="4" t="s">
        <v>56</v>
      </c>
      <c r="C143" s="4" t="s">
        <v>90</v>
      </c>
      <c r="D143" s="4" t="s">
        <v>295</v>
      </c>
      <c r="E143" s="4"/>
      <c r="F143" s="5">
        <f>F144</f>
        <v>135</v>
      </c>
    </row>
    <row r="144" spans="1:6" s="39" customFormat="1" ht="25.5" x14ac:dyDescent="0.2">
      <c r="A144" s="15" t="s">
        <v>154</v>
      </c>
      <c r="B144" s="4" t="s">
        <v>56</v>
      </c>
      <c r="C144" s="4" t="s">
        <v>90</v>
      </c>
      <c r="D144" s="4" t="s">
        <v>296</v>
      </c>
      <c r="E144" s="7"/>
      <c r="F144" s="5">
        <f>SUM(F145:F146)</f>
        <v>135</v>
      </c>
    </row>
    <row r="145" spans="1:6" ht="25.5" x14ac:dyDescent="0.2">
      <c r="A145" s="18" t="s">
        <v>133</v>
      </c>
      <c r="B145" s="6" t="s">
        <v>56</v>
      </c>
      <c r="C145" s="6" t="s">
        <v>90</v>
      </c>
      <c r="D145" s="6" t="s">
        <v>296</v>
      </c>
      <c r="E145" s="6" t="s">
        <v>108</v>
      </c>
      <c r="F145" s="19">
        <v>125</v>
      </c>
    </row>
    <row r="146" spans="1:6" x14ac:dyDescent="0.2">
      <c r="A146" s="66" t="s">
        <v>304</v>
      </c>
      <c r="B146" s="6" t="s">
        <v>56</v>
      </c>
      <c r="C146" s="6" t="s">
        <v>90</v>
      </c>
      <c r="D146" s="6" t="s">
        <v>296</v>
      </c>
      <c r="E146" s="6" t="s">
        <v>303</v>
      </c>
      <c r="F146" s="19">
        <v>10</v>
      </c>
    </row>
    <row r="147" spans="1:6" ht="27.75" customHeight="1" x14ac:dyDescent="0.2">
      <c r="A147" s="61" t="s">
        <v>478</v>
      </c>
      <c r="B147" s="10" t="s">
        <v>56</v>
      </c>
      <c r="C147" s="10" t="s">
        <v>90</v>
      </c>
      <c r="D147" s="10" t="s">
        <v>24</v>
      </c>
      <c r="E147" s="10"/>
      <c r="F147" s="51">
        <f>F148</f>
        <v>265</v>
      </c>
    </row>
    <row r="148" spans="1:6" ht="25.5" x14ac:dyDescent="0.2">
      <c r="A148" s="23" t="s">
        <v>26</v>
      </c>
      <c r="B148" s="4" t="s">
        <v>56</v>
      </c>
      <c r="C148" s="4" t="s">
        <v>90</v>
      </c>
      <c r="D148" s="4" t="s">
        <v>25</v>
      </c>
      <c r="E148" s="4"/>
      <c r="F148" s="5">
        <f>F149</f>
        <v>265</v>
      </c>
    </row>
    <row r="149" spans="1:6" s="39" customFormat="1" ht="25.5" x14ac:dyDescent="0.2">
      <c r="A149" s="15" t="s">
        <v>154</v>
      </c>
      <c r="B149" s="4" t="s">
        <v>56</v>
      </c>
      <c r="C149" s="4" t="s">
        <v>90</v>
      </c>
      <c r="D149" s="4" t="s">
        <v>39</v>
      </c>
      <c r="E149" s="4"/>
      <c r="F149" s="5">
        <f>F150</f>
        <v>265</v>
      </c>
    </row>
    <row r="150" spans="1:6" x14ac:dyDescent="0.2">
      <c r="A150" s="24" t="s">
        <v>157</v>
      </c>
      <c r="B150" s="6" t="s">
        <v>56</v>
      </c>
      <c r="C150" s="6" t="s">
        <v>90</v>
      </c>
      <c r="D150" s="6" t="s">
        <v>39</v>
      </c>
      <c r="E150" s="6" t="s">
        <v>112</v>
      </c>
      <c r="F150" s="19">
        <v>265</v>
      </c>
    </row>
    <row r="151" spans="1:6" ht="38.25" x14ac:dyDescent="0.2">
      <c r="A151" s="61" t="s">
        <v>479</v>
      </c>
      <c r="B151" s="10" t="s">
        <v>56</v>
      </c>
      <c r="C151" s="10" t="s">
        <v>90</v>
      </c>
      <c r="D151" s="10" t="s">
        <v>338</v>
      </c>
      <c r="E151" s="10"/>
      <c r="F151" s="51">
        <f>F152</f>
        <v>520</v>
      </c>
    </row>
    <row r="152" spans="1:6" ht="25.5" x14ac:dyDescent="0.2">
      <c r="A152" s="71" t="s">
        <v>354</v>
      </c>
      <c r="B152" s="4" t="s">
        <v>56</v>
      </c>
      <c r="C152" s="4" t="s">
        <v>90</v>
      </c>
      <c r="D152" s="4" t="s">
        <v>339</v>
      </c>
      <c r="E152" s="4"/>
      <c r="F152" s="5">
        <f>F153</f>
        <v>520</v>
      </c>
    </row>
    <row r="153" spans="1:6" s="39" customFormat="1" ht="25.5" x14ac:dyDescent="0.2">
      <c r="A153" s="15" t="s">
        <v>154</v>
      </c>
      <c r="B153" s="4" t="s">
        <v>56</v>
      </c>
      <c r="C153" s="4" t="s">
        <v>90</v>
      </c>
      <c r="D153" s="4" t="s">
        <v>340</v>
      </c>
      <c r="E153" s="4"/>
      <c r="F153" s="5">
        <f>F154</f>
        <v>520</v>
      </c>
    </row>
    <row r="154" spans="1:6" ht="25.5" x14ac:dyDescent="0.2">
      <c r="A154" s="34" t="s">
        <v>133</v>
      </c>
      <c r="B154" s="6" t="s">
        <v>56</v>
      </c>
      <c r="C154" s="6" t="s">
        <v>90</v>
      </c>
      <c r="D154" s="6" t="s">
        <v>340</v>
      </c>
      <c r="E154" s="6" t="s">
        <v>108</v>
      </c>
      <c r="F154" s="19">
        <v>520</v>
      </c>
    </row>
    <row r="155" spans="1:6" x14ac:dyDescent="0.2">
      <c r="A155" s="17" t="s">
        <v>145</v>
      </c>
      <c r="B155" s="10" t="s">
        <v>56</v>
      </c>
      <c r="C155" s="10" t="s">
        <v>90</v>
      </c>
      <c r="D155" s="10" t="s">
        <v>166</v>
      </c>
      <c r="E155" s="10"/>
      <c r="F155" s="51">
        <f>F156+F165+F170+F176+F197+F216+F181+F208+F210+F188+F219+F159</f>
        <v>67254.518370000005</v>
      </c>
    </row>
    <row r="156" spans="1:6" ht="38.25" x14ac:dyDescent="0.2">
      <c r="A156" s="29" t="s">
        <v>273</v>
      </c>
      <c r="B156" s="4" t="s">
        <v>56</v>
      </c>
      <c r="C156" s="4" t="s">
        <v>90</v>
      </c>
      <c r="D156" s="4" t="s">
        <v>179</v>
      </c>
      <c r="E156" s="4"/>
      <c r="F156" s="5">
        <f>SUM(F157:F158)</f>
        <v>531.48</v>
      </c>
    </row>
    <row r="157" spans="1:6" x14ac:dyDescent="0.2">
      <c r="A157" s="36" t="s">
        <v>264</v>
      </c>
      <c r="B157" s="6" t="s">
        <v>56</v>
      </c>
      <c r="C157" s="6" t="s">
        <v>90</v>
      </c>
      <c r="D157" s="6" t="s">
        <v>179</v>
      </c>
      <c r="E157" s="6" t="s">
        <v>135</v>
      </c>
      <c r="F157" s="79">
        <v>408.2</v>
      </c>
    </row>
    <row r="158" spans="1:6" ht="38.25" x14ac:dyDescent="0.2">
      <c r="A158" s="13" t="s">
        <v>265</v>
      </c>
      <c r="B158" s="6" t="s">
        <v>56</v>
      </c>
      <c r="C158" s="6" t="s">
        <v>90</v>
      </c>
      <c r="D158" s="6" t="s">
        <v>179</v>
      </c>
      <c r="E158" s="6" t="s">
        <v>185</v>
      </c>
      <c r="F158" s="79">
        <v>123.28</v>
      </c>
    </row>
    <row r="159" spans="1:6" ht="25.5" x14ac:dyDescent="0.2">
      <c r="A159" s="27" t="s">
        <v>659</v>
      </c>
      <c r="B159" s="4" t="s">
        <v>56</v>
      </c>
      <c r="C159" s="4" t="s">
        <v>90</v>
      </c>
      <c r="D159" s="4" t="s">
        <v>660</v>
      </c>
      <c r="E159" s="4"/>
      <c r="F159" s="5">
        <f>SUM(F160:F164)</f>
        <v>464.42230000000001</v>
      </c>
    </row>
    <row r="160" spans="1:6" x14ac:dyDescent="0.2">
      <c r="A160" s="36" t="s">
        <v>264</v>
      </c>
      <c r="B160" s="6" t="s">
        <v>56</v>
      </c>
      <c r="C160" s="6" t="s">
        <v>90</v>
      </c>
      <c r="D160" s="6" t="s">
        <v>660</v>
      </c>
      <c r="E160" s="6" t="s">
        <v>135</v>
      </c>
      <c r="F160" s="79">
        <v>201.04759999999999</v>
      </c>
    </row>
    <row r="161" spans="1:6" ht="38.25" x14ac:dyDescent="0.2">
      <c r="A161" s="13" t="s">
        <v>265</v>
      </c>
      <c r="B161" s="6" t="s">
        <v>56</v>
      </c>
      <c r="C161" s="6" t="s">
        <v>90</v>
      </c>
      <c r="D161" s="6" t="s">
        <v>660</v>
      </c>
      <c r="E161" s="6" t="s">
        <v>185</v>
      </c>
      <c r="F161" s="79">
        <v>60.715800000000002</v>
      </c>
    </row>
    <row r="162" spans="1:6" ht="25.5" x14ac:dyDescent="0.2">
      <c r="A162" s="13" t="s">
        <v>164</v>
      </c>
      <c r="B162" s="6" t="s">
        <v>56</v>
      </c>
      <c r="C162" s="6" t="s">
        <v>90</v>
      </c>
      <c r="D162" s="6" t="s">
        <v>660</v>
      </c>
      <c r="E162" s="6" t="s">
        <v>104</v>
      </c>
      <c r="F162" s="79">
        <v>121.8394</v>
      </c>
    </row>
    <row r="163" spans="1:6" ht="38.25" x14ac:dyDescent="0.2">
      <c r="A163" s="13" t="s">
        <v>165</v>
      </c>
      <c r="B163" s="6" t="s">
        <v>56</v>
      </c>
      <c r="C163" s="6" t="s">
        <v>90</v>
      </c>
      <c r="D163" s="6" t="s">
        <v>660</v>
      </c>
      <c r="E163" s="6" t="s">
        <v>158</v>
      </c>
      <c r="F163" s="79">
        <v>36.795499999999997</v>
      </c>
    </row>
    <row r="164" spans="1:6" ht="51" x14ac:dyDescent="0.2">
      <c r="A164" s="80" t="s">
        <v>117</v>
      </c>
      <c r="B164" s="6" t="s">
        <v>56</v>
      </c>
      <c r="C164" s="6" t="s">
        <v>90</v>
      </c>
      <c r="D164" s="6" t="s">
        <v>660</v>
      </c>
      <c r="E164" s="6" t="s">
        <v>121</v>
      </c>
      <c r="F164" s="79">
        <v>44.024000000000001</v>
      </c>
    </row>
    <row r="165" spans="1:6" ht="25.5" x14ac:dyDescent="0.2">
      <c r="A165" s="23" t="s">
        <v>88</v>
      </c>
      <c r="B165" s="4" t="s">
        <v>56</v>
      </c>
      <c r="C165" s="4" t="s">
        <v>90</v>
      </c>
      <c r="D165" s="4" t="s">
        <v>180</v>
      </c>
      <c r="E165" s="4"/>
      <c r="F165" s="89">
        <f>SUM(F166:F169)</f>
        <v>347.1</v>
      </c>
    </row>
    <row r="166" spans="1:6" ht="25.5" x14ac:dyDescent="0.2">
      <c r="A166" s="34" t="s">
        <v>164</v>
      </c>
      <c r="B166" s="6" t="s">
        <v>56</v>
      </c>
      <c r="C166" s="6" t="s">
        <v>90</v>
      </c>
      <c r="D166" s="6" t="s">
        <v>180</v>
      </c>
      <c r="E166" s="6" t="s">
        <v>104</v>
      </c>
      <c r="F166" s="79">
        <v>229.02879999999999</v>
      </c>
    </row>
    <row r="167" spans="1:6" ht="38.25" x14ac:dyDescent="0.2">
      <c r="A167" s="34" t="s">
        <v>165</v>
      </c>
      <c r="B167" s="6" t="s">
        <v>56</v>
      </c>
      <c r="C167" s="6" t="s">
        <v>90</v>
      </c>
      <c r="D167" s="6" t="s">
        <v>180</v>
      </c>
      <c r="E167" s="6" t="s">
        <v>158</v>
      </c>
      <c r="F167" s="79">
        <v>69.171199999999999</v>
      </c>
    </row>
    <row r="168" spans="1:6" ht="25.5" x14ac:dyDescent="0.2">
      <c r="A168" s="34" t="s">
        <v>105</v>
      </c>
      <c r="B168" s="6" t="s">
        <v>56</v>
      </c>
      <c r="C168" s="6" t="s">
        <v>90</v>
      </c>
      <c r="D168" s="6" t="s">
        <v>180</v>
      </c>
      <c r="E168" s="6" t="s">
        <v>106</v>
      </c>
      <c r="F168" s="79">
        <v>44.398000000000003</v>
      </c>
    </row>
    <row r="169" spans="1:6" ht="25.5" x14ac:dyDescent="0.2">
      <c r="A169" s="34" t="s">
        <v>133</v>
      </c>
      <c r="B169" s="6" t="s">
        <v>56</v>
      </c>
      <c r="C169" s="6" t="s">
        <v>90</v>
      </c>
      <c r="D169" s="6" t="s">
        <v>180</v>
      </c>
      <c r="E169" s="6" t="s">
        <v>108</v>
      </c>
      <c r="F169" s="79">
        <v>4.5019999999999998</v>
      </c>
    </row>
    <row r="170" spans="1:6" ht="38.25" x14ac:dyDescent="0.2">
      <c r="A170" s="23" t="s">
        <v>78</v>
      </c>
      <c r="B170" s="4" t="s">
        <v>71</v>
      </c>
      <c r="C170" s="4" t="s">
        <v>90</v>
      </c>
      <c r="D170" s="4" t="s">
        <v>181</v>
      </c>
      <c r="E170" s="4"/>
      <c r="F170" s="89">
        <f>SUM(F171:F175)</f>
        <v>923.5</v>
      </c>
    </row>
    <row r="171" spans="1:6" ht="25.5" x14ac:dyDescent="0.2">
      <c r="A171" s="34" t="s">
        <v>164</v>
      </c>
      <c r="B171" s="6" t="s">
        <v>56</v>
      </c>
      <c r="C171" s="6" t="s">
        <v>90</v>
      </c>
      <c r="D171" s="6" t="s">
        <v>181</v>
      </c>
      <c r="E171" s="6" t="s">
        <v>104</v>
      </c>
      <c r="F171" s="79">
        <v>603.79999999999995</v>
      </c>
    </row>
    <row r="172" spans="1:6" ht="25.5" x14ac:dyDescent="0.2">
      <c r="A172" s="13" t="s">
        <v>450</v>
      </c>
      <c r="B172" s="6" t="s">
        <v>56</v>
      </c>
      <c r="C172" s="6" t="s">
        <v>90</v>
      </c>
      <c r="D172" s="6" t="s">
        <v>181</v>
      </c>
      <c r="E172" s="6" t="s">
        <v>410</v>
      </c>
      <c r="F172" s="79">
        <v>4</v>
      </c>
    </row>
    <row r="173" spans="1:6" s="39" customFormat="1" ht="38.25" x14ac:dyDescent="0.2">
      <c r="A173" s="34" t="s">
        <v>165</v>
      </c>
      <c r="B173" s="6" t="s">
        <v>56</v>
      </c>
      <c r="C173" s="6" t="s">
        <v>90</v>
      </c>
      <c r="D173" s="6" t="s">
        <v>181</v>
      </c>
      <c r="E173" s="6" t="s">
        <v>158</v>
      </c>
      <c r="F173" s="79">
        <v>182.2</v>
      </c>
    </row>
    <row r="174" spans="1:6" ht="25.5" x14ac:dyDescent="0.2">
      <c r="A174" s="34" t="s">
        <v>105</v>
      </c>
      <c r="B174" s="6" t="s">
        <v>56</v>
      </c>
      <c r="C174" s="6" t="s">
        <v>90</v>
      </c>
      <c r="D174" s="6" t="s">
        <v>181</v>
      </c>
      <c r="E174" s="6" t="s">
        <v>106</v>
      </c>
      <c r="F174" s="79">
        <v>40.6</v>
      </c>
    </row>
    <row r="175" spans="1:6" ht="25.5" x14ac:dyDescent="0.2">
      <c r="A175" s="34" t="s">
        <v>133</v>
      </c>
      <c r="B175" s="6" t="s">
        <v>56</v>
      </c>
      <c r="C175" s="6" t="s">
        <v>90</v>
      </c>
      <c r="D175" s="6" t="s">
        <v>181</v>
      </c>
      <c r="E175" s="6" t="s">
        <v>108</v>
      </c>
      <c r="F175" s="79">
        <v>92.9</v>
      </c>
    </row>
    <row r="176" spans="1:6" ht="38.25" x14ac:dyDescent="0.2">
      <c r="A176" s="29" t="s">
        <v>85</v>
      </c>
      <c r="B176" s="4" t="s">
        <v>56</v>
      </c>
      <c r="C176" s="4" t="s">
        <v>90</v>
      </c>
      <c r="D176" s="4" t="s">
        <v>182</v>
      </c>
      <c r="E176" s="4"/>
      <c r="F176" s="89">
        <f>SUM(F177:F180)</f>
        <v>600</v>
      </c>
    </row>
    <row r="177" spans="1:6" ht="25.5" x14ac:dyDescent="0.2">
      <c r="A177" s="34" t="s">
        <v>164</v>
      </c>
      <c r="B177" s="6" t="s">
        <v>56</v>
      </c>
      <c r="C177" s="6" t="s">
        <v>90</v>
      </c>
      <c r="D177" s="6" t="s">
        <v>182</v>
      </c>
      <c r="E177" s="6" t="s">
        <v>104</v>
      </c>
      <c r="F177" s="79">
        <v>425.4</v>
      </c>
    </row>
    <row r="178" spans="1:6" ht="38.25" x14ac:dyDescent="0.2">
      <c r="A178" s="34" t="s">
        <v>165</v>
      </c>
      <c r="B178" s="6" t="s">
        <v>56</v>
      </c>
      <c r="C178" s="6" t="s">
        <v>90</v>
      </c>
      <c r="D178" s="6" t="s">
        <v>182</v>
      </c>
      <c r="E178" s="6" t="s">
        <v>158</v>
      </c>
      <c r="F178" s="79">
        <v>128.38999999999999</v>
      </c>
    </row>
    <row r="179" spans="1:6" ht="25.5" x14ac:dyDescent="0.2">
      <c r="A179" s="34" t="s">
        <v>105</v>
      </c>
      <c r="B179" s="6" t="s">
        <v>56</v>
      </c>
      <c r="C179" s="6" t="s">
        <v>90</v>
      </c>
      <c r="D179" s="6" t="s">
        <v>182</v>
      </c>
      <c r="E179" s="6" t="s">
        <v>106</v>
      </c>
      <c r="F179" s="79">
        <v>22</v>
      </c>
    </row>
    <row r="180" spans="1:6" ht="25.5" x14ac:dyDescent="0.2">
      <c r="A180" s="34" t="s">
        <v>133</v>
      </c>
      <c r="B180" s="6" t="s">
        <v>56</v>
      </c>
      <c r="C180" s="6" t="s">
        <v>90</v>
      </c>
      <c r="D180" s="6" t="s">
        <v>182</v>
      </c>
      <c r="E180" s="6" t="s">
        <v>108</v>
      </c>
      <c r="F180" s="79">
        <v>24.21</v>
      </c>
    </row>
    <row r="181" spans="1:6" s="39" customFormat="1" ht="25.5" x14ac:dyDescent="0.2">
      <c r="A181" s="100" t="s">
        <v>154</v>
      </c>
      <c r="B181" s="4" t="s">
        <v>56</v>
      </c>
      <c r="C181" s="4" t="s">
        <v>90</v>
      </c>
      <c r="D181" s="4" t="s">
        <v>413</v>
      </c>
      <c r="E181" s="4"/>
      <c r="F181" s="89">
        <f>SUM(F182:F187)</f>
        <v>5398.4908399999995</v>
      </c>
    </row>
    <row r="182" spans="1:6" ht="25.5" x14ac:dyDescent="0.2">
      <c r="A182" s="34" t="s">
        <v>105</v>
      </c>
      <c r="B182" s="6" t="s">
        <v>56</v>
      </c>
      <c r="C182" s="6" t="s">
        <v>90</v>
      </c>
      <c r="D182" s="6" t="s">
        <v>413</v>
      </c>
      <c r="E182" s="6" t="s">
        <v>106</v>
      </c>
      <c r="F182" s="79">
        <v>20.824999999999999</v>
      </c>
    </row>
    <row r="183" spans="1:6" ht="25.5" x14ac:dyDescent="0.2">
      <c r="A183" s="34" t="s">
        <v>133</v>
      </c>
      <c r="B183" s="6" t="s">
        <v>56</v>
      </c>
      <c r="C183" s="6" t="s">
        <v>90</v>
      </c>
      <c r="D183" s="6" t="s">
        <v>413</v>
      </c>
      <c r="E183" s="6" t="s">
        <v>108</v>
      </c>
      <c r="F183" s="79">
        <v>1071.33404</v>
      </c>
    </row>
    <row r="184" spans="1:6" x14ac:dyDescent="0.2">
      <c r="A184" s="34" t="s">
        <v>375</v>
      </c>
      <c r="B184" s="6" t="s">
        <v>56</v>
      </c>
      <c r="C184" s="6" t="s">
        <v>90</v>
      </c>
      <c r="D184" s="6" t="s">
        <v>413</v>
      </c>
      <c r="E184" s="6" t="s">
        <v>374</v>
      </c>
      <c r="F184" s="79">
        <v>84.73527</v>
      </c>
    </row>
    <row r="185" spans="1:6" ht="25.5" x14ac:dyDescent="0.2">
      <c r="A185" s="34" t="s">
        <v>638</v>
      </c>
      <c r="B185" s="6" t="s">
        <v>56</v>
      </c>
      <c r="C185" s="6" t="s">
        <v>90</v>
      </c>
      <c r="D185" s="6" t="s">
        <v>413</v>
      </c>
      <c r="E185" s="6" t="s">
        <v>637</v>
      </c>
      <c r="F185" s="79">
        <v>3900</v>
      </c>
    </row>
    <row r="186" spans="1:6" ht="76.5" x14ac:dyDescent="0.2">
      <c r="A186" s="13" t="s">
        <v>560</v>
      </c>
      <c r="B186" s="6" t="s">
        <v>56</v>
      </c>
      <c r="C186" s="6" t="s">
        <v>90</v>
      </c>
      <c r="D186" s="6" t="s">
        <v>413</v>
      </c>
      <c r="E186" s="6" t="s">
        <v>559</v>
      </c>
      <c r="F186" s="79">
        <v>21.004549999999998</v>
      </c>
    </row>
    <row r="187" spans="1:6" x14ac:dyDescent="0.2">
      <c r="A187" s="13" t="s">
        <v>304</v>
      </c>
      <c r="B187" s="6" t="s">
        <v>56</v>
      </c>
      <c r="C187" s="6" t="s">
        <v>90</v>
      </c>
      <c r="D187" s="6" t="s">
        <v>413</v>
      </c>
      <c r="E187" s="6" t="s">
        <v>303</v>
      </c>
      <c r="F187" s="79">
        <v>300.59197999999998</v>
      </c>
    </row>
    <row r="188" spans="1:6" ht="25.5" x14ac:dyDescent="0.2">
      <c r="A188" s="35" t="s">
        <v>141</v>
      </c>
      <c r="B188" s="10" t="s">
        <v>56</v>
      </c>
      <c r="C188" s="10" t="s">
        <v>90</v>
      </c>
      <c r="D188" s="10" t="s">
        <v>624</v>
      </c>
      <c r="E188" s="10"/>
      <c r="F188" s="51">
        <f>F189+F191</f>
        <v>8673.7062499999993</v>
      </c>
    </row>
    <row r="189" spans="1:6" s="39" customFormat="1" ht="25.5" x14ac:dyDescent="0.2">
      <c r="A189" s="28" t="s">
        <v>298</v>
      </c>
      <c r="B189" s="4" t="s">
        <v>56</v>
      </c>
      <c r="C189" s="4" t="s">
        <v>90</v>
      </c>
      <c r="D189" s="4" t="s">
        <v>34</v>
      </c>
      <c r="E189" s="4"/>
      <c r="F189" s="5">
        <f>F190</f>
        <v>2376.1062499999998</v>
      </c>
    </row>
    <row r="190" spans="1:6" ht="51" x14ac:dyDescent="0.2">
      <c r="A190" s="80" t="s">
        <v>117</v>
      </c>
      <c r="B190" s="6" t="s">
        <v>56</v>
      </c>
      <c r="C190" s="6" t="s">
        <v>90</v>
      </c>
      <c r="D190" s="6" t="s">
        <v>34</v>
      </c>
      <c r="E190" s="6" t="s">
        <v>121</v>
      </c>
      <c r="F190" s="19">
        <v>2376.1062499999998</v>
      </c>
    </row>
    <row r="191" spans="1:6" s="39" customFormat="1" ht="25.5" x14ac:dyDescent="0.2">
      <c r="A191" s="28" t="s">
        <v>553</v>
      </c>
      <c r="B191" s="4" t="s">
        <v>56</v>
      </c>
      <c r="C191" s="4" t="s">
        <v>90</v>
      </c>
      <c r="D191" s="4" t="s">
        <v>552</v>
      </c>
      <c r="E191" s="4"/>
      <c r="F191" s="5">
        <f>SUM(F192:F196)</f>
        <v>6297.6</v>
      </c>
    </row>
    <row r="192" spans="1:6" x14ac:dyDescent="0.2">
      <c r="A192" s="36" t="s">
        <v>263</v>
      </c>
      <c r="B192" s="6" t="s">
        <v>56</v>
      </c>
      <c r="C192" s="6" t="s">
        <v>90</v>
      </c>
      <c r="D192" s="6" t="s">
        <v>552</v>
      </c>
      <c r="E192" s="6" t="s">
        <v>135</v>
      </c>
      <c r="F192" s="19">
        <v>3535</v>
      </c>
    </row>
    <row r="193" spans="1:6" ht="38.25" x14ac:dyDescent="0.2">
      <c r="A193" s="13" t="s">
        <v>265</v>
      </c>
      <c r="B193" s="6" t="s">
        <v>56</v>
      </c>
      <c r="C193" s="6" t="s">
        <v>90</v>
      </c>
      <c r="D193" s="6" t="s">
        <v>552</v>
      </c>
      <c r="E193" s="6" t="s">
        <v>185</v>
      </c>
      <c r="F193" s="19">
        <v>1067.5999999999999</v>
      </c>
    </row>
    <row r="194" spans="1:6" ht="25.5" x14ac:dyDescent="0.2">
      <c r="A194" s="34" t="s">
        <v>164</v>
      </c>
      <c r="B194" s="6" t="s">
        <v>56</v>
      </c>
      <c r="C194" s="6" t="s">
        <v>90</v>
      </c>
      <c r="D194" s="6" t="s">
        <v>552</v>
      </c>
      <c r="E194" s="6" t="s">
        <v>104</v>
      </c>
      <c r="F194" s="19">
        <v>1292.5999999999999</v>
      </c>
    </row>
    <row r="195" spans="1:6" ht="25.5" x14ac:dyDescent="0.2">
      <c r="A195" s="13" t="s">
        <v>450</v>
      </c>
      <c r="B195" s="6" t="s">
        <v>56</v>
      </c>
      <c r="C195" s="6" t="s">
        <v>90</v>
      </c>
      <c r="D195" s="6" t="s">
        <v>552</v>
      </c>
      <c r="E195" s="6" t="s">
        <v>410</v>
      </c>
      <c r="F195" s="19">
        <v>12</v>
      </c>
    </row>
    <row r="196" spans="1:6" ht="38.25" x14ac:dyDescent="0.2">
      <c r="A196" s="34" t="s">
        <v>165</v>
      </c>
      <c r="B196" s="6" t="s">
        <v>56</v>
      </c>
      <c r="C196" s="6" t="s">
        <v>90</v>
      </c>
      <c r="D196" s="6" t="s">
        <v>552</v>
      </c>
      <c r="E196" s="6" t="s">
        <v>158</v>
      </c>
      <c r="F196" s="19">
        <v>390.4</v>
      </c>
    </row>
    <row r="197" spans="1:6" ht="25.5" x14ac:dyDescent="0.2">
      <c r="A197" s="35" t="s">
        <v>141</v>
      </c>
      <c r="B197" s="10" t="s">
        <v>56</v>
      </c>
      <c r="C197" s="10" t="s">
        <v>90</v>
      </c>
      <c r="D197" s="10" t="s">
        <v>183</v>
      </c>
      <c r="E197" s="10"/>
      <c r="F197" s="51">
        <f>F198</f>
        <v>28698.061179999997</v>
      </c>
    </row>
    <row r="198" spans="1:6" ht="25.5" x14ac:dyDescent="0.2">
      <c r="A198" s="28" t="s">
        <v>134</v>
      </c>
      <c r="B198" s="4" t="s">
        <v>56</v>
      </c>
      <c r="C198" s="4" t="s">
        <v>90</v>
      </c>
      <c r="D198" s="4" t="s">
        <v>184</v>
      </c>
      <c r="E198" s="4"/>
      <c r="F198" s="5">
        <f>SUM(F199:F207)</f>
        <v>28698.061179999997</v>
      </c>
    </row>
    <row r="199" spans="1:6" x14ac:dyDescent="0.2">
      <c r="A199" s="36" t="s">
        <v>263</v>
      </c>
      <c r="B199" s="6" t="s">
        <v>56</v>
      </c>
      <c r="C199" s="6" t="s">
        <v>90</v>
      </c>
      <c r="D199" s="6" t="s">
        <v>184</v>
      </c>
      <c r="E199" s="6" t="s">
        <v>135</v>
      </c>
      <c r="F199" s="19">
        <v>10102.271570000001</v>
      </c>
    </row>
    <row r="200" spans="1:6" ht="25.5" x14ac:dyDescent="0.2">
      <c r="A200" s="13" t="s">
        <v>261</v>
      </c>
      <c r="B200" s="6" t="s">
        <v>56</v>
      </c>
      <c r="C200" s="6" t="s">
        <v>90</v>
      </c>
      <c r="D200" s="6" t="s">
        <v>184</v>
      </c>
      <c r="E200" s="6" t="s">
        <v>412</v>
      </c>
      <c r="F200" s="19">
        <v>977.524</v>
      </c>
    </row>
    <row r="201" spans="1:6" ht="38.25" x14ac:dyDescent="0.2">
      <c r="A201" s="13" t="s">
        <v>265</v>
      </c>
      <c r="B201" s="6" t="s">
        <v>56</v>
      </c>
      <c r="C201" s="6" t="s">
        <v>90</v>
      </c>
      <c r="D201" s="6" t="s">
        <v>184</v>
      </c>
      <c r="E201" s="6" t="s">
        <v>185</v>
      </c>
      <c r="F201" s="19">
        <v>2821.74665</v>
      </c>
    </row>
    <row r="202" spans="1:6" ht="25.5" x14ac:dyDescent="0.2">
      <c r="A202" s="34" t="s">
        <v>105</v>
      </c>
      <c r="B202" s="6" t="s">
        <v>56</v>
      </c>
      <c r="C202" s="6" t="s">
        <v>90</v>
      </c>
      <c r="D202" s="6" t="s">
        <v>184</v>
      </c>
      <c r="E202" s="6" t="s">
        <v>106</v>
      </c>
      <c r="F202" s="19">
        <v>943.29700000000003</v>
      </c>
    </row>
    <row r="203" spans="1:6" ht="25.5" x14ac:dyDescent="0.2">
      <c r="A203" s="13" t="s">
        <v>133</v>
      </c>
      <c r="B203" s="6" t="s">
        <v>56</v>
      </c>
      <c r="C203" s="6" t="s">
        <v>90</v>
      </c>
      <c r="D203" s="6" t="s">
        <v>184</v>
      </c>
      <c r="E203" s="6" t="s">
        <v>108</v>
      </c>
      <c r="F203" s="19">
        <v>11244.78556</v>
      </c>
    </row>
    <row r="204" spans="1:6" x14ac:dyDescent="0.2">
      <c r="A204" s="13" t="s">
        <v>375</v>
      </c>
      <c r="B204" s="6" t="s">
        <v>56</v>
      </c>
      <c r="C204" s="6" t="s">
        <v>90</v>
      </c>
      <c r="D204" s="6" t="s">
        <v>184</v>
      </c>
      <c r="E204" s="6" t="s">
        <v>374</v>
      </c>
      <c r="F204" s="19">
        <v>2550</v>
      </c>
    </row>
    <row r="205" spans="1:6" ht="76.5" x14ac:dyDescent="0.2">
      <c r="A205" s="13" t="s">
        <v>560</v>
      </c>
      <c r="B205" s="6" t="s">
        <v>56</v>
      </c>
      <c r="C205" s="6" t="s">
        <v>90</v>
      </c>
      <c r="D205" s="6" t="s">
        <v>184</v>
      </c>
      <c r="E205" s="6" t="s">
        <v>559</v>
      </c>
      <c r="F205" s="19">
        <v>4.2114000000000003</v>
      </c>
    </row>
    <row r="206" spans="1:6" ht="25.5" x14ac:dyDescent="0.2">
      <c r="A206" s="13" t="s">
        <v>627</v>
      </c>
      <c r="B206" s="6" t="s">
        <v>56</v>
      </c>
      <c r="C206" s="6" t="s">
        <v>90</v>
      </c>
      <c r="D206" s="6" t="s">
        <v>184</v>
      </c>
      <c r="E206" s="6" t="s">
        <v>418</v>
      </c>
      <c r="F206" s="19">
        <v>7.125</v>
      </c>
    </row>
    <row r="207" spans="1:6" x14ac:dyDescent="0.2">
      <c r="A207" s="13" t="s">
        <v>420</v>
      </c>
      <c r="B207" s="6" t="s">
        <v>56</v>
      </c>
      <c r="C207" s="6" t="s">
        <v>90</v>
      </c>
      <c r="D207" s="6" t="s">
        <v>184</v>
      </c>
      <c r="E207" s="6" t="s">
        <v>419</v>
      </c>
      <c r="F207" s="19">
        <v>47.1</v>
      </c>
    </row>
    <row r="208" spans="1:6" ht="25.5" x14ac:dyDescent="0.2">
      <c r="A208" s="28" t="s">
        <v>561</v>
      </c>
      <c r="B208" s="4" t="s">
        <v>56</v>
      </c>
      <c r="C208" s="4" t="s">
        <v>90</v>
      </c>
      <c r="D208" s="4" t="s">
        <v>178</v>
      </c>
      <c r="E208" s="4"/>
      <c r="F208" s="89">
        <f>F209</f>
        <v>217</v>
      </c>
    </row>
    <row r="209" spans="1:6" x14ac:dyDescent="0.2">
      <c r="A209" s="34" t="s">
        <v>381</v>
      </c>
      <c r="B209" s="6" t="s">
        <v>56</v>
      </c>
      <c r="C209" s="6" t="s">
        <v>90</v>
      </c>
      <c r="D209" s="6" t="s">
        <v>178</v>
      </c>
      <c r="E209" s="6" t="s">
        <v>382</v>
      </c>
      <c r="F209" s="79">
        <v>217</v>
      </c>
    </row>
    <row r="210" spans="1:6" s="39" customFormat="1" ht="25.5" x14ac:dyDescent="0.2">
      <c r="A210" s="29" t="s">
        <v>532</v>
      </c>
      <c r="B210" s="4" t="s">
        <v>56</v>
      </c>
      <c r="C210" s="4" t="s">
        <v>90</v>
      </c>
      <c r="D210" s="4" t="s">
        <v>562</v>
      </c>
      <c r="E210" s="10"/>
      <c r="F210" s="5">
        <f>SUM(F211:F215)</f>
        <v>3251.3371800000004</v>
      </c>
    </row>
    <row r="211" spans="1:6" x14ac:dyDescent="0.2">
      <c r="A211" s="36" t="s">
        <v>263</v>
      </c>
      <c r="B211" s="6" t="s">
        <v>56</v>
      </c>
      <c r="C211" s="6" t="s">
        <v>90</v>
      </c>
      <c r="D211" s="6" t="s">
        <v>562</v>
      </c>
      <c r="E211" s="6" t="s">
        <v>135</v>
      </c>
      <c r="F211" s="79">
        <f>1929.94001+344.1778</f>
        <v>2274.1178100000002</v>
      </c>
    </row>
    <row r="212" spans="1:6" ht="38.25" x14ac:dyDescent="0.2">
      <c r="A212" s="13" t="s">
        <v>265</v>
      </c>
      <c r="B212" s="6" t="s">
        <v>56</v>
      </c>
      <c r="C212" s="6" t="s">
        <v>90</v>
      </c>
      <c r="D212" s="6" t="s">
        <v>562</v>
      </c>
      <c r="E212" s="6" t="s">
        <v>185</v>
      </c>
      <c r="F212" s="79">
        <f>487.47692+109.86718</f>
        <v>597.34410000000003</v>
      </c>
    </row>
    <row r="213" spans="1:6" ht="25.5" x14ac:dyDescent="0.2">
      <c r="A213" s="13" t="s">
        <v>164</v>
      </c>
      <c r="B213" s="6" t="s">
        <v>56</v>
      </c>
      <c r="C213" s="6" t="s">
        <v>90</v>
      </c>
      <c r="D213" s="6" t="s">
        <v>562</v>
      </c>
      <c r="E213" s="6" t="s">
        <v>104</v>
      </c>
      <c r="F213" s="19">
        <v>161.48702</v>
      </c>
    </row>
    <row r="214" spans="1:6" ht="38.25" x14ac:dyDescent="0.2">
      <c r="A214" s="13" t="s">
        <v>165</v>
      </c>
      <c r="B214" s="6" t="s">
        <v>56</v>
      </c>
      <c r="C214" s="6" t="s">
        <v>90</v>
      </c>
      <c r="D214" s="6" t="s">
        <v>562</v>
      </c>
      <c r="E214" s="6" t="s">
        <v>158</v>
      </c>
      <c r="F214" s="19">
        <v>40.598350000000003</v>
      </c>
    </row>
    <row r="215" spans="1:6" ht="51" x14ac:dyDescent="0.2">
      <c r="A215" s="80" t="s">
        <v>117</v>
      </c>
      <c r="B215" s="6" t="s">
        <v>56</v>
      </c>
      <c r="C215" s="6" t="s">
        <v>90</v>
      </c>
      <c r="D215" s="6" t="s">
        <v>562</v>
      </c>
      <c r="E215" s="6" t="s">
        <v>121</v>
      </c>
      <c r="F215" s="19">
        <v>177.78989999999999</v>
      </c>
    </row>
    <row r="216" spans="1:6" s="39" customFormat="1" ht="38.25" x14ac:dyDescent="0.2">
      <c r="A216" s="28" t="s">
        <v>291</v>
      </c>
      <c r="B216" s="4" t="s">
        <v>56</v>
      </c>
      <c r="C216" s="4" t="s">
        <v>90</v>
      </c>
      <c r="D216" s="4" t="s">
        <v>292</v>
      </c>
      <c r="E216" s="4"/>
      <c r="F216" s="89">
        <f>F217+F218</f>
        <v>9734.0206199999993</v>
      </c>
    </row>
    <row r="217" spans="1:6" ht="25.5" x14ac:dyDescent="0.2">
      <c r="A217" s="34" t="s">
        <v>28</v>
      </c>
      <c r="B217" s="6" t="s">
        <v>56</v>
      </c>
      <c r="C217" s="6" t="s">
        <v>90</v>
      </c>
      <c r="D217" s="6" t="s">
        <v>292</v>
      </c>
      <c r="E217" s="6" t="s">
        <v>27</v>
      </c>
      <c r="F217" s="79">
        <v>7115.1196200000004</v>
      </c>
    </row>
    <row r="218" spans="1:6" ht="25.5" x14ac:dyDescent="0.2">
      <c r="A218" s="13" t="s">
        <v>133</v>
      </c>
      <c r="B218" s="6" t="s">
        <v>56</v>
      </c>
      <c r="C218" s="6" t="s">
        <v>90</v>
      </c>
      <c r="D218" s="6" t="s">
        <v>292</v>
      </c>
      <c r="E218" s="6" t="s">
        <v>108</v>
      </c>
      <c r="F218" s="79">
        <v>2618.9009999999998</v>
      </c>
    </row>
    <row r="219" spans="1:6" ht="51" x14ac:dyDescent="0.2">
      <c r="A219" s="16" t="s">
        <v>649</v>
      </c>
      <c r="B219" s="4" t="s">
        <v>56</v>
      </c>
      <c r="C219" s="4" t="s">
        <v>90</v>
      </c>
      <c r="D219" s="4" t="s">
        <v>650</v>
      </c>
      <c r="E219" s="6"/>
      <c r="F219" s="19">
        <f>SUM(F220:F222)</f>
        <v>8415.4</v>
      </c>
    </row>
    <row r="220" spans="1:6" x14ac:dyDescent="0.2">
      <c r="A220" s="36" t="s">
        <v>263</v>
      </c>
      <c r="B220" s="4" t="s">
        <v>56</v>
      </c>
      <c r="C220" s="4" t="s">
        <v>90</v>
      </c>
      <c r="D220" s="4" t="s">
        <v>650</v>
      </c>
      <c r="E220" s="6" t="s">
        <v>135</v>
      </c>
      <c r="F220" s="19">
        <v>5925</v>
      </c>
    </row>
    <row r="221" spans="1:6" ht="38.25" x14ac:dyDescent="0.2">
      <c r="A221" s="13" t="s">
        <v>265</v>
      </c>
      <c r="B221" s="4" t="s">
        <v>56</v>
      </c>
      <c r="C221" s="4" t="s">
        <v>90</v>
      </c>
      <c r="D221" s="4" t="s">
        <v>650</v>
      </c>
      <c r="E221" s="6" t="s">
        <v>185</v>
      </c>
      <c r="F221" s="19">
        <v>1790.4</v>
      </c>
    </row>
    <row r="222" spans="1:6" ht="51" x14ac:dyDescent="0.2">
      <c r="A222" s="80" t="s">
        <v>117</v>
      </c>
      <c r="B222" s="4" t="s">
        <v>56</v>
      </c>
      <c r="C222" s="4" t="s">
        <v>90</v>
      </c>
      <c r="D222" s="4" t="s">
        <v>650</v>
      </c>
      <c r="E222" s="6" t="s">
        <v>121</v>
      </c>
      <c r="F222" s="19">
        <v>700</v>
      </c>
    </row>
    <row r="223" spans="1:6" ht="25.5" x14ac:dyDescent="0.2">
      <c r="A223" s="20" t="s">
        <v>130</v>
      </c>
      <c r="B223" s="9" t="s">
        <v>70</v>
      </c>
      <c r="C223" s="9"/>
      <c r="D223" s="52"/>
      <c r="E223" s="52"/>
      <c r="F223" s="49">
        <f>F224</f>
        <v>18379.500049999999</v>
      </c>
    </row>
    <row r="224" spans="1:6" ht="25.5" x14ac:dyDescent="0.2">
      <c r="A224" s="22" t="s">
        <v>91</v>
      </c>
      <c r="B224" s="8" t="s">
        <v>70</v>
      </c>
      <c r="C224" s="8" t="s">
        <v>64</v>
      </c>
      <c r="D224" s="8"/>
      <c r="E224" s="8"/>
      <c r="F224" s="50">
        <f>F225</f>
        <v>18379.500049999999</v>
      </c>
    </row>
    <row r="225" spans="1:8" ht="63.75" x14ac:dyDescent="0.2">
      <c r="A225" s="38" t="s">
        <v>480</v>
      </c>
      <c r="B225" s="10" t="s">
        <v>70</v>
      </c>
      <c r="C225" s="10" t="s">
        <v>64</v>
      </c>
      <c r="D225" s="10" t="s">
        <v>356</v>
      </c>
      <c r="E225" s="10"/>
      <c r="F225" s="51">
        <f>F229+F226</f>
        <v>18379.500049999999</v>
      </c>
    </row>
    <row r="226" spans="1:8" ht="38.25" x14ac:dyDescent="0.2">
      <c r="A226" s="94" t="s">
        <v>357</v>
      </c>
      <c r="B226" s="4" t="s">
        <v>70</v>
      </c>
      <c r="C226" s="4" t="s">
        <v>64</v>
      </c>
      <c r="D226" s="4" t="s">
        <v>563</v>
      </c>
      <c r="E226" s="4"/>
      <c r="F226" s="5">
        <f>F227</f>
        <v>17050.000049999999</v>
      </c>
    </row>
    <row r="227" spans="1:8" ht="25.5" x14ac:dyDescent="0.2">
      <c r="A227" s="78" t="s">
        <v>564</v>
      </c>
      <c r="B227" s="4" t="s">
        <v>70</v>
      </c>
      <c r="C227" s="4" t="s">
        <v>64</v>
      </c>
      <c r="D227" s="4" t="s">
        <v>565</v>
      </c>
      <c r="E227" s="4"/>
      <c r="F227" s="5">
        <f>F228</f>
        <v>17050.000049999999</v>
      </c>
    </row>
    <row r="228" spans="1:8" x14ac:dyDescent="0.2">
      <c r="A228" s="24" t="s">
        <v>157</v>
      </c>
      <c r="B228" s="6" t="s">
        <v>70</v>
      </c>
      <c r="C228" s="6" t="s">
        <v>64</v>
      </c>
      <c r="D228" s="6" t="s">
        <v>565</v>
      </c>
      <c r="E228" s="6" t="s">
        <v>112</v>
      </c>
      <c r="F228" s="19">
        <v>17050.000049999999</v>
      </c>
    </row>
    <row r="229" spans="1:8" ht="38.25" x14ac:dyDescent="0.2">
      <c r="A229" s="21" t="s">
        <v>357</v>
      </c>
      <c r="B229" s="4" t="s">
        <v>70</v>
      </c>
      <c r="C229" s="4" t="s">
        <v>64</v>
      </c>
      <c r="D229" s="4" t="s">
        <v>358</v>
      </c>
      <c r="E229" s="4"/>
      <c r="F229" s="5">
        <f>F230</f>
        <v>1329.5</v>
      </c>
    </row>
    <row r="230" spans="1:8" ht="25.5" x14ac:dyDescent="0.2">
      <c r="A230" s="78" t="s">
        <v>359</v>
      </c>
      <c r="B230" s="4" t="s">
        <v>70</v>
      </c>
      <c r="C230" s="4" t="s">
        <v>64</v>
      </c>
      <c r="D230" s="4" t="s">
        <v>360</v>
      </c>
      <c r="E230" s="4"/>
      <c r="F230" s="5">
        <f>SUM(F231:F231)</f>
        <v>1329.5</v>
      </c>
    </row>
    <row r="231" spans="1:8" ht="25.5" x14ac:dyDescent="0.2">
      <c r="A231" s="13" t="s">
        <v>133</v>
      </c>
      <c r="B231" s="6" t="s">
        <v>70</v>
      </c>
      <c r="C231" s="6" t="s">
        <v>64</v>
      </c>
      <c r="D231" s="6" t="s">
        <v>360</v>
      </c>
      <c r="E231" s="6" t="s">
        <v>108</v>
      </c>
      <c r="F231" s="19">
        <v>1329.5</v>
      </c>
    </row>
    <row r="232" spans="1:8" s="39" customFormat="1" x14ac:dyDescent="0.2">
      <c r="A232" s="20" t="s">
        <v>113</v>
      </c>
      <c r="B232" s="9" t="s">
        <v>58</v>
      </c>
      <c r="C232" s="9"/>
      <c r="D232" s="9"/>
      <c r="E232" s="9"/>
      <c r="F232" s="49">
        <f>F233+F297+F314+F293</f>
        <v>484184.48512999999</v>
      </c>
    </row>
    <row r="233" spans="1:8" s="39" customFormat="1" x14ac:dyDescent="0.2">
      <c r="A233" s="22" t="s">
        <v>49</v>
      </c>
      <c r="B233" s="8" t="s">
        <v>58</v>
      </c>
      <c r="C233" s="8" t="s">
        <v>60</v>
      </c>
      <c r="D233" s="22"/>
      <c r="E233" s="22"/>
      <c r="F233" s="50">
        <f>F246+F256+F241+F234</f>
        <v>8748.0539400000016</v>
      </c>
    </row>
    <row r="234" spans="1:8" ht="25.5" x14ac:dyDescent="0.2">
      <c r="A234" s="61" t="s">
        <v>475</v>
      </c>
      <c r="B234" s="10" t="s">
        <v>58</v>
      </c>
      <c r="C234" s="10" t="s">
        <v>60</v>
      </c>
      <c r="D234" s="10" t="s">
        <v>283</v>
      </c>
      <c r="E234" s="10"/>
      <c r="F234" s="99">
        <f>F235+F238</f>
        <v>82.7</v>
      </c>
    </row>
    <row r="235" spans="1:8" ht="25.5" x14ac:dyDescent="0.2">
      <c r="A235" s="21" t="s">
        <v>332</v>
      </c>
      <c r="B235" s="4" t="s">
        <v>58</v>
      </c>
      <c r="C235" s="4" t="s">
        <v>60</v>
      </c>
      <c r="D235" s="4" t="s">
        <v>333</v>
      </c>
      <c r="E235" s="4"/>
      <c r="F235" s="89">
        <f>F236</f>
        <v>47.7</v>
      </c>
    </row>
    <row r="236" spans="1:8" s="39" customFormat="1" ht="38.25" x14ac:dyDescent="0.2">
      <c r="A236" s="23" t="s">
        <v>284</v>
      </c>
      <c r="B236" s="4" t="s">
        <v>58</v>
      </c>
      <c r="C236" s="4" t="s">
        <v>60</v>
      </c>
      <c r="D236" s="4" t="s">
        <v>29</v>
      </c>
      <c r="E236" s="4"/>
      <c r="F236" s="89">
        <f>F237</f>
        <v>47.7</v>
      </c>
      <c r="H236" s="117"/>
    </row>
    <row r="237" spans="1:8" ht="25.5" x14ac:dyDescent="0.2">
      <c r="A237" s="14" t="s">
        <v>626</v>
      </c>
      <c r="B237" s="6" t="s">
        <v>58</v>
      </c>
      <c r="C237" s="6" t="s">
        <v>60</v>
      </c>
      <c r="D237" s="6" t="s">
        <v>29</v>
      </c>
      <c r="E237" s="6" t="s">
        <v>108</v>
      </c>
      <c r="F237" s="79">
        <v>47.7</v>
      </c>
    </row>
    <row r="238" spans="1:8" s="40" customFormat="1" ht="38.25" x14ac:dyDescent="0.2">
      <c r="A238" s="64" t="s">
        <v>14</v>
      </c>
      <c r="B238" s="4" t="s">
        <v>58</v>
      </c>
      <c r="C238" s="4" t="s">
        <v>60</v>
      </c>
      <c r="D238" s="4" t="s">
        <v>15</v>
      </c>
      <c r="E238" s="4"/>
      <c r="F238" s="5">
        <f>F239</f>
        <v>35</v>
      </c>
    </row>
    <row r="239" spans="1:8" s="40" customFormat="1" ht="25.5" x14ac:dyDescent="0.2">
      <c r="A239" s="15" t="s">
        <v>154</v>
      </c>
      <c r="B239" s="4" t="s">
        <v>58</v>
      </c>
      <c r="C239" s="4" t="s">
        <v>60</v>
      </c>
      <c r="D239" s="4" t="s">
        <v>16</v>
      </c>
      <c r="E239" s="7"/>
      <c r="F239" s="5">
        <f>F240</f>
        <v>35</v>
      </c>
    </row>
    <row r="240" spans="1:8" s="40" customFormat="1" ht="25.5" x14ac:dyDescent="0.2">
      <c r="A240" s="14" t="s">
        <v>133</v>
      </c>
      <c r="B240" s="6" t="s">
        <v>58</v>
      </c>
      <c r="C240" s="6" t="s">
        <v>60</v>
      </c>
      <c r="D240" s="6" t="s">
        <v>16</v>
      </c>
      <c r="E240" s="6" t="s">
        <v>108</v>
      </c>
      <c r="F240" s="19">
        <v>35</v>
      </c>
    </row>
    <row r="241" spans="1:6" s="39" customFormat="1" ht="51" x14ac:dyDescent="0.2">
      <c r="A241" s="38" t="s">
        <v>512</v>
      </c>
      <c r="B241" s="10" t="s">
        <v>58</v>
      </c>
      <c r="C241" s="10" t="s">
        <v>60</v>
      </c>
      <c r="D241" s="10" t="s">
        <v>186</v>
      </c>
      <c r="E241" s="10"/>
      <c r="F241" s="51">
        <f>F242</f>
        <v>243.34640999999999</v>
      </c>
    </row>
    <row r="242" spans="1:6" s="65" customFormat="1" ht="40.5" x14ac:dyDescent="0.25">
      <c r="A242" s="63" t="s">
        <v>1</v>
      </c>
      <c r="B242" s="7" t="s">
        <v>58</v>
      </c>
      <c r="C242" s="7" t="s">
        <v>60</v>
      </c>
      <c r="D242" s="7" t="s">
        <v>187</v>
      </c>
      <c r="E242" s="7"/>
      <c r="F242" s="42">
        <f>F244</f>
        <v>243.34640999999999</v>
      </c>
    </row>
    <row r="243" spans="1:6" ht="38.25" x14ac:dyDescent="0.2">
      <c r="A243" s="29" t="s">
        <v>310</v>
      </c>
      <c r="B243" s="4" t="s">
        <v>58</v>
      </c>
      <c r="C243" s="4" t="s">
        <v>60</v>
      </c>
      <c r="D243" s="4" t="s">
        <v>31</v>
      </c>
      <c r="E243" s="4"/>
      <c r="F243" s="5">
        <f>F244</f>
        <v>243.34640999999999</v>
      </c>
    </row>
    <row r="244" spans="1:6" s="39" customFormat="1" ht="25.5" x14ac:dyDescent="0.2">
      <c r="A244" s="15" t="s">
        <v>629</v>
      </c>
      <c r="B244" s="4" t="s">
        <v>58</v>
      </c>
      <c r="C244" s="4" t="s">
        <v>60</v>
      </c>
      <c r="D244" s="4" t="s">
        <v>628</v>
      </c>
      <c r="E244" s="4"/>
      <c r="F244" s="5">
        <f>F245</f>
        <v>243.34640999999999</v>
      </c>
    </row>
    <row r="245" spans="1:6" s="39" customFormat="1" ht="25.5" x14ac:dyDescent="0.2">
      <c r="A245" s="13" t="s">
        <v>133</v>
      </c>
      <c r="B245" s="6" t="s">
        <v>58</v>
      </c>
      <c r="C245" s="6" t="s">
        <v>60</v>
      </c>
      <c r="D245" s="6" t="s">
        <v>628</v>
      </c>
      <c r="E245" s="6" t="s">
        <v>108</v>
      </c>
      <c r="F245" s="19">
        <v>243.34640999999999</v>
      </c>
    </row>
    <row r="246" spans="1:6" s="39" customFormat="1" ht="38.25" x14ac:dyDescent="0.2">
      <c r="A246" s="38" t="s">
        <v>481</v>
      </c>
      <c r="B246" s="10" t="s">
        <v>58</v>
      </c>
      <c r="C246" s="10" t="s">
        <v>60</v>
      </c>
      <c r="D246" s="10" t="s">
        <v>37</v>
      </c>
      <c r="E246" s="10"/>
      <c r="F246" s="51">
        <f>F247+F250+F253</f>
        <v>1156.2</v>
      </c>
    </row>
    <row r="247" spans="1:6" s="39" customFormat="1" ht="38.25" x14ac:dyDescent="0.2">
      <c r="A247" s="15" t="s">
        <v>38</v>
      </c>
      <c r="B247" s="4" t="s">
        <v>58</v>
      </c>
      <c r="C247" s="4" t="s">
        <v>60</v>
      </c>
      <c r="D247" s="4" t="s">
        <v>424</v>
      </c>
      <c r="E247" s="4"/>
      <c r="F247" s="5">
        <f>F248</f>
        <v>100</v>
      </c>
    </row>
    <row r="248" spans="1:6" s="39" customFormat="1" ht="25.5" x14ac:dyDescent="0.2">
      <c r="A248" s="15" t="s">
        <v>154</v>
      </c>
      <c r="B248" s="4" t="s">
        <v>58</v>
      </c>
      <c r="C248" s="4" t="s">
        <v>60</v>
      </c>
      <c r="D248" s="4" t="s">
        <v>423</v>
      </c>
      <c r="E248" s="4"/>
      <c r="F248" s="5">
        <f>F249</f>
        <v>100</v>
      </c>
    </row>
    <row r="249" spans="1:6" s="39" customFormat="1" ht="25.5" x14ac:dyDescent="0.2">
      <c r="A249" s="13" t="s">
        <v>133</v>
      </c>
      <c r="B249" s="6" t="s">
        <v>58</v>
      </c>
      <c r="C249" s="6" t="s">
        <v>60</v>
      </c>
      <c r="D249" s="6" t="s">
        <v>423</v>
      </c>
      <c r="E249" s="6" t="s">
        <v>108</v>
      </c>
      <c r="F249" s="19">
        <v>100</v>
      </c>
    </row>
    <row r="250" spans="1:6" s="39" customFormat="1" ht="25.5" x14ac:dyDescent="0.2">
      <c r="A250" s="15" t="s">
        <v>528</v>
      </c>
      <c r="B250" s="4" t="s">
        <v>58</v>
      </c>
      <c r="C250" s="4" t="s">
        <v>60</v>
      </c>
      <c r="D250" s="4" t="s">
        <v>526</v>
      </c>
      <c r="E250" s="4"/>
      <c r="F250" s="5">
        <f>F251</f>
        <v>980</v>
      </c>
    </row>
    <row r="251" spans="1:6" s="39" customFormat="1" ht="25.5" x14ac:dyDescent="0.2">
      <c r="A251" s="15" t="s">
        <v>154</v>
      </c>
      <c r="B251" s="4" t="s">
        <v>58</v>
      </c>
      <c r="C251" s="4" t="s">
        <v>60</v>
      </c>
      <c r="D251" s="4" t="s">
        <v>527</v>
      </c>
      <c r="E251" s="4"/>
      <c r="F251" s="5">
        <f>F252</f>
        <v>980</v>
      </c>
    </row>
    <row r="252" spans="1:6" s="39" customFormat="1" ht="25.5" x14ac:dyDescent="0.2">
      <c r="A252" s="13" t="s">
        <v>133</v>
      </c>
      <c r="B252" s="6" t="s">
        <v>58</v>
      </c>
      <c r="C252" s="6" t="s">
        <v>60</v>
      </c>
      <c r="D252" s="6" t="s">
        <v>527</v>
      </c>
      <c r="E252" s="6" t="s">
        <v>108</v>
      </c>
      <c r="F252" s="19">
        <v>980</v>
      </c>
    </row>
    <row r="253" spans="1:6" s="39" customFormat="1" ht="51" x14ac:dyDescent="0.2">
      <c r="A253" s="15" t="s">
        <v>663</v>
      </c>
      <c r="B253" s="4" t="s">
        <v>58</v>
      </c>
      <c r="C253" s="4" t="s">
        <v>60</v>
      </c>
      <c r="D253" s="4" t="s">
        <v>661</v>
      </c>
      <c r="E253" s="4"/>
      <c r="F253" s="5">
        <f>F254</f>
        <v>76.2</v>
      </c>
    </row>
    <row r="254" spans="1:6" s="39" customFormat="1" ht="25.5" x14ac:dyDescent="0.2">
      <c r="A254" s="15" t="s">
        <v>154</v>
      </c>
      <c r="B254" s="4" t="s">
        <v>58</v>
      </c>
      <c r="C254" s="4" t="s">
        <v>60</v>
      </c>
      <c r="D254" s="4" t="s">
        <v>662</v>
      </c>
      <c r="E254" s="4"/>
      <c r="F254" s="5">
        <f>F255</f>
        <v>76.2</v>
      </c>
    </row>
    <row r="255" spans="1:6" s="39" customFormat="1" ht="25.5" x14ac:dyDescent="0.2">
      <c r="A255" s="13" t="s">
        <v>133</v>
      </c>
      <c r="B255" s="6" t="s">
        <v>58</v>
      </c>
      <c r="C255" s="6" t="s">
        <v>60</v>
      </c>
      <c r="D255" s="6" t="s">
        <v>662</v>
      </c>
      <c r="E255" s="6" t="s">
        <v>108</v>
      </c>
      <c r="F255" s="19">
        <v>76.2</v>
      </c>
    </row>
    <row r="256" spans="1:6" s="39" customFormat="1" x14ac:dyDescent="0.2">
      <c r="A256" s="38" t="s">
        <v>145</v>
      </c>
      <c r="B256" s="10" t="s">
        <v>58</v>
      </c>
      <c r="C256" s="10" t="s">
        <v>60</v>
      </c>
      <c r="D256" s="10" t="s">
        <v>166</v>
      </c>
      <c r="E256" s="38"/>
      <c r="F256" s="76">
        <f>F260+F262+F265+F267+F270+F272+F275+F285+F290+F257</f>
        <v>7265.80753</v>
      </c>
    </row>
    <row r="257" spans="1:6" s="39" customFormat="1" ht="25.5" x14ac:dyDescent="0.2">
      <c r="A257" s="27" t="s">
        <v>659</v>
      </c>
      <c r="B257" s="4" t="s">
        <v>58</v>
      </c>
      <c r="C257" s="4" t="s">
        <v>60</v>
      </c>
      <c r="D257" s="4" t="s">
        <v>660</v>
      </c>
      <c r="E257" s="4"/>
      <c r="F257" s="5">
        <f>SUM(F258:F259)</f>
        <v>47.049900000000001</v>
      </c>
    </row>
    <row r="258" spans="1:6" s="39" customFormat="1" ht="25.5" x14ac:dyDescent="0.2">
      <c r="A258" s="13" t="s">
        <v>164</v>
      </c>
      <c r="B258" s="6" t="s">
        <v>58</v>
      </c>
      <c r="C258" s="6" t="s">
        <v>60</v>
      </c>
      <c r="D258" s="6" t="s">
        <v>660</v>
      </c>
      <c r="E258" s="6" t="s">
        <v>104</v>
      </c>
      <c r="F258" s="19">
        <v>36.136600000000001</v>
      </c>
    </row>
    <row r="259" spans="1:6" s="39" customFormat="1" ht="38.25" x14ac:dyDescent="0.2">
      <c r="A259" s="13" t="s">
        <v>165</v>
      </c>
      <c r="B259" s="6" t="s">
        <v>58</v>
      </c>
      <c r="C259" s="6" t="s">
        <v>60</v>
      </c>
      <c r="D259" s="6" t="s">
        <v>660</v>
      </c>
      <c r="E259" s="6" t="s">
        <v>158</v>
      </c>
      <c r="F259" s="79">
        <v>10.9133</v>
      </c>
    </row>
    <row r="260" spans="1:6" ht="25.5" x14ac:dyDescent="0.2">
      <c r="A260" s="29" t="s">
        <v>101</v>
      </c>
      <c r="B260" s="4" t="s">
        <v>58</v>
      </c>
      <c r="C260" s="4" t="s">
        <v>60</v>
      </c>
      <c r="D260" s="4" t="s">
        <v>189</v>
      </c>
      <c r="E260" s="4"/>
      <c r="F260" s="89">
        <f>F261</f>
        <v>311</v>
      </c>
    </row>
    <row r="261" spans="1:6" ht="51" x14ac:dyDescent="0.2">
      <c r="A261" s="18" t="s">
        <v>362</v>
      </c>
      <c r="B261" s="6" t="s">
        <v>58</v>
      </c>
      <c r="C261" s="6" t="s">
        <v>60</v>
      </c>
      <c r="D261" s="6" t="s">
        <v>189</v>
      </c>
      <c r="E261" s="6" t="s">
        <v>361</v>
      </c>
      <c r="F261" s="79">
        <v>311</v>
      </c>
    </row>
    <row r="262" spans="1:6" ht="51" x14ac:dyDescent="0.2">
      <c r="A262" s="27" t="s">
        <v>140</v>
      </c>
      <c r="B262" s="4" t="s">
        <v>58</v>
      </c>
      <c r="C262" s="4" t="s">
        <v>60</v>
      </c>
      <c r="D262" s="4" t="s">
        <v>190</v>
      </c>
      <c r="E262" s="4"/>
      <c r="F262" s="89">
        <f>F263+F264</f>
        <v>1.7000000000000002</v>
      </c>
    </row>
    <row r="263" spans="1:6" ht="25.5" x14ac:dyDescent="0.2">
      <c r="A263" s="34" t="s">
        <v>164</v>
      </c>
      <c r="B263" s="6" t="s">
        <v>58</v>
      </c>
      <c r="C263" s="6" t="s">
        <v>60</v>
      </c>
      <c r="D263" s="6" t="s">
        <v>190</v>
      </c>
      <c r="E263" s="6" t="s">
        <v>104</v>
      </c>
      <c r="F263" s="79">
        <v>1.3</v>
      </c>
    </row>
    <row r="264" spans="1:6" ht="38.25" x14ac:dyDescent="0.2">
      <c r="A264" s="34" t="s">
        <v>165</v>
      </c>
      <c r="B264" s="6" t="s">
        <v>58</v>
      </c>
      <c r="C264" s="6" t="s">
        <v>60</v>
      </c>
      <c r="D264" s="6" t="s">
        <v>190</v>
      </c>
      <c r="E264" s="6" t="s">
        <v>158</v>
      </c>
      <c r="F264" s="79">
        <v>0.4</v>
      </c>
    </row>
    <row r="265" spans="1:6" ht="51" x14ac:dyDescent="0.2">
      <c r="A265" s="29" t="s">
        <v>305</v>
      </c>
      <c r="B265" s="4" t="s">
        <v>58</v>
      </c>
      <c r="C265" s="4" t="s">
        <v>60</v>
      </c>
      <c r="D265" s="4" t="s">
        <v>306</v>
      </c>
      <c r="E265" s="4"/>
      <c r="F265" s="89">
        <f>F266</f>
        <v>149.6</v>
      </c>
    </row>
    <row r="266" spans="1:6" ht="25.5" x14ac:dyDescent="0.2">
      <c r="A266" s="34" t="s">
        <v>28</v>
      </c>
      <c r="B266" s="6" t="s">
        <v>58</v>
      </c>
      <c r="C266" s="6" t="s">
        <v>60</v>
      </c>
      <c r="D266" s="6" t="s">
        <v>306</v>
      </c>
      <c r="E266" s="6" t="s">
        <v>27</v>
      </c>
      <c r="F266" s="79">
        <v>149.6</v>
      </c>
    </row>
    <row r="267" spans="1:6" s="39" customFormat="1" ht="51" x14ac:dyDescent="0.2">
      <c r="A267" s="28" t="s">
        <v>279</v>
      </c>
      <c r="B267" s="4" t="s">
        <v>58</v>
      </c>
      <c r="C267" s="4" t="s">
        <v>60</v>
      </c>
      <c r="D267" s="4" t="s">
        <v>290</v>
      </c>
      <c r="E267" s="4"/>
      <c r="F267" s="89">
        <f>SUM(F268:F269)</f>
        <v>50.5</v>
      </c>
    </row>
    <row r="268" spans="1:6" s="39" customFormat="1" x14ac:dyDescent="0.2">
      <c r="A268" s="36" t="s">
        <v>263</v>
      </c>
      <c r="B268" s="6" t="s">
        <v>58</v>
      </c>
      <c r="C268" s="6" t="s">
        <v>60</v>
      </c>
      <c r="D268" s="6" t="s">
        <v>290</v>
      </c>
      <c r="E268" s="6" t="s">
        <v>135</v>
      </c>
      <c r="F268" s="79">
        <v>38.786000000000001</v>
      </c>
    </row>
    <row r="269" spans="1:6" s="39" customFormat="1" ht="25.5" x14ac:dyDescent="0.2">
      <c r="A269" s="34" t="s">
        <v>261</v>
      </c>
      <c r="B269" s="6" t="s">
        <v>58</v>
      </c>
      <c r="C269" s="6" t="s">
        <v>60</v>
      </c>
      <c r="D269" s="6" t="s">
        <v>290</v>
      </c>
      <c r="E269" s="6" t="s">
        <v>185</v>
      </c>
      <c r="F269" s="79">
        <v>11.714</v>
      </c>
    </row>
    <row r="270" spans="1:6" s="39" customFormat="1" ht="51" x14ac:dyDescent="0.2">
      <c r="A270" s="29" t="s">
        <v>278</v>
      </c>
      <c r="B270" s="4" t="s">
        <v>58</v>
      </c>
      <c r="C270" s="4" t="s">
        <v>60</v>
      </c>
      <c r="D270" s="4" t="s">
        <v>289</v>
      </c>
      <c r="E270" s="4"/>
      <c r="F270" s="89">
        <f>F271</f>
        <v>3366.9</v>
      </c>
    </row>
    <row r="271" spans="1:6" s="39" customFormat="1" ht="25.5" x14ac:dyDescent="0.2">
      <c r="A271" s="34" t="s">
        <v>133</v>
      </c>
      <c r="B271" s="6" t="s">
        <v>58</v>
      </c>
      <c r="C271" s="6" t="s">
        <v>60</v>
      </c>
      <c r="D271" s="6" t="s">
        <v>289</v>
      </c>
      <c r="E271" s="6" t="s">
        <v>108</v>
      </c>
      <c r="F271" s="79">
        <v>3366.9</v>
      </c>
    </row>
    <row r="272" spans="1:6" ht="51" x14ac:dyDescent="0.2">
      <c r="A272" s="29" t="s">
        <v>307</v>
      </c>
      <c r="B272" s="4" t="s">
        <v>58</v>
      </c>
      <c r="C272" s="4" t="s">
        <v>60</v>
      </c>
      <c r="D272" s="4" t="s">
        <v>308</v>
      </c>
      <c r="E272" s="4"/>
      <c r="F272" s="89">
        <f>F273+F274</f>
        <v>22.4</v>
      </c>
    </row>
    <row r="273" spans="1:6" x14ac:dyDescent="0.2">
      <c r="A273" s="36" t="s">
        <v>263</v>
      </c>
      <c r="B273" s="6" t="s">
        <v>58</v>
      </c>
      <c r="C273" s="6" t="s">
        <v>60</v>
      </c>
      <c r="D273" s="6" t="s">
        <v>308</v>
      </c>
      <c r="E273" s="6" t="s">
        <v>135</v>
      </c>
      <c r="F273" s="79">
        <v>17.2</v>
      </c>
    </row>
    <row r="274" spans="1:6" ht="38.25" x14ac:dyDescent="0.2">
      <c r="A274" s="13" t="s">
        <v>265</v>
      </c>
      <c r="B274" s="6" t="s">
        <v>58</v>
      </c>
      <c r="C274" s="6" t="s">
        <v>60</v>
      </c>
      <c r="D274" s="6" t="s">
        <v>308</v>
      </c>
      <c r="E274" s="6" t="s">
        <v>185</v>
      </c>
      <c r="F274" s="79">
        <v>5.2</v>
      </c>
    </row>
    <row r="275" spans="1:6" ht="25.5" x14ac:dyDescent="0.2">
      <c r="A275" s="35" t="s">
        <v>141</v>
      </c>
      <c r="B275" s="10" t="s">
        <v>58</v>
      </c>
      <c r="C275" s="10" t="s">
        <v>60</v>
      </c>
      <c r="D275" s="10" t="s">
        <v>183</v>
      </c>
      <c r="E275" s="10"/>
      <c r="F275" s="51">
        <f>F276</f>
        <v>2586.4</v>
      </c>
    </row>
    <row r="276" spans="1:6" ht="25.5" x14ac:dyDescent="0.2">
      <c r="A276" s="28" t="s">
        <v>40</v>
      </c>
      <c r="B276" s="4" t="s">
        <v>58</v>
      </c>
      <c r="C276" s="4" t="s">
        <v>60</v>
      </c>
      <c r="D276" s="4" t="s">
        <v>41</v>
      </c>
      <c r="E276" s="4"/>
      <c r="F276" s="5">
        <f>SUM(F277:F284)</f>
        <v>2586.4</v>
      </c>
    </row>
    <row r="277" spans="1:6" x14ac:dyDescent="0.2">
      <c r="A277" s="36" t="s">
        <v>263</v>
      </c>
      <c r="B277" s="6" t="s">
        <v>58</v>
      </c>
      <c r="C277" s="6" t="s">
        <v>60</v>
      </c>
      <c r="D277" s="6" t="s">
        <v>41</v>
      </c>
      <c r="E277" s="6" t="s">
        <v>135</v>
      </c>
      <c r="F277" s="19">
        <v>1149.9000000000001</v>
      </c>
    </row>
    <row r="278" spans="1:6" ht="25.5" x14ac:dyDescent="0.2">
      <c r="A278" s="102" t="s">
        <v>414</v>
      </c>
      <c r="B278" s="6" t="s">
        <v>58</v>
      </c>
      <c r="C278" s="6" t="s">
        <v>60</v>
      </c>
      <c r="D278" s="6" t="s">
        <v>41</v>
      </c>
      <c r="E278" s="6" t="s">
        <v>412</v>
      </c>
      <c r="F278" s="19">
        <v>50</v>
      </c>
    </row>
    <row r="279" spans="1:6" ht="38.25" x14ac:dyDescent="0.2">
      <c r="A279" s="13" t="s">
        <v>265</v>
      </c>
      <c r="B279" s="6" t="s">
        <v>58</v>
      </c>
      <c r="C279" s="6" t="s">
        <v>60</v>
      </c>
      <c r="D279" s="6" t="s">
        <v>41</v>
      </c>
      <c r="E279" s="6" t="s">
        <v>185</v>
      </c>
      <c r="F279" s="19">
        <v>347.5</v>
      </c>
    </row>
    <row r="280" spans="1:6" ht="25.5" x14ac:dyDescent="0.2">
      <c r="A280" s="13" t="s">
        <v>164</v>
      </c>
      <c r="B280" s="6" t="s">
        <v>58</v>
      </c>
      <c r="C280" s="6" t="s">
        <v>60</v>
      </c>
      <c r="D280" s="6" t="s">
        <v>41</v>
      </c>
      <c r="E280" s="6" t="s">
        <v>104</v>
      </c>
      <c r="F280" s="19">
        <v>577</v>
      </c>
    </row>
    <row r="281" spans="1:6" ht="38.25" x14ac:dyDescent="0.2">
      <c r="A281" s="13" t="s">
        <v>165</v>
      </c>
      <c r="B281" s="6" t="s">
        <v>58</v>
      </c>
      <c r="C281" s="6" t="s">
        <v>60</v>
      </c>
      <c r="D281" s="6" t="s">
        <v>41</v>
      </c>
      <c r="E281" s="6" t="s">
        <v>158</v>
      </c>
      <c r="F281" s="19">
        <v>174</v>
      </c>
    </row>
    <row r="282" spans="1:6" ht="25.5" x14ac:dyDescent="0.2">
      <c r="A282" s="13" t="s">
        <v>105</v>
      </c>
      <c r="B282" s="6" t="s">
        <v>58</v>
      </c>
      <c r="C282" s="6" t="s">
        <v>60</v>
      </c>
      <c r="D282" s="6" t="s">
        <v>41</v>
      </c>
      <c r="E282" s="6" t="s">
        <v>106</v>
      </c>
      <c r="F282" s="19">
        <v>114.3</v>
      </c>
    </row>
    <row r="283" spans="1:6" ht="25.5" x14ac:dyDescent="0.2">
      <c r="A283" s="13" t="s">
        <v>133</v>
      </c>
      <c r="B283" s="6" t="s">
        <v>58</v>
      </c>
      <c r="C283" s="6" t="s">
        <v>60</v>
      </c>
      <c r="D283" s="6" t="s">
        <v>41</v>
      </c>
      <c r="E283" s="6" t="s">
        <v>108</v>
      </c>
      <c r="F283" s="19">
        <v>171.816</v>
      </c>
    </row>
    <row r="284" spans="1:6" x14ac:dyDescent="0.2">
      <c r="A284" s="13" t="s">
        <v>421</v>
      </c>
      <c r="B284" s="6" t="s">
        <v>58</v>
      </c>
      <c r="C284" s="6" t="s">
        <v>60</v>
      </c>
      <c r="D284" s="6" t="s">
        <v>41</v>
      </c>
      <c r="E284" s="6" t="s">
        <v>419</v>
      </c>
      <c r="F284" s="19">
        <v>1.8839999999999999</v>
      </c>
    </row>
    <row r="285" spans="1:6" s="39" customFormat="1" ht="25.5" x14ac:dyDescent="0.2">
      <c r="A285" s="29" t="s">
        <v>532</v>
      </c>
      <c r="B285" s="4" t="s">
        <v>58</v>
      </c>
      <c r="C285" s="4" t="s">
        <v>60</v>
      </c>
      <c r="D285" s="4" t="s">
        <v>562</v>
      </c>
      <c r="E285" s="10"/>
      <c r="F285" s="5">
        <f>SUM(F286:F289)</f>
        <v>230.25763000000001</v>
      </c>
    </row>
    <row r="286" spans="1:6" x14ac:dyDescent="0.2">
      <c r="A286" s="36" t="s">
        <v>263</v>
      </c>
      <c r="B286" s="6" t="s">
        <v>58</v>
      </c>
      <c r="C286" s="6" t="s">
        <v>60</v>
      </c>
      <c r="D286" s="6" t="s">
        <v>562</v>
      </c>
      <c r="E286" s="6" t="s">
        <v>135</v>
      </c>
      <c r="F286" s="19">
        <v>92.266919999999999</v>
      </c>
    </row>
    <row r="287" spans="1:6" ht="38.25" x14ac:dyDescent="0.2">
      <c r="A287" s="13" t="s">
        <v>265</v>
      </c>
      <c r="B287" s="6" t="s">
        <v>58</v>
      </c>
      <c r="C287" s="6" t="s">
        <v>60</v>
      </c>
      <c r="D287" s="6" t="s">
        <v>562</v>
      </c>
      <c r="E287" s="6" t="s">
        <v>185</v>
      </c>
      <c r="F287" s="19">
        <v>27.864609999999999</v>
      </c>
    </row>
    <row r="288" spans="1:6" ht="25.5" x14ac:dyDescent="0.2">
      <c r="A288" s="13" t="s">
        <v>164</v>
      </c>
      <c r="B288" s="6" t="s">
        <v>58</v>
      </c>
      <c r="C288" s="6" t="s">
        <v>60</v>
      </c>
      <c r="D288" s="6" t="s">
        <v>562</v>
      </c>
      <c r="E288" s="6" t="s">
        <v>104</v>
      </c>
      <c r="F288" s="19">
        <v>84.582260000000005</v>
      </c>
    </row>
    <row r="289" spans="1:6" ht="38.25" x14ac:dyDescent="0.2">
      <c r="A289" s="13" t="s">
        <v>165</v>
      </c>
      <c r="B289" s="6" t="s">
        <v>58</v>
      </c>
      <c r="C289" s="6" t="s">
        <v>60</v>
      </c>
      <c r="D289" s="6" t="s">
        <v>562</v>
      </c>
      <c r="E289" s="6" t="s">
        <v>158</v>
      </c>
      <c r="F289" s="19">
        <v>25.543839999999999</v>
      </c>
    </row>
    <row r="290" spans="1:6" ht="51" x14ac:dyDescent="0.2">
      <c r="A290" s="16" t="s">
        <v>649</v>
      </c>
      <c r="B290" s="4" t="s">
        <v>58</v>
      </c>
      <c r="C290" s="4" t="s">
        <v>60</v>
      </c>
      <c r="D290" s="4" t="s">
        <v>650</v>
      </c>
      <c r="E290" s="6"/>
      <c r="F290" s="19">
        <f>F291+F292</f>
        <v>500</v>
      </c>
    </row>
    <row r="291" spans="1:6" x14ac:dyDescent="0.2">
      <c r="A291" s="36" t="s">
        <v>263</v>
      </c>
      <c r="B291" s="4" t="s">
        <v>58</v>
      </c>
      <c r="C291" s="4" t="s">
        <v>60</v>
      </c>
      <c r="D291" s="4" t="s">
        <v>650</v>
      </c>
      <c r="E291" s="6" t="s">
        <v>135</v>
      </c>
      <c r="F291" s="19">
        <v>384</v>
      </c>
    </row>
    <row r="292" spans="1:6" ht="38.25" x14ac:dyDescent="0.2">
      <c r="A292" s="13" t="s">
        <v>265</v>
      </c>
      <c r="B292" s="4" t="s">
        <v>58</v>
      </c>
      <c r="C292" s="4" t="s">
        <v>60</v>
      </c>
      <c r="D292" s="4" t="s">
        <v>650</v>
      </c>
      <c r="E292" s="6" t="s">
        <v>185</v>
      </c>
      <c r="F292" s="19">
        <v>116</v>
      </c>
    </row>
    <row r="293" spans="1:6" s="39" customFormat="1" x14ac:dyDescent="0.2">
      <c r="A293" s="22" t="s">
        <v>566</v>
      </c>
      <c r="B293" s="8" t="s">
        <v>58</v>
      </c>
      <c r="C293" s="8" t="s">
        <v>62</v>
      </c>
      <c r="D293" s="8"/>
      <c r="E293" s="8"/>
      <c r="F293" s="50">
        <f>F294</f>
        <v>25928</v>
      </c>
    </row>
    <row r="294" spans="1:6" s="39" customFormat="1" x14ac:dyDescent="0.2">
      <c r="A294" s="38" t="s">
        <v>145</v>
      </c>
      <c r="B294" s="10" t="s">
        <v>58</v>
      </c>
      <c r="C294" s="10" t="s">
        <v>62</v>
      </c>
      <c r="D294" s="10" t="s">
        <v>166</v>
      </c>
      <c r="E294" s="10"/>
      <c r="F294" s="99">
        <f>F295</f>
        <v>25928</v>
      </c>
    </row>
    <row r="295" spans="1:6" ht="38.25" x14ac:dyDescent="0.2">
      <c r="A295" s="15" t="s">
        <v>567</v>
      </c>
      <c r="B295" s="4" t="s">
        <v>58</v>
      </c>
      <c r="C295" s="4" t="s">
        <v>62</v>
      </c>
      <c r="D295" s="4" t="s">
        <v>568</v>
      </c>
      <c r="E295" s="7"/>
      <c r="F295" s="89">
        <f>F296</f>
        <v>25928</v>
      </c>
    </row>
    <row r="296" spans="1:6" ht="25.5" x14ac:dyDescent="0.2">
      <c r="A296" s="13" t="s">
        <v>133</v>
      </c>
      <c r="B296" s="6" t="s">
        <v>58</v>
      </c>
      <c r="C296" s="6" t="s">
        <v>62</v>
      </c>
      <c r="D296" s="6" t="s">
        <v>568</v>
      </c>
      <c r="E296" s="6" t="s">
        <v>108</v>
      </c>
      <c r="F296" s="79">
        <v>25928</v>
      </c>
    </row>
    <row r="297" spans="1:6" x14ac:dyDescent="0.2">
      <c r="A297" s="22" t="s">
        <v>92</v>
      </c>
      <c r="B297" s="8" t="s">
        <v>84</v>
      </c>
      <c r="C297" s="8" t="s">
        <v>61</v>
      </c>
      <c r="D297" s="8"/>
      <c r="E297" s="8"/>
      <c r="F297" s="50">
        <f>F298+F308</f>
        <v>442459.88618999999</v>
      </c>
    </row>
    <row r="298" spans="1:6" ht="51" x14ac:dyDescent="0.2">
      <c r="A298" s="38" t="s">
        <v>512</v>
      </c>
      <c r="B298" s="10" t="s">
        <v>58</v>
      </c>
      <c r="C298" s="10" t="s">
        <v>61</v>
      </c>
      <c r="D298" s="10" t="s">
        <v>186</v>
      </c>
      <c r="E298" s="10"/>
      <c r="F298" s="51">
        <f>F299</f>
        <v>264786.92418999999</v>
      </c>
    </row>
    <row r="299" spans="1:6" ht="27" x14ac:dyDescent="0.25">
      <c r="A299" s="63" t="s">
        <v>438</v>
      </c>
      <c r="B299" s="7" t="s">
        <v>58</v>
      </c>
      <c r="C299" s="7" t="s">
        <v>61</v>
      </c>
      <c r="D299" s="7" t="s">
        <v>437</v>
      </c>
      <c r="E299" s="7"/>
      <c r="F299" s="42">
        <f>F300</f>
        <v>264786.92418999999</v>
      </c>
    </row>
    <row r="300" spans="1:6" ht="25.5" x14ac:dyDescent="0.2">
      <c r="A300" s="15" t="s">
        <v>440</v>
      </c>
      <c r="B300" s="4" t="s">
        <v>58</v>
      </c>
      <c r="C300" s="4" t="s">
        <v>61</v>
      </c>
      <c r="D300" s="4" t="s">
        <v>439</v>
      </c>
      <c r="E300" s="4"/>
      <c r="F300" s="5">
        <f>F303+F305+F301</f>
        <v>264786.92418999999</v>
      </c>
    </row>
    <row r="301" spans="1:6" s="65" customFormat="1" ht="64.5" x14ac:dyDescent="0.25">
      <c r="A301" s="15" t="s">
        <v>569</v>
      </c>
      <c r="B301" s="4" t="s">
        <v>58</v>
      </c>
      <c r="C301" s="4" t="s">
        <v>61</v>
      </c>
      <c r="D301" s="6" t="s">
        <v>570</v>
      </c>
      <c r="E301" s="4"/>
      <c r="F301" s="5">
        <f>SUM(F302:F302)</f>
        <v>4750</v>
      </c>
    </row>
    <row r="302" spans="1:6" s="65" customFormat="1" ht="13.5" x14ac:dyDescent="0.25">
      <c r="A302" s="24" t="s">
        <v>157</v>
      </c>
      <c r="B302" s="6" t="s">
        <v>58</v>
      </c>
      <c r="C302" s="6" t="s">
        <v>61</v>
      </c>
      <c r="D302" s="6" t="s">
        <v>570</v>
      </c>
      <c r="E302" s="6" t="s">
        <v>112</v>
      </c>
      <c r="F302" s="19">
        <v>4750</v>
      </c>
    </row>
    <row r="303" spans="1:6" s="65" customFormat="1" ht="26.25" x14ac:dyDescent="0.25">
      <c r="A303" s="15" t="s">
        <v>442</v>
      </c>
      <c r="B303" s="4" t="s">
        <v>58</v>
      </c>
      <c r="C303" s="4" t="s">
        <v>61</v>
      </c>
      <c r="D303" s="4" t="s">
        <v>441</v>
      </c>
      <c r="E303" s="4"/>
      <c r="F303" s="5">
        <f>SUM(F304:F304)</f>
        <v>13098.42419</v>
      </c>
    </row>
    <row r="304" spans="1:6" s="65" customFormat="1" ht="13.5" x14ac:dyDescent="0.25">
      <c r="A304" s="24" t="s">
        <v>157</v>
      </c>
      <c r="B304" s="6" t="s">
        <v>58</v>
      </c>
      <c r="C304" s="6" t="s">
        <v>61</v>
      </c>
      <c r="D304" s="6" t="s">
        <v>441</v>
      </c>
      <c r="E304" s="6" t="s">
        <v>112</v>
      </c>
      <c r="F304" s="79">
        <v>13098.42419</v>
      </c>
    </row>
    <row r="305" spans="1:8" ht="25.5" x14ac:dyDescent="0.2">
      <c r="A305" s="74" t="s">
        <v>395</v>
      </c>
      <c r="B305" s="67" t="s">
        <v>58</v>
      </c>
      <c r="C305" s="67" t="s">
        <v>61</v>
      </c>
      <c r="D305" s="67" t="s">
        <v>443</v>
      </c>
      <c r="E305" s="67"/>
      <c r="F305" s="89">
        <f>SUM(F306:F307)</f>
        <v>246938.5</v>
      </c>
      <c r="G305" s="12"/>
      <c r="H305" s="12"/>
    </row>
    <row r="306" spans="1:8" ht="38.25" x14ac:dyDescent="0.2">
      <c r="A306" s="24" t="s">
        <v>470</v>
      </c>
      <c r="B306" s="68" t="s">
        <v>58</v>
      </c>
      <c r="C306" s="68" t="s">
        <v>61</v>
      </c>
      <c r="D306" s="68" t="s">
        <v>443</v>
      </c>
      <c r="E306" s="83" t="s">
        <v>469</v>
      </c>
      <c r="F306" s="79">
        <v>159793.82</v>
      </c>
    </row>
    <row r="307" spans="1:8" x14ac:dyDescent="0.2">
      <c r="A307" s="24" t="s">
        <v>157</v>
      </c>
      <c r="B307" s="68" t="s">
        <v>58</v>
      </c>
      <c r="C307" s="68" t="s">
        <v>61</v>
      </c>
      <c r="D307" s="68" t="s">
        <v>443</v>
      </c>
      <c r="E307" s="83" t="s">
        <v>112</v>
      </c>
      <c r="F307" s="79">
        <f>735.98+86408.7</f>
        <v>87144.68</v>
      </c>
    </row>
    <row r="308" spans="1:8" ht="38.25" x14ac:dyDescent="0.2">
      <c r="A308" s="38" t="s">
        <v>481</v>
      </c>
      <c r="B308" s="84" t="s">
        <v>58</v>
      </c>
      <c r="C308" s="84" t="s">
        <v>61</v>
      </c>
      <c r="D308" s="84" t="s">
        <v>37</v>
      </c>
      <c r="E308" s="84"/>
      <c r="F308" s="99">
        <f>F309</f>
        <v>177672.962</v>
      </c>
    </row>
    <row r="309" spans="1:8" ht="25.5" x14ac:dyDescent="0.2">
      <c r="A309" s="100" t="s">
        <v>539</v>
      </c>
      <c r="B309" s="85" t="s">
        <v>58</v>
      </c>
      <c r="C309" s="85" t="s">
        <v>61</v>
      </c>
      <c r="D309" s="85" t="s">
        <v>540</v>
      </c>
      <c r="E309" s="85"/>
      <c r="F309" s="89">
        <f>F310+F312</f>
        <v>177672.962</v>
      </c>
    </row>
    <row r="310" spans="1:8" ht="51" x14ac:dyDescent="0.2">
      <c r="A310" s="93" t="s">
        <v>574</v>
      </c>
      <c r="B310" s="85" t="s">
        <v>58</v>
      </c>
      <c r="C310" s="85" t="s">
        <v>61</v>
      </c>
      <c r="D310" s="85" t="s">
        <v>571</v>
      </c>
      <c r="E310" s="85"/>
      <c r="F310" s="89">
        <f>F311</f>
        <v>8077.5630000000001</v>
      </c>
    </row>
    <row r="311" spans="1:8" x14ac:dyDescent="0.2">
      <c r="A311" s="24" t="s">
        <v>157</v>
      </c>
      <c r="B311" s="83" t="s">
        <v>58</v>
      </c>
      <c r="C311" s="83" t="s">
        <v>61</v>
      </c>
      <c r="D311" s="83" t="s">
        <v>571</v>
      </c>
      <c r="E311" s="83" t="s">
        <v>112</v>
      </c>
      <c r="F311" s="79">
        <v>8077.5630000000001</v>
      </c>
    </row>
    <row r="312" spans="1:8" ht="63.75" x14ac:dyDescent="0.2">
      <c r="A312" s="93" t="s">
        <v>573</v>
      </c>
      <c r="B312" s="85" t="s">
        <v>58</v>
      </c>
      <c r="C312" s="85" t="s">
        <v>61</v>
      </c>
      <c r="D312" s="85" t="s">
        <v>572</v>
      </c>
      <c r="E312" s="85"/>
      <c r="F312" s="89">
        <f>F313</f>
        <v>169595.399</v>
      </c>
    </row>
    <row r="313" spans="1:8" x14ac:dyDescent="0.2">
      <c r="A313" s="13" t="s">
        <v>385</v>
      </c>
      <c r="B313" s="83" t="s">
        <v>58</v>
      </c>
      <c r="C313" s="83" t="s">
        <v>61</v>
      </c>
      <c r="D313" s="83" t="s">
        <v>572</v>
      </c>
      <c r="E313" s="83" t="s">
        <v>129</v>
      </c>
      <c r="F313" s="79">
        <v>169595.399</v>
      </c>
    </row>
    <row r="314" spans="1:8" x14ac:dyDescent="0.2">
      <c r="A314" s="22" t="s">
        <v>98</v>
      </c>
      <c r="B314" s="8" t="s">
        <v>58</v>
      </c>
      <c r="C314" s="8" t="s">
        <v>76</v>
      </c>
      <c r="D314" s="8"/>
      <c r="E314" s="8"/>
      <c r="F314" s="50">
        <f>F332+F344+F323+F336+F340+F315</f>
        <v>7048.5450000000001</v>
      </c>
    </row>
    <row r="315" spans="1:8" ht="38.25" x14ac:dyDescent="0.2">
      <c r="A315" s="111" t="s">
        <v>477</v>
      </c>
      <c r="B315" s="84" t="s">
        <v>58</v>
      </c>
      <c r="C315" s="84" t="s">
        <v>76</v>
      </c>
      <c r="D315" s="84" t="s">
        <v>402</v>
      </c>
      <c r="E315" s="84"/>
      <c r="F315" s="99">
        <f>F316+F320</f>
        <v>4653</v>
      </c>
    </row>
    <row r="316" spans="1:8" ht="25.5" x14ac:dyDescent="0.2">
      <c r="A316" s="93" t="s">
        <v>575</v>
      </c>
      <c r="B316" s="85" t="s">
        <v>58</v>
      </c>
      <c r="C316" s="85" t="s">
        <v>76</v>
      </c>
      <c r="D316" s="85" t="s">
        <v>403</v>
      </c>
      <c r="E316" s="84"/>
      <c r="F316" s="89">
        <f>F317</f>
        <v>170</v>
      </c>
    </row>
    <row r="317" spans="1:8" ht="38.25" x14ac:dyDescent="0.2">
      <c r="A317" s="93" t="s">
        <v>630</v>
      </c>
      <c r="B317" s="85" t="s">
        <v>58</v>
      </c>
      <c r="C317" s="85" t="s">
        <v>76</v>
      </c>
      <c r="D317" s="85" t="s">
        <v>576</v>
      </c>
      <c r="E317" s="87"/>
      <c r="F317" s="89">
        <f>F318+F319</f>
        <v>170</v>
      </c>
    </row>
    <row r="318" spans="1:8" ht="25.5" x14ac:dyDescent="0.2">
      <c r="A318" s="34" t="s">
        <v>133</v>
      </c>
      <c r="B318" s="83" t="s">
        <v>58</v>
      </c>
      <c r="C318" s="83" t="s">
        <v>76</v>
      </c>
      <c r="D318" s="83" t="s">
        <v>576</v>
      </c>
      <c r="E318" s="83" t="s">
        <v>108</v>
      </c>
      <c r="F318" s="79">
        <v>160.1</v>
      </c>
    </row>
    <row r="319" spans="1:8" x14ac:dyDescent="0.2">
      <c r="A319" s="13" t="s">
        <v>385</v>
      </c>
      <c r="B319" s="83" t="s">
        <v>58</v>
      </c>
      <c r="C319" s="83" t="s">
        <v>76</v>
      </c>
      <c r="D319" s="83" t="s">
        <v>576</v>
      </c>
      <c r="E319" s="83" t="s">
        <v>129</v>
      </c>
      <c r="F319" s="79">
        <v>9.9</v>
      </c>
    </row>
    <row r="320" spans="1:8" ht="38.25" x14ac:dyDescent="0.2">
      <c r="A320" s="93" t="s">
        <v>577</v>
      </c>
      <c r="B320" s="85" t="s">
        <v>58</v>
      </c>
      <c r="C320" s="85" t="s">
        <v>76</v>
      </c>
      <c r="D320" s="85" t="s">
        <v>579</v>
      </c>
      <c r="E320" s="84"/>
      <c r="F320" s="89">
        <f>F321</f>
        <v>4483</v>
      </c>
    </row>
    <row r="321" spans="1:6" ht="38.25" x14ac:dyDescent="0.2">
      <c r="A321" s="93" t="s">
        <v>578</v>
      </c>
      <c r="B321" s="85" t="s">
        <v>58</v>
      </c>
      <c r="C321" s="85" t="s">
        <v>76</v>
      </c>
      <c r="D321" s="85" t="s">
        <v>580</v>
      </c>
      <c r="E321" s="87"/>
      <c r="F321" s="89">
        <f>F322</f>
        <v>4483</v>
      </c>
    </row>
    <row r="322" spans="1:6" x14ac:dyDescent="0.2">
      <c r="A322" s="13" t="s">
        <v>385</v>
      </c>
      <c r="B322" s="83" t="s">
        <v>58</v>
      </c>
      <c r="C322" s="83" t="s">
        <v>76</v>
      </c>
      <c r="D322" s="83" t="s">
        <v>580</v>
      </c>
      <c r="E322" s="83" t="s">
        <v>129</v>
      </c>
      <c r="F322" s="79">
        <v>4483</v>
      </c>
    </row>
    <row r="323" spans="1:6" ht="51" x14ac:dyDescent="0.2">
      <c r="A323" s="38" t="s">
        <v>512</v>
      </c>
      <c r="B323" s="10" t="s">
        <v>58</v>
      </c>
      <c r="C323" s="10" t="s">
        <v>76</v>
      </c>
      <c r="D323" s="10" t="s">
        <v>186</v>
      </c>
      <c r="E323" s="10"/>
      <c r="F323" s="51">
        <f>F324+F328</f>
        <v>1010.045</v>
      </c>
    </row>
    <row r="324" spans="1:6" ht="40.5" x14ac:dyDescent="0.25">
      <c r="A324" s="63" t="s">
        <v>1</v>
      </c>
      <c r="B324" s="7" t="s">
        <v>58</v>
      </c>
      <c r="C324" s="7" t="s">
        <v>76</v>
      </c>
      <c r="D324" s="7" t="s">
        <v>187</v>
      </c>
      <c r="E324" s="7"/>
      <c r="F324" s="42">
        <f>F325</f>
        <v>690.04499999999996</v>
      </c>
    </row>
    <row r="325" spans="1:6" ht="38.25" x14ac:dyDescent="0.2">
      <c r="A325" s="29" t="s">
        <v>310</v>
      </c>
      <c r="B325" s="4" t="s">
        <v>58</v>
      </c>
      <c r="C325" s="4" t="s">
        <v>76</v>
      </c>
      <c r="D325" s="4" t="s">
        <v>31</v>
      </c>
      <c r="E325" s="4"/>
      <c r="F325" s="5">
        <f>F326</f>
        <v>690.04499999999996</v>
      </c>
    </row>
    <row r="326" spans="1:6" ht="25.5" x14ac:dyDescent="0.2">
      <c r="A326" s="16" t="s">
        <v>581</v>
      </c>
      <c r="B326" s="4" t="s">
        <v>58</v>
      </c>
      <c r="C326" s="4" t="s">
        <v>76</v>
      </c>
      <c r="D326" s="4" t="s">
        <v>582</v>
      </c>
      <c r="E326" s="4"/>
      <c r="F326" s="89">
        <f>F327</f>
        <v>690.04499999999996</v>
      </c>
    </row>
    <row r="327" spans="1:6" ht="25.5" x14ac:dyDescent="0.2">
      <c r="A327" s="13" t="s">
        <v>133</v>
      </c>
      <c r="B327" s="6" t="s">
        <v>58</v>
      </c>
      <c r="C327" s="6" t="s">
        <v>76</v>
      </c>
      <c r="D327" s="6" t="s">
        <v>582</v>
      </c>
      <c r="E327" s="83" t="s">
        <v>108</v>
      </c>
      <c r="F327" s="79">
        <v>690.04499999999996</v>
      </c>
    </row>
    <row r="328" spans="1:6" ht="25.5" x14ac:dyDescent="0.2">
      <c r="A328" s="61" t="s">
        <v>2</v>
      </c>
      <c r="B328" s="10" t="s">
        <v>58</v>
      </c>
      <c r="C328" s="10" t="s">
        <v>76</v>
      </c>
      <c r="D328" s="10" t="s">
        <v>271</v>
      </c>
      <c r="E328" s="10"/>
      <c r="F328" s="51">
        <f>F329</f>
        <v>320</v>
      </c>
    </row>
    <row r="329" spans="1:6" ht="76.5" x14ac:dyDescent="0.2">
      <c r="A329" s="23" t="s">
        <v>311</v>
      </c>
      <c r="B329" s="4" t="s">
        <v>58</v>
      </c>
      <c r="C329" s="4" t="s">
        <v>76</v>
      </c>
      <c r="D329" s="4" t="s">
        <v>272</v>
      </c>
      <c r="E329" s="4"/>
      <c r="F329" s="5">
        <f>F330</f>
        <v>320</v>
      </c>
    </row>
    <row r="330" spans="1:6" ht="25.5" x14ac:dyDescent="0.2">
      <c r="A330" s="23" t="s">
        <v>13</v>
      </c>
      <c r="B330" s="4" t="s">
        <v>58</v>
      </c>
      <c r="C330" s="4" t="s">
        <v>76</v>
      </c>
      <c r="D330" s="4" t="s">
        <v>383</v>
      </c>
      <c r="E330" s="4"/>
      <c r="F330" s="5">
        <f>F331</f>
        <v>320</v>
      </c>
    </row>
    <row r="331" spans="1:6" ht="25.5" x14ac:dyDescent="0.2">
      <c r="A331" s="13" t="s">
        <v>133</v>
      </c>
      <c r="B331" s="6" t="s">
        <v>58</v>
      </c>
      <c r="C331" s="6" t="s">
        <v>76</v>
      </c>
      <c r="D331" s="6" t="s">
        <v>383</v>
      </c>
      <c r="E331" s="6" t="s">
        <v>108</v>
      </c>
      <c r="F331" s="19">
        <v>320</v>
      </c>
    </row>
    <row r="332" spans="1:6" ht="38.25" x14ac:dyDescent="0.2">
      <c r="A332" s="38" t="s">
        <v>514</v>
      </c>
      <c r="B332" s="10" t="s">
        <v>58</v>
      </c>
      <c r="C332" s="10" t="s">
        <v>76</v>
      </c>
      <c r="D332" s="11" t="s">
        <v>453</v>
      </c>
      <c r="E332" s="10"/>
      <c r="F332" s="51">
        <f>F333</f>
        <v>30</v>
      </c>
    </row>
    <row r="333" spans="1:6" s="39" customFormat="1" ht="38.25" x14ac:dyDescent="0.2">
      <c r="A333" s="15" t="s">
        <v>454</v>
      </c>
      <c r="B333" s="4" t="s">
        <v>58</v>
      </c>
      <c r="C333" s="4" t="s">
        <v>76</v>
      </c>
      <c r="D333" s="4" t="s">
        <v>452</v>
      </c>
      <c r="E333" s="4"/>
      <c r="F333" s="5">
        <f>F334</f>
        <v>30</v>
      </c>
    </row>
    <row r="334" spans="1:6" ht="25.5" x14ac:dyDescent="0.2">
      <c r="A334" s="16" t="s">
        <v>154</v>
      </c>
      <c r="B334" s="4" t="s">
        <v>58</v>
      </c>
      <c r="C334" s="4" t="s">
        <v>76</v>
      </c>
      <c r="D334" s="4" t="s">
        <v>451</v>
      </c>
      <c r="E334" s="4"/>
      <c r="F334" s="5">
        <f>F335</f>
        <v>30</v>
      </c>
    </row>
    <row r="335" spans="1:6" s="39" customFormat="1" x14ac:dyDescent="0.2">
      <c r="A335" s="60" t="s">
        <v>128</v>
      </c>
      <c r="B335" s="6" t="s">
        <v>58</v>
      </c>
      <c r="C335" s="6" t="s">
        <v>76</v>
      </c>
      <c r="D335" s="6" t="s">
        <v>451</v>
      </c>
      <c r="E335" s="6" t="s">
        <v>129</v>
      </c>
      <c r="F335" s="19">
        <v>30</v>
      </c>
    </row>
    <row r="336" spans="1:6" ht="38.25" x14ac:dyDescent="0.2">
      <c r="A336" s="61" t="s">
        <v>515</v>
      </c>
      <c r="B336" s="10" t="s">
        <v>58</v>
      </c>
      <c r="C336" s="10" t="s">
        <v>76</v>
      </c>
      <c r="D336" s="10" t="s">
        <v>455</v>
      </c>
      <c r="E336" s="10"/>
      <c r="F336" s="51">
        <f>F337</f>
        <v>181</v>
      </c>
    </row>
    <row r="337" spans="1:6" ht="51" x14ac:dyDescent="0.2">
      <c r="A337" s="27" t="s">
        <v>458</v>
      </c>
      <c r="B337" s="4" t="s">
        <v>58</v>
      </c>
      <c r="C337" s="4" t="s">
        <v>76</v>
      </c>
      <c r="D337" s="4" t="s">
        <v>456</v>
      </c>
      <c r="E337" s="4"/>
      <c r="F337" s="5">
        <f>F338</f>
        <v>181</v>
      </c>
    </row>
    <row r="338" spans="1:6" ht="25.5" x14ac:dyDescent="0.2">
      <c r="A338" s="16" t="s">
        <v>154</v>
      </c>
      <c r="B338" s="4" t="s">
        <v>58</v>
      </c>
      <c r="C338" s="4" t="s">
        <v>76</v>
      </c>
      <c r="D338" s="4" t="s">
        <v>457</v>
      </c>
      <c r="E338" s="4"/>
      <c r="F338" s="5">
        <f>F339</f>
        <v>181</v>
      </c>
    </row>
    <row r="339" spans="1:6" ht="25.5" x14ac:dyDescent="0.2">
      <c r="A339" s="34" t="s">
        <v>133</v>
      </c>
      <c r="B339" s="6" t="s">
        <v>58</v>
      </c>
      <c r="C339" s="6" t="s">
        <v>76</v>
      </c>
      <c r="D339" s="6" t="s">
        <v>457</v>
      </c>
      <c r="E339" s="6" t="s">
        <v>108</v>
      </c>
      <c r="F339" s="79">
        <v>181</v>
      </c>
    </row>
    <row r="340" spans="1:6" ht="51" x14ac:dyDescent="0.2">
      <c r="A340" s="61" t="s">
        <v>516</v>
      </c>
      <c r="B340" s="10" t="s">
        <v>58</v>
      </c>
      <c r="C340" s="10" t="s">
        <v>76</v>
      </c>
      <c r="D340" s="10" t="s">
        <v>459</v>
      </c>
      <c r="E340" s="10"/>
      <c r="F340" s="51">
        <f>F341</f>
        <v>800</v>
      </c>
    </row>
    <row r="341" spans="1:6" ht="25.5" x14ac:dyDescent="0.2">
      <c r="A341" s="27" t="s">
        <v>461</v>
      </c>
      <c r="B341" s="4" t="s">
        <v>58</v>
      </c>
      <c r="C341" s="4" t="s">
        <v>76</v>
      </c>
      <c r="D341" s="4" t="s">
        <v>460</v>
      </c>
      <c r="E341" s="4"/>
      <c r="F341" s="89">
        <f>F342</f>
        <v>800</v>
      </c>
    </row>
    <row r="342" spans="1:6" ht="38.25" x14ac:dyDescent="0.2">
      <c r="A342" s="28" t="s">
        <v>468</v>
      </c>
      <c r="B342" s="4" t="s">
        <v>58</v>
      </c>
      <c r="C342" s="4" t="s">
        <v>76</v>
      </c>
      <c r="D342" s="4" t="s">
        <v>467</v>
      </c>
      <c r="E342" s="4"/>
      <c r="F342" s="5">
        <f>F343</f>
        <v>800</v>
      </c>
    </row>
    <row r="343" spans="1:6" ht="25.5" x14ac:dyDescent="0.2">
      <c r="A343" s="34" t="s">
        <v>133</v>
      </c>
      <c r="B343" s="6" t="s">
        <v>58</v>
      </c>
      <c r="C343" s="6" t="s">
        <v>76</v>
      </c>
      <c r="D343" s="6" t="s">
        <v>467</v>
      </c>
      <c r="E343" s="6" t="s">
        <v>108</v>
      </c>
      <c r="F343" s="79">
        <f>800</f>
        <v>800</v>
      </c>
    </row>
    <row r="344" spans="1:6" s="39" customFormat="1" x14ac:dyDescent="0.2">
      <c r="A344" s="38" t="s">
        <v>145</v>
      </c>
      <c r="B344" s="10" t="s">
        <v>58</v>
      </c>
      <c r="C344" s="10" t="s">
        <v>76</v>
      </c>
      <c r="D344" s="10" t="s">
        <v>166</v>
      </c>
      <c r="E344" s="10"/>
      <c r="F344" s="51">
        <f>F345+F347</f>
        <v>374.5</v>
      </c>
    </row>
    <row r="345" spans="1:6" ht="63.75" x14ac:dyDescent="0.2">
      <c r="A345" s="23" t="s">
        <v>102</v>
      </c>
      <c r="B345" s="4" t="s">
        <v>58</v>
      </c>
      <c r="C345" s="4" t="s">
        <v>76</v>
      </c>
      <c r="D345" s="4" t="s">
        <v>191</v>
      </c>
      <c r="E345" s="4"/>
      <c r="F345" s="89">
        <f>F346</f>
        <v>4.5</v>
      </c>
    </row>
    <row r="346" spans="1:6" ht="25.5" x14ac:dyDescent="0.2">
      <c r="A346" s="34" t="s">
        <v>133</v>
      </c>
      <c r="B346" s="6" t="s">
        <v>58</v>
      </c>
      <c r="C346" s="6" t="s">
        <v>76</v>
      </c>
      <c r="D346" s="6" t="s">
        <v>191</v>
      </c>
      <c r="E346" s="6" t="s">
        <v>108</v>
      </c>
      <c r="F346" s="79">
        <v>4.5</v>
      </c>
    </row>
    <row r="347" spans="1:6" ht="25.5" x14ac:dyDescent="0.2">
      <c r="A347" s="23" t="s">
        <v>13</v>
      </c>
      <c r="B347" s="4" t="s">
        <v>58</v>
      </c>
      <c r="C347" s="4" t="s">
        <v>76</v>
      </c>
      <c r="D347" s="4" t="s">
        <v>583</v>
      </c>
      <c r="E347" s="4"/>
      <c r="F347" s="89">
        <f>F348</f>
        <v>370</v>
      </c>
    </row>
    <row r="348" spans="1:6" x14ac:dyDescent="0.2">
      <c r="A348" s="24" t="s">
        <v>157</v>
      </c>
      <c r="B348" s="6" t="s">
        <v>58</v>
      </c>
      <c r="C348" s="6" t="s">
        <v>76</v>
      </c>
      <c r="D348" s="6" t="s">
        <v>583</v>
      </c>
      <c r="E348" s="6" t="s">
        <v>112</v>
      </c>
      <c r="F348" s="79">
        <v>370</v>
      </c>
    </row>
    <row r="349" spans="1:6" s="39" customFormat="1" x14ac:dyDescent="0.2">
      <c r="A349" s="32" t="s">
        <v>126</v>
      </c>
      <c r="B349" s="9" t="s">
        <v>60</v>
      </c>
      <c r="C349" s="9"/>
      <c r="D349" s="9"/>
      <c r="E349" s="9"/>
      <c r="F349" s="49">
        <f>F350+F370+F387</f>
        <v>345184.27269000001</v>
      </c>
    </row>
    <row r="350" spans="1:6" x14ac:dyDescent="0.2">
      <c r="A350" s="26" t="s">
        <v>82</v>
      </c>
      <c r="B350" s="8" t="s">
        <v>60</v>
      </c>
      <c r="C350" s="8" t="s">
        <v>57</v>
      </c>
      <c r="D350" s="8"/>
      <c r="E350" s="8"/>
      <c r="F350" s="50">
        <f>F363+F351+F357</f>
        <v>136996.50996</v>
      </c>
    </row>
    <row r="351" spans="1:6" s="39" customFormat="1" ht="38.25" x14ac:dyDescent="0.2">
      <c r="A351" s="38" t="s">
        <v>481</v>
      </c>
      <c r="B351" s="10" t="s">
        <v>60</v>
      </c>
      <c r="C351" s="10" t="s">
        <v>57</v>
      </c>
      <c r="D351" s="10" t="s">
        <v>37</v>
      </c>
      <c r="E351" s="10"/>
      <c r="F351" s="51">
        <f>F352</f>
        <v>127413.3</v>
      </c>
    </row>
    <row r="352" spans="1:6" s="39" customFormat="1" ht="51" x14ac:dyDescent="0.2">
      <c r="A352" s="15" t="s">
        <v>429</v>
      </c>
      <c r="B352" s="4" t="s">
        <v>60</v>
      </c>
      <c r="C352" s="4" t="s">
        <v>57</v>
      </c>
      <c r="D352" s="4" t="s">
        <v>425</v>
      </c>
      <c r="E352" s="4"/>
      <c r="F352" s="5">
        <f>F353</f>
        <v>127413.3</v>
      </c>
    </row>
    <row r="353" spans="1:6" s="39" customFormat="1" ht="38.25" x14ac:dyDescent="0.2">
      <c r="A353" s="15" t="s">
        <v>427</v>
      </c>
      <c r="B353" s="4" t="s">
        <v>60</v>
      </c>
      <c r="C353" s="4" t="s">
        <v>57</v>
      </c>
      <c r="D353" s="4" t="s">
        <v>426</v>
      </c>
      <c r="E353" s="4"/>
      <c r="F353" s="5">
        <f>F354</f>
        <v>127413.3</v>
      </c>
    </row>
    <row r="354" spans="1:6" s="39" customFormat="1" x14ac:dyDescent="0.2">
      <c r="A354" s="15" t="s">
        <v>409</v>
      </c>
      <c r="B354" s="4" t="s">
        <v>60</v>
      </c>
      <c r="C354" s="4" t="s">
        <v>57</v>
      </c>
      <c r="D354" s="4" t="s">
        <v>428</v>
      </c>
      <c r="E354" s="4"/>
      <c r="F354" s="5">
        <f>SUM(F355:F356)</f>
        <v>127413.3</v>
      </c>
    </row>
    <row r="355" spans="1:6" s="39" customFormat="1" x14ac:dyDescent="0.2">
      <c r="A355" s="34" t="s">
        <v>157</v>
      </c>
      <c r="B355" s="6" t="s">
        <v>60</v>
      </c>
      <c r="C355" s="6" t="s">
        <v>57</v>
      </c>
      <c r="D355" s="6" t="s">
        <v>428</v>
      </c>
      <c r="E355" s="6" t="s">
        <v>112</v>
      </c>
      <c r="F355" s="79">
        <v>63706.65</v>
      </c>
    </row>
    <row r="356" spans="1:6" s="39" customFormat="1" x14ac:dyDescent="0.2">
      <c r="A356" s="60" t="s">
        <v>128</v>
      </c>
      <c r="B356" s="6" t="s">
        <v>60</v>
      </c>
      <c r="C356" s="6" t="s">
        <v>57</v>
      </c>
      <c r="D356" s="6" t="s">
        <v>428</v>
      </c>
      <c r="E356" s="6" t="s">
        <v>129</v>
      </c>
      <c r="F356" s="79">
        <v>63706.65</v>
      </c>
    </row>
    <row r="357" spans="1:6" ht="25.5" x14ac:dyDescent="0.2">
      <c r="A357" s="112" t="s">
        <v>482</v>
      </c>
      <c r="B357" s="10" t="s">
        <v>60</v>
      </c>
      <c r="C357" s="10" t="s">
        <v>57</v>
      </c>
      <c r="D357" s="10" t="s">
        <v>312</v>
      </c>
      <c r="E357" s="10"/>
      <c r="F357" s="51">
        <f>F358</f>
        <v>7601.6469999999999</v>
      </c>
    </row>
    <row r="358" spans="1:6" ht="25.5" x14ac:dyDescent="0.2">
      <c r="A358" s="113" t="s">
        <v>314</v>
      </c>
      <c r="B358" s="4" t="s">
        <v>60</v>
      </c>
      <c r="C358" s="4" t="s">
        <v>57</v>
      </c>
      <c r="D358" s="4" t="s">
        <v>584</v>
      </c>
      <c r="E358" s="4"/>
      <c r="F358" s="5">
        <f>F359+F361</f>
        <v>7601.6469999999999</v>
      </c>
    </row>
    <row r="359" spans="1:6" s="39" customFormat="1" ht="25.5" x14ac:dyDescent="0.2">
      <c r="A359" s="100" t="s">
        <v>154</v>
      </c>
      <c r="B359" s="85" t="s">
        <v>60</v>
      </c>
      <c r="C359" s="85" t="s">
        <v>57</v>
      </c>
      <c r="D359" s="85" t="s">
        <v>585</v>
      </c>
      <c r="E359" s="85"/>
      <c r="F359" s="89">
        <f>SUM(F360:F360)</f>
        <v>598.452</v>
      </c>
    </row>
    <row r="360" spans="1:6" s="39" customFormat="1" ht="25.5" x14ac:dyDescent="0.2">
      <c r="A360" s="34" t="s">
        <v>133</v>
      </c>
      <c r="B360" s="83" t="s">
        <v>60</v>
      </c>
      <c r="C360" s="83" t="s">
        <v>57</v>
      </c>
      <c r="D360" s="83" t="s">
        <v>585</v>
      </c>
      <c r="E360" s="83" t="s">
        <v>108</v>
      </c>
      <c r="F360" s="79">
        <v>598.452</v>
      </c>
    </row>
    <row r="361" spans="1:6" ht="51" x14ac:dyDescent="0.2">
      <c r="A361" s="100" t="s">
        <v>586</v>
      </c>
      <c r="B361" s="4" t="s">
        <v>60</v>
      </c>
      <c r="C361" s="4" t="s">
        <v>57</v>
      </c>
      <c r="D361" s="4" t="s">
        <v>587</v>
      </c>
      <c r="E361" s="4"/>
      <c r="F361" s="5">
        <f>F362</f>
        <v>7003.1949999999997</v>
      </c>
    </row>
    <row r="362" spans="1:6" ht="38.25" x14ac:dyDescent="0.2">
      <c r="A362" s="34" t="s">
        <v>415</v>
      </c>
      <c r="B362" s="6" t="s">
        <v>60</v>
      </c>
      <c r="C362" s="6" t="s">
        <v>57</v>
      </c>
      <c r="D362" s="4" t="s">
        <v>587</v>
      </c>
      <c r="E362" s="6" t="s">
        <v>416</v>
      </c>
      <c r="F362" s="19">
        <v>7003.1949999999997</v>
      </c>
    </row>
    <row r="363" spans="1:6" s="39" customFormat="1" x14ac:dyDescent="0.2">
      <c r="A363" s="17" t="s">
        <v>145</v>
      </c>
      <c r="B363" s="10" t="s">
        <v>60</v>
      </c>
      <c r="C363" s="10" t="s">
        <v>57</v>
      </c>
      <c r="D363" s="10" t="s">
        <v>166</v>
      </c>
      <c r="E363" s="10"/>
      <c r="F363" s="51">
        <f>F364+F368+F366</f>
        <v>1981.5629600000002</v>
      </c>
    </row>
    <row r="364" spans="1:6" s="39" customFormat="1" ht="89.25" x14ac:dyDescent="0.2">
      <c r="A364" s="100" t="s">
        <v>487</v>
      </c>
      <c r="B364" s="85" t="s">
        <v>60</v>
      </c>
      <c r="C364" s="85" t="s">
        <v>57</v>
      </c>
      <c r="D364" s="85" t="s">
        <v>488</v>
      </c>
      <c r="E364" s="85"/>
      <c r="F364" s="89">
        <f>SUM(F365:F365)</f>
        <v>945.32</v>
      </c>
    </row>
    <row r="365" spans="1:6" s="39" customFormat="1" x14ac:dyDescent="0.2">
      <c r="A365" s="34" t="s">
        <v>157</v>
      </c>
      <c r="B365" s="83" t="s">
        <v>60</v>
      </c>
      <c r="C365" s="83" t="s">
        <v>57</v>
      </c>
      <c r="D365" s="83" t="s">
        <v>488</v>
      </c>
      <c r="E365" s="83" t="s">
        <v>112</v>
      </c>
      <c r="F365" s="79">
        <v>945.32</v>
      </c>
    </row>
    <row r="366" spans="1:6" s="39" customFormat="1" ht="25.5" x14ac:dyDescent="0.2">
      <c r="A366" s="100" t="s">
        <v>154</v>
      </c>
      <c r="B366" s="85" t="s">
        <v>60</v>
      </c>
      <c r="C366" s="85" t="s">
        <v>57</v>
      </c>
      <c r="D366" s="85" t="s">
        <v>413</v>
      </c>
      <c r="E366" s="85"/>
      <c r="F366" s="89">
        <f>SUM(F367:F367)</f>
        <v>76.152000000000001</v>
      </c>
    </row>
    <row r="367" spans="1:6" s="39" customFormat="1" ht="25.5" x14ac:dyDescent="0.2">
      <c r="A367" s="34" t="s">
        <v>133</v>
      </c>
      <c r="B367" s="83" t="s">
        <v>60</v>
      </c>
      <c r="C367" s="83" t="s">
        <v>57</v>
      </c>
      <c r="D367" s="83" t="s">
        <v>413</v>
      </c>
      <c r="E367" s="83" t="s">
        <v>108</v>
      </c>
      <c r="F367" s="79">
        <v>76.152000000000001</v>
      </c>
    </row>
    <row r="368" spans="1:6" s="39" customFormat="1" ht="25.5" x14ac:dyDescent="0.2">
      <c r="A368" s="100" t="s">
        <v>472</v>
      </c>
      <c r="B368" s="85" t="s">
        <v>60</v>
      </c>
      <c r="C368" s="85" t="s">
        <v>57</v>
      </c>
      <c r="D368" s="85" t="s">
        <v>471</v>
      </c>
      <c r="E368" s="85"/>
      <c r="F368" s="89">
        <f>SUM(F369:F369)</f>
        <v>960.09096</v>
      </c>
    </row>
    <row r="369" spans="1:6" s="39" customFormat="1" x14ac:dyDescent="0.2">
      <c r="A369" s="34" t="s">
        <v>157</v>
      </c>
      <c r="B369" s="83" t="s">
        <v>60</v>
      </c>
      <c r="C369" s="83" t="s">
        <v>57</v>
      </c>
      <c r="D369" s="83" t="s">
        <v>471</v>
      </c>
      <c r="E369" s="83" t="s">
        <v>112</v>
      </c>
      <c r="F369" s="79">
        <v>960.09096</v>
      </c>
    </row>
    <row r="370" spans="1:6" x14ac:dyDescent="0.2">
      <c r="A370" s="26" t="s">
        <v>45</v>
      </c>
      <c r="B370" s="8" t="s">
        <v>60</v>
      </c>
      <c r="C370" s="8" t="s">
        <v>70</v>
      </c>
      <c r="D370" s="8"/>
      <c r="E370" s="8"/>
      <c r="F370" s="50">
        <f>F376+F383+F371</f>
        <v>103503.15222999999</v>
      </c>
    </row>
    <row r="371" spans="1:6" ht="38.25" x14ac:dyDescent="0.2">
      <c r="A371" s="38" t="s">
        <v>481</v>
      </c>
      <c r="B371" s="10" t="s">
        <v>60</v>
      </c>
      <c r="C371" s="10" t="s">
        <v>70</v>
      </c>
      <c r="D371" s="10" t="s">
        <v>37</v>
      </c>
      <c r="E371" s="10"/>
      <c r="F371" s="51">
        <f t="shared" ref="F371" si="0">F372</f>
        <v>5001</v>
      </c>
    </row>
    <row r="372" spans="1:6" ht="38.25" x14ac:dyDescent="0.2">
      <c r="A372" s="15" t="s">
        <v>529</v>
      </c>
      <c r="B372" s="4" t="s">
        <v>60</v>
      </c>
      <c r="C372" s="4" t="s">
        <v>70</v>
      </c>
      <c r="D372" s="4" t="s">
        <v>530</v>
      </c>
      <c r="E372" s="4"/>
      <c r="F372" s="5">
        <f>F373</f>
        <v>5001</v>
      </c>
    </row>
    <row r="373" spans="1:6" x14ac:dyDescent="0.2">
      <c r="A373" s="15" t="s">
        <v>409</v>
      </c>
      <c r="B373" s="4" t="s">
        <v>60</v>
      </c>
      <c r="C373" s="4" t="s">
        <v>70</v>
      </c>
      <c r="D373" s="4" t="s">
        <v>531</v>
      </c>
      <c r="E373" s="4"/>
      <c r="F373" s="5">
        <f>F375+F374</f>
        <v>5001</v>
      </c>
    </row>
    <row r="374" spans="1:6" ht="25.5" x14ac:dyDescent="0.2">
      <c r="A374" s="34" t="s">
        <v>133</v>
      </c>
      <c r="B374" s="6" t="s">
        <v>60</v>
      </c>
      <c r="C374" s="6" t="s">
        <v>70</v>
      </c>
      <c r="D374" s="6" t="s">
        <v>531</v>
      </c>
      <c r="E374" s="6" t="s">
        <v>108</v>
      </c>
      <c r="F374" s="19">
        <v>2858</v>
      </c>
    </row>
    <row r="375" spans="1:6" x14ac:dyDescent="0.2">
      <c r="A375" s="34" t="s">
        <v>157</v>
      </c>
      <c r="B375" s="6" t="s">
        <v>60</v>
      </c>
      <c r="C375" s="6" t="s">
        <v>70</v>
      </c>
      <c r="D375" s="6" t="s">
        <v>531</v>
      </c>
      <c r="E375" s="6" t="s">
        <v>112</v>
      </c>
      <c r="F375" s="19">
        <v>2143</v>
      </c>
    </row>
    <row r="376" spans="1:6" ht="38.25" x14ac:dyDescent="0.2">
      <c r="A376" s="61" t="s">
        <v>483</v>
      </c>
      <c r="B376" s="10" t="s">
        <v>60</v>
      </c>
      <c r="C376" s="10" t="s">
        <v>70</v>
      </c>
      <c r="D376" s="10" t="s">
        <v>300</v>
      </c>
      <c r="E376" s="10"/>
      <c r="F376" s="51">
        <f>F377</f>
        <v>78106.333899999998</v>
      </c>
    </row>
    <row r="377" spans="1:6" ht="25.5" x14ac:dyDescent="0.2">
      <c r="A377" s="23" t="s">
        <v>301</v>
      </c>
      <c r="B377" s="4" t="s">
        <v>60</v>
      </c>
      <c r="C377" s="4" t="s">
        <v>70</v>
      </c>
      <c r="D377" s="4" t="s">
        <v>313</v>
      </c>
      <c r="E377" s="15"/>
      <c r="F377" s="19">
        <f>F380+F378</f>
        <v>78106.333899999998</v>
      </c>
    </row>
    <row r="378" spans="1:6" ht="51" x14ac:dyDescent="0.2">
      <c r="A378" s="15" t="s">
        <v>493</v>
      </c>
      <c r="B378" s="4" t="s">
        <v>60</v>
      </c>
      <c r="C378" s="4" t="s">
        <v>70</v>
      </c>
      <c r="D378" s="4" t="s">
        <v>588</v>
      </c>
      <c r="E378" s="15"/>
      <c r="F378" s="89">
        <f>SUM(F379:F379)</f>
        <v>50505.050499999998</v>
      </c>
    </row>
    <row r="379" spans="1:6" x14ac:dyDescent="0.2">
      <c r="A379" s="34" t="s">
        <v>385</v>
      </c>
      <c r="B379" s="6" t="s">
        <v>60</v>
      </c>
      <c r="C379" s="6" t="s">
        <v>70</v>
      </c>
      <c r="D379" s="6" t="s">
        <v>588</v>
      </c>
      <c r="E379" s="83" t="s">
        <v>129</v>
      </c>
      <c r="F379" s="79">
        <v>50505.050499999998</v>
      </c>
    </row>
    <row r="380" spans="1:6" ht="38.25" x14ac:dyDescent="0.2">
      <c r="A380" s="23" t="s">
        <v>334</v>
      </c>
      <c r="B380" s="4" t="s">
        <v>60</v>
      </c>
      <c r="C380" s="4" t="s">
        <v>70</v>
      </c>
      <c r="D380" s="4" t="s">
        <v>346</v>
      </c>
      <c r="E380" s="15"/>
      <c r="F380" s="89">
        <f>SUM(F381:F382)</f>
        <v>27601.2834</v>
      </c>
    </row>
    <row r="381" spans="1:6" ht="25.5" x14ac:dyDescent="0.2">
      <c r="A381" s="34" t="s">
        <v>133</v>
      </c>
      <c r="B381" s="6" t="s">
        <v>60</v>
      </c>
      <c r="C381" s="6" t="s">
        <v>70</v>
      </c>
      <c r="D381" s="6" t="s">
        <v>346</v>
      </c>
      <c r="E381" s="6" t="s">
        <v>108</v>
      </c>
      <c r="F381" s="79">
        <v>13800.6417</v>
      </c>
    </row>
    <row r="382" spans="1:6" x14ac:dyDescent="0.2">
      <c r="A382" s="86" t="s">
        <v>157</v>
      </c>
      <c r="B382" s="6" t="s">
        <v>60</v>
      </c>
      <c r="C382" s="6" t="s">
        <v>70</v>
      </c>
      <c r="D382" s="6" t="s">
        <v>346</v>
      </c>
      <c r="E382" s="6" t="s">
        <v>112</v>
      </c>
      <c r="F382" s="79">
        <v>13800.6417</v>
      </c>
    </row>
    <row r="383" spans="1:6" ht="38.25" x14ac:dyDescent="0.2">
      <c r="A383" s="38" t="s">
        <v>517</v>
      </c>
      <c r="B383" s="10" t="s">
        <v>60</v>
      </c>
      <c r="C383" s="10" t="s">
        <v>70</v>
      </c>
      <c r="D383" s="10" t="s">
        <v>444</v>
      </c>
      <c r="E383" s="10"/>
      <c r="F383" s="51">
        <f>F384</f>
        <v>20395.818329999998</v>
      </c>
    </row>
    <row r="384" spans="1:6" ht="25.5" x14ac:dyDescent="0.2">
      <c r="A384" s="15" t="s">
        <v>446</v>
      </c>
      <c r="B384" s="4" t="s">
        <v>60</v>
      </c>
      <c r="C384" s="4" t="s">
        <v>70</v>
      </c>
      <c r="D384" s="4" t="s">
        <v>445</v>
      </c>
      <c r="E384" s="4"/>
      <c r="F384" s="89">
        <f>F385</f>
        <v>20395.818329999998</v>
      </c>
    </row>
    <row r="385" spans="1:6" ht="25.5" x14ac:dyDescent="0.2">
      <c r="A385" s="16" t="s">
        <v>154</v>
      </c>
      <c r="B385" s="4" t="s">
        <v>60</v>
      </c>
      <c r="C385" s="4" t="s">
        <v>70</v>
      </c>
      <c r="D385" s="4" t="s">
        <v>447</v>
      </c>
      <c r="E385" s="4"/>
      <c r="F385" s="89">
        <f>F386</f>
        <v>20395.818329999998</v>
      </c>
    </row>
    <row r="386" spans="1:6" ht="25.5" x14ac:dyDescent="0.2">
      <c r="A386" s="34" t="s">
        <v>133</v>
      </c>
      <c r="B386" s="6" t="s">
        <v>60</v>
      </c>
      <c r="C386" s="6" t="s">
        <v>70</v>
      </c>
      <c r="D386" s="6" t="s">
        <v>447</v>
      </c>
      <c r="E386" s="6" t="s">
        <v>108</v>
      </c>
      <c r="F386" s="79">
        <v>20395.818329999998</v>
      </c>
    </row>
    <row r="387" spans="1:6" ht="25.5" x14ac:dyDescent="0.2">
      <c r="A387" s="26" t="s">
        <v>396</v>
      </c>
      <c r="B387" s="8" t="s">
        <v>60</v>
      </c>
      <c r="C387" s="8" t="s">
        <v>60</v>
      </c>
      <c r="D387" s="8"/>
      <c r="E387" s="8"/>
      <c r="F387" s="50">
        <f>F391+F388</f>
        <v>104684.61050000001</v>
      </c>
    </row>
    <row r="388" spans="1:6" ht="38.25" x14ac:dyDescent="0.2">
      <c r="A388" s="61" t="s">
        <v>483</v>
      </c>
      <c r="B388" s="10" t="s">
        <v>60</v>
      </c>
      <c r="C388" s="10" t="s">
        <v>60</v>
      </c>
      <c r="D388" s="10" t="s">
        <v>300</v>
      </c>
      <c r="E388" s="10"/>
      <c r="F388" s="51">
        <f>F389</f>
        <v>50505.050499999998</v>
      </c>
    </row>
    <row r="389" spans="1:6" ht="51" x14ac:dyDescent="0.2">
      <c r="A389" s="15" t="s">
        <v>493</v>
      </c>
      <c r="B389" s="4" t="s">
        <v>60</v>
      </c>
      <c r="C389" s="4" t="s">
        <v>60</v>
      </c>
      <c r="D389" s="4" t="s">
        <v>588</v>
      </c>
      <c r="E389" s="4"/>
      <c r="F389" s="89">
        <f>F390</f>
        <v>50505.050499999998</v>
      </c>
    </row>
    <row r="390" spans="1:6" x14ac:dyDescent="0.2">
      <c r="A390" s="86" t="s">
        <v>157</v>
      </c>
      <c r="B390" s="6" t="s">
        <v>60</v>
      </c>
      <c r="C390" s="6" t="s">
        <v>60</v>
      </c>
      <c r="D390" s="6" t="s">
        <v>588</v>
      </c>
      <c r="E390" s="6" t="s">
        <v>112</v>
      </c>
      <c r="F390" s="79">
        <v>50505.050499999998</v>
      </c>
    </row>
    <row r="391" spans="1:6" ht="25.5" x14ac:dyDescent="0.2">
      <c r="A391" s="38" t="s">
        <v>482</v>
      </c>
      <c r="B391" s="10" t="s">
        <v>60</v>
      </c>
      <c r="C391" s="10" t="s">
        <v>60</v>
      </c>
      <c r="D391" s="10" t="s">
        <v>312</v>
      </c>
      <c r="E391" s="10"/>
      <c r="F391" s="51">
        <f>F392</f>
        <v>54179.560000000005</v>
      </c>
    </row>
    <row r="392" spans="1:6" ht="25.5" x14ac:dyDescent="0.2">
      <c r="A392" s="100" t="s">
        <v>314</v>
      </c>
      <c r="B392" s="4" t="s">
        <v>60</v>
      </c>
      <c r="C392" s="4" t="s">
        <v>60</v>
      </c>
      <c r="D392" s="4" t="s">
        <v>485</v>
      </c>
      <c r="E392" s="4"/>
      <c r="F392" s="89">
        <f>F393</f>
        <v>54179.560000000005</v>
      </c>
    </row>
    <row r="393" spans="1:6" ht="25.5" x14ac:dyDescent="0.2">
      <c r="A393" s="15" t="s">
        <v>449</v>
      </c>
      <c r="B393" s="4" t="s">
        <v>60</v>
      </c>
      <c r="C393" s="4" t="s">
        <v>60</v>
      </c>
      <c r="D393" s="4" t="s">
        <v>448</v>
      </c>
      <c r="E393" s="4"/>
      <c r="F393" s="89">
        <f>F394</f>
        <v>54179.560000000005</v>
      </c>
    </row>
    <row r="394" spans="1:6" ht="38.25" x14ac:dyDescent="0.2">
      <c r="A394" s="104" t="s">
        <v>415</v>
      </c>
      <c r="B394" s="6" t="s">
        <v>60</v>
      </c>
      <c r="C394" s="6" t="s">
        <v>60</v>
      </c>
      <c r="D394" s="6" t="s">
        <v>448</v>
      </c>
      <c r="E394" s="6" t="s">
        <v>416</v>
      </c>
      <c r="F394" s="79">
        <f>53089.8+1084+5.76</f>
        <v>54179.560000000005</v>
      </c>
    </row>
    <row r="395" spans="1:6" x14ac:dyDescent="0.2">
      <c r="A395" s="20" t="s">
        <v>114</v>
      </c>
      <c r="B395" s="9" t="s">
        <v>59</v>
      </c>
      <c r="C395" s="9"/>
      <c r="D395" s="9"/>
      <c r="E395" s="9"/>
      <c r="F395" s="53">
        <f>F396+F414+F445+F482+F509+F476</f>
        <v>1128413.5025699998</v>
      </c>
    </row>
    <row r="396" spans="1:6" x14ac:dyDescent="0.2">
      <c r="A396" s="26" t="s">
        <v>50</v>
      </c>
      <c r="B396" s="8" t="s">
        <v>59</v>
      </c>
      <c r="C396" s="8" t="s">
        <v>56</v>
      </c>
      <c r="D396" s="8"/>
      <c r="E396" s="8"/>
      <c r="F396" s="50">
        <f>F397</f>
        <v>286489.58521999995</v>
      </c>
    </row>
    <row r="397" spans="1:6" ht="25.5" x14ac:dyDescent="0.2">
      <c r="A397" s="33" t="s">
        <v>484</v>
      </c>
      <c r="B397" s="10" t="s">
        <v>59</v>
      </c>
      <c r="C397" s="10" t="s">
        <v>56</v>
      </c>
      <c r="D397" s="10" t="s">
        <v>223</v>
      </c>
      <c r="E397" s="10"/>
      <c r="F397" s="51">
        <f>F398</f>
        <v>286489.58521999995</v>
      </c>
    </row>
    <row r="398" spans="1:6" s="39" customFormat="1" ht="27" x14ac:dyDescent="0.2">
      <c r="A398" s="30" t="s">
        <v>348</v>
      </c>
      <c r="B398" s="7" t="s">
        <v>59</v>
      </c>
      <c r="C398" s="7" t="s">
        <v>56</v>
      </c>
      <c r="D398" s="7" t="s">
        <v>224</v>
      </c>
      <c r="E398" s="7"/>
      <c r="F398" s="42">
        <f>F399+F411</f>
        <v>286489.58521999995</v>
      </c>
    </row>
    <row r="399" spans="1:6" ht="38.25" x14ac:dyDescent="0.2">
      <c r="A399" s="29" t="s">
        <v>225</v>
      </c>
      <c r="B399" s="4" t="s">
        <v>59</v>
      </c>
      <c r="C399" s="4" t="s">
        <v>56</v>
      </c>
      <c r="D399" s="4" t="s">
        <v>226</v>
      </c>
      <c r="E399" s="4"/>
      <c r="F399" s="5">
        <f>F400+F402+F406+F409+F404</f>
        <v>283235.44374999998</v>
      </c>
    </row>
    <row r="400" spans="1:6" ht="25.5" x14ac:dyDescent="0.2">
      <c r="A400" s="21" t="s">
        <v>149</v>
      </c>
      <c r="B400" s="4" t="s">
        <v>59</v>
      </c>
      <c r="C400" s="4" t="s">
        <v>56</v>
      </c>
      <c r="D400" s="4" t="s">
        <v>229</v>
      </c>
      <c r="E400" s="4"/>
      <c r="F400" s="5">
        <f>F401</f>
        <v>146454.79999999999</v>
      </c>
    </row>
    <row r="401" spans="1:6" ht="51" x14ac:dyDescent="0.2">
      <c r="A401" s="56" t="s">
        <v>116</v>
      </c>
      <c r="B401" s="6" t="s">
        <v>59</v>
      </c>
      <c r="C401" s="6" t="s">
        <v>56</v>
      </c>
      <c r="D401" s="6" t="s">
        <v>229</v>
      </c>
      <c r="E401" s="6" t="s">
        <v>122</v>
      </c>
      <c r="F401" s="79">
        <v>146454.79999999999</v>
      </c>
    </row>
    <row r="402" spans="1:6" ht="38.25" x14ac:dyDescent="0.2">
      <c r="A402" s="94" t="s">
        <v>391</v>
      </c>
      <c r="B402" s="4" t="s">
        <v>59</v>
      </c>
      <c r="C402" s="4" t="s">
        <v>56</v>
      </c>
      <c r="D402" s="4" t="s">
        <v>390</v>
      </c>
      <c r="E402" s="4"/>
      <c r="F402" s="89">
        <f>F403</f>
        <v>563</v>
      </c>
    </row>
    <row r="403" spans="1:6" ht="51" x14ac:dyDescent="0.2">
      <c r="A403" s="56" t="s">
        <v>116</v>
      </c>
      <c r="B403" s="6" t="s">
        <v>59</v>
      </c>
      <c r="C403" s="6" t="s">
        <v>56</v>
      </c>
      <c r="D403" s="6" t="s">
        <v>390</v>
      </c>
      <c r="E403" s="6" t="s">
        <v>122</v>
      </c>
      <c r="F403" s="79">
        <v>563</v>
      </c>
    </row>
    <row r="404" spans="1:6" ht="63.75" x14ac:dyDescent="0.2">
      <c r="A404" s="29" t="s">
        <v>589</v>
      </c>
      <c r="B404" s="4" t="s">
        <v>59</v>
      </c>
      <c r="C404" s="4" t="s">
        <v>56</v>
      </c>
      <c r="D404" s="4" t="s">
        <v>590</v>
      </c>
      <c r="E404" s="4"/>
      <c r="F404" s="89">
        <f>F405</f>
        <v>648</v>
      </c>
    </row>
    <row r="405" spans="1:6" x14ac:dyDescent="0.2">
      <c r="A405" s="13" t="s">
        <v>118</v>
      </c>
      <c r="B405" s="6" t="s">
        <v>59</v>
      </c>
      <c r="C405" s="6" t="s">
        <v>56</v>
      </c>
      <c r="D405" s="6" t="s">
        <v>590</v>
      </c>
      <c r="E405" s="6" t="s">
        <v>119</v>
      </c>
      <c r="F405" s="79">
        <v>648</v>
      </c>
    </row>
    <row r="406" spans="1:6" ht="25.5" x14ac:dyDescent="0.2">
      <c r="A406" s="29" t="s">
        <v>227</v>
      </c>
      <c r="B406" s="4" t="s">
        <v>59</v>
      </c>
      <c r="C406" s="4" t="s">
        <v>56</v>
      </c>
      <c r="D406" s="4" t="s">
        <v>228</v>
      </c>
      <c r="E406" s="4"/>
      <c r="F406" s="89">
        <f>SUM(F407:F408)</f>
        <v>36282.133499999996</v>
      </c>
    </row>
    <row r="407" spans="1:6" ht="51" x14ac:dyDescent="0.2">
      <c r="A407" s="56" t="s">
        <v>116</v>
      </c>
      <c r="B407" s="6" t="s">
        <v>59</v>
      </c>
      <c r="C407" s="6" t="s">
        <v>56</v>
      </c>
      <c r="D407" s="6" t="s">
        <v>228</v>
      </c>
      <c r="E407" s="6" t="s">
        <v>122</v>
      </c>
      <c r="F407" s="79">
        <v>36230.433499999999</v>
      </c>
    </row>
    <row r="408" spans="1:6" x14ac:dyDescent="0.2">
      <c r="A408" s="13" t="s">
        <v>118</v>
      </c>
      <c r="B408" s="6" t="s">
        <v>59</v>
      </c>
      <c r="C408" s="6" t="s">
        <v>56</v>
      </c>
      <c r="D408" s="6" t="s">
        <v>228</v>
      </c>
      <c r="E408" s="6" t="s">
        <v>119</v>
      </c>
      <c r="F408" s="79">
        <v>51.7</v>
      </c>
    </row>
    <row r="409" spans="1:6" ht="25.5" x14ac:dyDescent="0.2">
      <c r="A409" s="29" t="s">
        <v>532</v>
      </c>
      <c r="B409" s="4" t="s">
        <v>59</v>
      </c>
      <c r="C409" s="4" t="s">
        <v>56</v>
      </c>
      <c r="D409" s="4" t="s">
        <v>533</v>
      </c>
      <c r="E409" s="4"/>
      <c r="F409" s="89">
        <f>F410</f>
        <v>99287.510250000007</v>
      </c>
    </row>
    <row r="410" spans="1:6" ht="51" x14ac:dyDescent="0.2">
      <c r="A410" s="56" t="s">
        <v>116</v>
      </c>
      <c r="B410" s="6" t="s">
        <v>59</v>
      </c>
      <c r="C410" s="6" t="s">
        <v>56</v>
      </c>
      <c r="D410" s="6" t="s">
        <v>533</v>
      </c>
      <c r="E410" s="6" t="s">
        <v>122</v>
      </c>
      <c r="F410" s="79">
        <v>99287.510250000007</v>
      </c>
    </row>
    <row r="411" spans="1:6" s="39" customFormat="1" ht="25.5" x14ac:dyDescent="0.2">
      <c r="A411" s="28" t="s">
        <v>591</v>
      </c>
      <c r="B411" s="4" t="s">
        <v>59</v>
      </c>
      <c r="C411" s="4" t="s">
        <v>56</v>
      </c>
      <c r="D411" s="4" t="s">
        <v>592</v>
      </c>
      <c r="E411" s="4"/>
      <c r="F411" s="5">
        <f>F412</f>
        <v>3254.14147</v>
      </c>
    </row>
    <row r="412" spans="1:6" s="39" customFormat="1" ht="63.75" x14ac:dyDescent="0.2">
      <c r="A412" s="29" t="s">
        <v>156</v>
      </c>
      <c r="B412" s="4" t="s">
        <v>59</v>
      </c>
      <c r="C412" s="4" t="s">
        <v>56</v>
      </c>
      <c r="D412" s="4" t="s">
        <v>593</v>
      </c>
      <c r="E412" s="4"/>
      <c r="F412" s="89">
        <f>F413</f>
        <v>3254.14147</v>
      </c>
    </row>
    <row r="413" spans="1:6" s="39" customFormat="1" x14ac:dyDescent="0.2">
      <c r="A413" s="13" t="s">
        <v>118</v>
      </c>
      <c r="B413" s="6" t="s">
        <v>59</v>
      </c>
      <c r="C413" s="6" t="s">
        <v>56</v>
      </c>
      <c r="D413" s="6" t="s">
        <v>593</v>
      </c>
      <c r="E413" s="6" t="s">
        <v>119</v>
      </c>
      <c r="F413" s="19">
        <v>3254.14147</v>
      </c>
    </row>
    <row r="414" spans="1:6" x14ac:dyDescent="0.2">
      <c r="A414" s="22" t="s">
        <v>51</v>
      </c>
      <c r="B414" s="8" t="s">
        <v>59</v>
      </c>
      <c r="C414" s="8" t="s">
        <v>57</v>
      </c>
      <c r="D414" s="8"/>
      <c r="E414" s="8"/>
      <c r="F414" s="50">
        <f>F415</f>
        <v>644796.20827999979</v>
      </c>
    </row>
    <row r="415" spans="1:6" ht="25.5" x14ac:dyDescent="0.2">
      <c r="A415" s="33" t="s">
        <v>484</v>
      </c>
      <c r="B415" s="10" t="s">
        <v>59</v>
      </c>
      <c r="C415" s="10" t="s">
        <v>57</v>
      </c>
      <c r="D415" s="10" t="s">
        <v>223</v>
      </c>
      <c r="E415" s="10"/>
      <c r="F415" s="51">
        <f>F416</f>
        <v>644796.20827999979</v>
      </c>
    </row>
    <row r="416" spans="1:6" ht="27" x14ac:dyDescent="0.2">
      <c r="A416" s="30" t="s">
        <v>349</v>
      </c>
      <c r="B416" s="7" t="s">
        <v>59</v>
      </c>
      <c r="C416" s="7" t="s">
        <v>57</v>
      </c>
      <c r="D416" s="7" t="s">
        <v>230</v>
      </c>
      <c r="E416" s="7"/>
      <c r="F416" s="42">
        <f>F417+F439+F442</f>
        <v>644796.20827999979</v>
      </c>
    </row>
    <row r="417" spans="1:6" ht="25.5" x14ac:dyDescent="0.2">
      <c r="A417" s="29" t="s">
        <v>236</v>
      </c>
      <c r="B417" s="4" t="s">
        <v>59</v>
      </c>
      <c r="C417" s="4" t="s">
        <v>57</v>
      </c>
      <c r="D417" s="4" t="s">
        <v>232</v>
      </c>
      <c r="E417" s="4"/>
      <c r="F417" s="5">
        <f>F418+F420+F424+F433+F431+F429+F435+F427+F437+F422</f>
        <v>639867.10899999982</v>
      </c>
    </row>
    <row r="418" spans="1:6" ht="63.75" x14ac:dyDescent="0.2">
      <c r="A418" s="23" t="s">
        <v>152</v>
      </c>
      <c r="B418" s="4" t="s">
        <v>59</v>
      </c>
      <c r="C418" s="4" t="s">
        <v>57</v>
      </c>
      <c r="D418" s="4" t="s">
        <v>237</v>
      </c>
      <c r="E418" s="4"/>
      <c r="F418" s="89">
        <f>F419</f>
        <v>300594.09999999998</v>
      </c>
    </row>
    <row r="419" spans="1:6" ht="51" x14ac:dyDescent="0.2">
      <c r="A419" s="24" t="s">
        <v>116</v>
      </c>
      <c r="B419" s="6" t="s">
        <v>59</v>
      </c>
      <c r="C419" s="6" t="s">
        <v>57</v>
      </c>
      <c r="D419" s="6" t="s">
        <v>238</v>
      </c>
      <c r="E419" s="6" t="s">
        <v>122</v>
      </c>
      <c r="F419" s="79">
        <v>300594.09999999998</v>
      </c>
    </row>
    <row r="420" spans="1:6" s="39" customFormat="1" ht="25.5" x14ac:dyDescent="0.2">
      <c r="A420" s="23" t="s">
        <v>151</v>
      </c>
      <c r="B420" s="4" t="s">
        <v>59</v>
      </c>
      <c r="C420" s="4" t="s">
        <v>57</v>
      </c>
      <c r="D420" s="4" t="s">
        <v>239</v>
      </c>
      <c r="E420" s="4"/>
      <c r="F420" s="89">
        <f>F421</f>
        <v>5565.8</v>
      </c>
    </row>
    <row r="421" spans="1:6" s="39" customFormat="1" x14ac:dyDescent="0.2">
      <c r="A421" s="13" t="s">
        <v>118</v>
      </c>
      <c r="B421" s="6" t="s">
        <v>59</v>
      </c>
      <c r="C421" s="6" t="s">
        <v>57</v>
      </c>
      <c r="D421" s="6" t="s">
        <v>239</v>
      </c>
      <c r="E421" s="6" t="s">
        <v>119</v>
      </c>
      <c r="F421" s="79">
        <v>5565.8</v>
      </c>
    </row>
    <row r="422" spans="1:6" s="39" customFormat="1" ht="38.25" x14ac:dyDescent="0.2">
      <c r="A422" s="29" t="s">
        <v>594</v>
      </c>
      <c r="B422" s="4" t="s">
        <v>59</v>
      </c>
      <c r="C422" s="4" t="s">
        <v>57</v>
      </c>
      <c r="D422" s="4" t="s">
        <v>595</v>
      </c>
      <c r="E422" s="4"/>
      <c r="F422" s="89">
        <f>F423</f>
        <v>2846</v>
      </c>
    </row>
    <row r="423" spans="1:6" s="39" customFormat="1" x14ac:dyDescent="0.2">
      <c r="A423" s="13" t="s">
        <v>118</v>
      </c>
      <c r="B423" s="6" t="s">
        <v>59</v>
      </c>
      <c r="C423" s="6" t="s">
        <v>57</v>
      </c>
      <c r="D423" s="6" t="s">
        <v>596</v>
      </c>
      <c r="E423" s="6" t="s">
        <v>122</v>
      </c>
      <c r="F423" s="79">
        <v>2846</v>
      </c>
    </row>
    <row r="424" spans="1:6" ht="38.25" x14ac:dyDescent="0.2">
      <c r="A424" s="29" t="s">
        <v>233</v>
      </c>
      <c r="B424" s="4" t="s">
        <v>59</v>
      </c>
      <c r="C424" s="4" t="s">
        <v>57</v>
      </c>
      <c r="D424" s="4" t="s">
        <v>234</v>
      </c>
      <c r="E424" s="4"/>
      <c r="F424" s="89">
        <f>SUM(F425:F426)</f>
        <v>82815.387000000002</v>
      </c>
    </row>
    <row r="425" spans="1:6" ht="51" x14ac:dyDescent="0.2">
      <c r="A425" s="24" t="s">
        <v>116</v>
      </c>
      <c r="B425" s="6" t="s">
        <v>59</v>
      </c>
      <c r="C425" s="6" t="s">
        <v>57</v>
      </c>
      <c r="D425" s="6" t="s">
        <v>235</v>
      </c>
      <c r="E425" s="6" t="s">
        <v>122</v>
      </c>
      <c r="F425" s="79">
        <f>83065.587-301.9</f>
        <v>82763.687000000005</v>
      </c>
    </row>
    <row r="426" spans="1:6" x14ac:dyDescent="0.2">
      <c r="A426" s="13" t="s">
        <v>118</v>
      </c>
      <c r="B426" s="6" t="s">
        <v>59</v>
      </c>
      <c r="C426" s="6" t="s">
        <v>57</v>
      </c>
      <c r="D426" s="6" t="s">
        <v>235</v>
      </c>
      <c r="E426" s="6" t="s">
        <v>119</v>
      </c>
      <c r="F426" s="79">
        <v>51.7</v>
      </c>
    </row>
    <row r="427" spans="1:6" s="39" customFormat="1" ht="76.5" x14ac:dyDescent="0.2">
      <c r="A427" s="29" t="s">
        <v>640</v>
      </c>
      <c r="B427" s="4" t="s">
        <v>59</v>
      </c>
      <c r="C427" s="4" t="s">
        <v>57</v>
      </c>
      <c r="D427" s="4" t="s">
        <v>639</v>
      </c>
      <c r="E427" s="4"/>
      <c r="F427" s="89">
        <f>F428</f>
        <v>36610.1</v>
      </c>
    </row>
    <row r="428" spans="1:6" x14ac:dyDescent="0.2">
      <c r="A428" s="13" t="s">
        <v>118</v>
      </c>
      <c r="B428" s="6" t="s">
        <v>59</v>
      </c>
      <c r="C428" s="6" t="s">
        <v>57</v>
      </c>
      <c r="D428" s="6" t="s">
        <v>639</v>
      </c>
      <c r="E428" s="6" t="s">
        <v>119</v>
      </c>
      <c r="F428" s="79">
        <v>36610.1</v>
      </c>
    </row>
    <row r="429" spans="1:6" ht="51" x14ac:dyDescent="0.2">
      <c r="A429" s="16" t="s">
        <v>406</v>
      </c>
      <c r="B429" s="4" t="s">
        <v>59</v>
      </c>
      <c r="C429" s="4" t="s">
        <v>57</v>
      </c>
      <c r="D429" s="4" t="s">
        <v>299</v>
      </c>
      <c r="E429" s="4"/>
      <c r="F429" s="89">
        <f>F430</f>
        <v>29649.200000000001</v>
      </c>
    </row>
    <row r="430" spans="1:6" x14ac:dyDescent="0.2">
      <c r="A430" s="13" t="s">
        <v>118</v>
      </c>
      <c r="B430" s="6" t="s">
        <v>59</v>
      </c>
      <c r="C430" s="6" t="s">
        <v>57</v>
      </c>
      <c r="D430" s="6" t="s">
        <v>299</v>
      </c>
      <c r="E430" s="6" t="s">
        <v>119</v>
      </c>
      <c r="F430" s="79">
        <f>29352.7+296.5</f>
        <v>29649.200000000001</v>
      </c>
    </row>
    <row r="431" spans="1:6" s="39" customFormat="1" ht="51" x14ac:dyDescent="0.2">
      <c r="A431" s="29" t="s">
        <v>407</v>
      </c>
      <c r="B431" s="4" t="s">
        <v>59</v>
      </c>
      <c r="C431" s="4" t="s">
        <v>57</v>
      </c>
      <c r="D431" s="4" t="s">
        <v>342</v>
      </c>
      <c r="E431" s="4"/>
      <c r="F431" s="89">
        <f>F432</f>
        <v>152494.6</v>
      </c>
    </row>
    <row r="432" spans="1:6" s="39" customFormat="1" ht="51" x14ac:dyDescent="0.2">
      <c r="A432" s="24" t="s">
        <v>116</v>
      </c>
      <c r="B432" s="6" t="s">
        <v>59</v>
      </c>
      <c r="C432" s="6" t="s">
        <v>57</v>
      </c>
      <c r="D432" s="6" t="s">
        <v>342</v>
      </c>
      <c r="E432" s="6" t="s">
        <v>122</v>
      </c>
      <c r="F432" s="79">
        <v>152494.6</v>
      </c>
    </row>
    <row r="433" spans="1:6" s="39" customFormat="1" ht="38.25" x14ac:dyDescent="0.2">
      <c r="A433" s="16" t="s">
        <v>408</v>
      </c>
      <c r="B433" s="4" t="s">
        <v>59</v>
      </c>
      <c r="C433" s="4" t="s">
        <v>57</v>
      </c>
      <c r="D433" s="4" t="s">
        <v>368</v>
      </c>
      <c r="E433" s="4"/>
      <c r="F433" s="89">
        <f>F434</f>
        <v>23338.799999999999</v>
      </c>
    </row>
    <row r="434" spans="1:6" s="39" customFormat="1" x14ac:dyDescent="0.2">
      <c r="A434" s="13" t="s">
        <v>118</v>
      </c>
      <c r="B434" s="6" t="s">
        <v>59</v>
      </c>
      <c r="C434" s="6" t="s">
        <v>57</v>
      </c>
      <c r="D434" s="6" t="s">
        <v>368</v>
      </c>
      <c r="E434" s="6" t="s">
        <v>119</v>
      </c>
      <c r="F434" s="79">
        <f>11669.4+11669.4</f>
        <v>23338.799999999999</v>
      </c>
    </row>
    <row r="435" spans="1:6" s="39" customFormat="1" ht="102" x14ac:dyDescent="0.2">
      <c r="A435" s="16" t="s">
        <v>463</v>
      </c>
      <c r="B435" s="4" t="s">
        <v>59</v>
      </c>
      <c r="C435" s="4" t="s">
        <v>57</v>
      </c>
      <c r="D435" s="4" t="s">
        <v>462</v>
      </c>
      <c r="E435" s="4"/>
      <c r="F435" s="89">
        <f>F436</f>
        <v>1570.722</v>
      </c>
    </row>
    <row r="436" spans="1:6" s="39" customFormat="1" x14ac:dyDescent="0.2">
      <c r="A436" s="13" t="s">
        <v>118</v>
      </c>
      <c r="B436" s="6" t="s">
        <v>59</v>
      </c>
      <c r="C436" s="6" t="s">
        <v>57</v>
      </c>
      <c r="D436" s="6" t="s">
        <v>462</v>
      </c>
      <c r="E436" s="6" t="s">
        <v>119</v>
      </c>
      <c r="F436" s="79">
        <v>1570.722</v>
      </c>
    </row>
    <row r="437" spans="1:6" s="98" customFormat="1" ht="51" x14ac:dyDescent="0.2">
      <c r="A437" s="106" t="s">
        <v>491</v>
      </c>
      <c r="B437" s="85" t="s">
        <v>59</v>
      </c>
      <c r="C437" s="85" t="s">
        <v>57</v>
      </c>
      <c r="D437" s="85" t="s">
        <v>492</v>
      </c>
      <c r="E437" s="85"/>
      <c r="F437" s="89">
        <f>F438</f>
        <v>4382.3999999999996</v>
      </c>
    </row>
    <row r="438" spans="1:6" s="98" customFormat="1" x14ac:dyDescent="0.2">
      <c r="A438" s="13" t="s">
        <v>118</v>
      </c>
      <c r="B438" s="83" t="s">
        <v>59</v>
      </c>
      <c r="C438" s="83" t="s">
        <v>57</v>
      </c>
      <c r="D438" s="83" t="s">
        <v>492</v>
      </c>
      <c r="E438" s="83" t="s">
        <v>119</v>
      </c>
      <c r="F438" s="79">
        <v>4382.3999999999996</v>
      </c>
    </row>
    <row r="439" spans="1:6" s="39" customFormat="1" ht="38.25" x14ac:dyDescent="0.2">
      <c r="A439" s="16" t="s">
        <v>377</v>
      </c>
      <c r="B439" s="4" t="s">
        <v>59</v>
      </c>
      <c r="C439" s="4" t="s">
        <v>57</v>
      </c>
      <c r="D439" s="4" t="s">
        <v>379</v>
      </c>
      <c r="E439" s="4"/>
      <c r="F439" s="5">
        <f>F440</f>
        <v>374.37200000000001</v>
      </c>
    </row>
    <row r="440" spans="1:6" s="39" customFormat="1" ht="25.5" x14ac:dyDescent="0.2">
      <c r="A440" s="16" t="s">
        <v>378</v>
      </c>
      <c r="B440" s="4" t="s">
        <v>59</v>
      </c>
      <c r="C440" s="4" t="s">
        <v>57</v>
      </c>
      <c r="D440" s="4" t="s">
        <v>380</v>
      </c>
      <c r="E440" s="4"/>
      <c r="F440" s="5">
        <f>F441</f>
        <v>374.37200000000001</v>
      </c>
    </row>
    <row r="441" spans="1:6" s="39" customFormat="1" x14ac:dyDescent="0.2">
      <c r="A441" s="13" t="s">
        <v>118</v>
      </c>
      <c r="B441" s="6" t="s">
        <v>59</v>
      </c>
      <c r="C441" s="6" t="s">
        <v>57</v>
      </c>
      <c r="D441" s="6" t="s">
        <v>380</v>
      </c>
      <c r="E441" s="6" t="s">
        <v>119</v>
      </c>
      <c r="F441" s="19">
        <v>374.37200000000001</v>
      </c>
    </row>
    <row r="442" spans="1:6" s="98" customFormat="1" ht="25.5" x14ac:dyDescent="0.2">
      <c r="A442" s="28" t="s">
        <v>598</v>
      </c>
      <c r="B442" s="4" t="s">
        <v>59</v>
      </c>
      <c r="C442" s="4" t="s">
        <v>57</v>
      </c>
      <c r="D442" s="4" t="s">
        <v>599</v>
      </c>
      <c r="E442" s="4"/>
      <c r="F442" s="5">
        <f>F443</f>
        <v>4554.7272800000001</v>
      </c>
    </row>
    <row r="443" spans="1:6" ht="63.75" x14ac:dyDescent="0.2">
      <c r="A443" s="29" t="s">
        <v>156</v>
      </c>
      <c r="B443" s="4" t="s">
        <v>59</v>
      </c>
      <c r="C443" s="4" t="s">
        <v>57</v>
      </c>
      <c r="D443" s="4" t="s">
        <v>597</v>
      </c>
      <c r="E443" s="4"/>
      <c r="F443" s="89">
        <f>F444</f>
        <v>4554.7272800000001</v>
      </c>
    </row>
    <row r="444" spans="1:6" x14ac:dyDescent="0.2">
      <c r="A444" s="13" t="s">
        <v>118</v>
      </c>
      <c r="B444" s="6" t="s">
        <v>59</v>
      </c>
      <c r="C444" s="6" t="s">
        <v>57</v>
      </c>
      <c r="D444" s="6" t="s">
        <v>597</v>
      </c>
      <c r="E444" s="6" t="s">
        <v>119</v>
      </c>
      <c r="F444" s="19">
        <v>4554.7272800000001</v>
      </c>
    </row>
    <row r="445" spans="1:6" s="39" customFormat="1" x14ac:dyDescent="0.2">
      <c r="A445" s="22" t="s">
        <v>274</v>
      </c>
      <c r="B445" s="8" t="s">
        <v>59</v>
      </c>
      <c r="C445" s="8" t="s">
        <v>70</v>
      </c>
      <c r="D445" s="8"/>
      <c r="E445" s="8"/>
      <c r="F445" s="50">
        <f>F450+F463+F446</f>
        <v>116793.74304999999</v>
      </c>
    </row>
    <row r="446" spans="1:6" s="39" customFormat="1" ht="38.25" x14ac:dyDescent="0.2">
      <c r="A446" s="111" t="s">
        <v>477</v>
      </c>
      <c r="B446" s="84" t="s">
        <v>59</v>
      </c>
      <c r="C446" s="84" t="s">
        <v>70</v>
      </c>
      <c r="D446" s="84" t="s">
        <v>402</v>
      </c>
      <c r="E446" s="84"/>
      <c r="F446" s="99">
        <f>F447</f>
        <v>5</v>
      </c>
    </row>
    <row r="447" spans="1:6" s="39" customFormat="1" ht="25.5" x14ac:dyDescent="0.2">
      <c r="A447" s="93" t="s">
        <v>575</v>
      </c>
      <c r="B447" s="85" t="s">
        <v>59</v>
      </c>
      <c r="C447" s="85" t="s">
        <v>70</v>
      </c>
      <c r="D447" s="85" t="s">
        <v>403</v>
      </c>
      <c r="E447" s="84"/>
      <c r="F447" s="79">
        <f>F448</f>
        <v>5</v>
      </c>
    </row>
    <row r="448" spans="1:6" s="39" customFormat="1" ht="38.25" x14ac:dyDescent="0.2">
      <c r="A448" s="93" t="s">
        <v>630</v>
      </c>
      <c r="B448" s="85" t="s">
        <v>59</v>
      </c>
      <c r="C448" s="85" t="s">
        <v>70</v>
      </c>
      <c r="D448" s="85" t="s">
        <v>576</v>
      </c>
      <c r="E448" s="84"/>
      <c r="F448" s="79">
        <f>F449</f>
        <v>5</v>
      </c>
    </row>
    <row r="449" spans="1:6" s="39" customFormat="1" x14ac:dyDescent="0.2">
      <c r="A449" s="13" t="s">
        <v>385</v>
      </c>
      <c r="B449" s="83" t="s">
        <v>59</v>
      </c>
      <c r="C449" s="83" t="s">
        <v>70</v>
      </c>
      <c r="D449" s="83" t="s">
        <v>576</v>
      </c>
      <c r="E449" s="83" t="s">
        <v>129</v>
      </c>
      <c r="F449" s="79">
        <v>5</v>
      </c>
    </row>
    <row r="450" spans="1:6" ht="25.5" x14ac:dyDescent="0.2">
      <c r="A450" s="17" t="s">
        <v>518</v>
      </c>
      <c r="B450" s="10" t="s">
        <v>59</v>
      </c>
      <c r="C450" s="10" t="s">
        <v>70</v>
      </c>
      <c r="D450" s="10" t="s">
        <v>197</v>
      </c>
      <c r="E450" s="10"/>
      <c r="F450" s="51">
        <f>F451</f>
        <v>27808.334699999996</v>
      </c>
    </row>
    <row r="451" spans="1:6" ht="27" x14ac:dyDescent="0.2">
      <c r="A451" s="41" t="s">
        <v>3</v>
      </c>
      <c r="B451" s="7" t="s">
        <v>59</v>
      </c>
      <c r="C451" s="7" t="s">
        <v>70</v>
      </c>
      <c r="D451" s="7" t="s">
        <v>198</v>
      </c>
      <c r="E451" s="7"/>
      <c r="F451" s="42">
        <f>F452</f>
        <v>27808.334699999996</v>
      </c>
    </row>
    <row r="452" spans="1:6" ht="25.5" x14ac:dyDescent="0.2">
      <c r="A452" s="23" t="s">
        <v>199</v>
      </c>
      <c r="B452" s="4" t="s">
        <v>59</v>
      </c>
      <c r="C452" s="4" t="s">
        <v>70</v>
      </c>
      <c r="D452" s="4" t="s">
        <v>200</v>
      </c>
      <c r="E452" s="4"/>
      <c r="F452" s="5">
        <f>F453+F459+F457+F455+F461</f>
        <v>27808.334699999996</v>
      </c>
    </row>
    <row r="453" spans="1:6" ht="38.25" x14ac:dyDescent="0.2">
      <c r="A453" s="14" t="s">
        <v>201</v>
      </c>
      <c r="B453" s="6" t="s">
        <v>59</v>
      </c>
      <c r="C453" s="6" t="s">
        <v>70</v>
      </c>
      <c r="D453" s="4" t="s">
        <v>202</v>
      </c>
      <c r="E453" s="6"/>
      <c r="F453" s="89">
        <f>F454</f>
        <v>11379.65114</v>
      </c>
    </row>
    <row r="454" spans="1:6" ht="51" x14ac:dyDescent="0.2">
      <c r="A454" s="24" t="s">
        <v>117</v>
      </c>
      <c r="B454" s="6" t="s">
        <v>59</v>
      </c>
      <c r="C454" s="6" t="s">
        <v>70</v>
      </c>
      <c r="D454" s="6" t="s">
        <v>202</v>
      </c>
      <c r="E454" s="6" t="s">
        <v>121</v>
      </c>
      <c r="F454" s="79">
        <v>11379.65114</v>
      </c>
    </row>
    <row r="455" spans="1:6" ht="63.75" x14ac:dyDescent="0.2">
      <c r="A455" s="29" t="s">
        <v>156</v>
      </c>
      <c r="B455" s="4" t="s">
        <v>59</v>
      </c>
      <c r="C455" s="4" t="s">
        <v>70</v>
      </c>
      <c r="D455" s="4" t="s">
        <v>641</v>
      </c>
      <c r="E455" s="4"/>
      <c r="F455" s="89">
        <f>F456</f>
        <v>90.383560000000003</v>
      </c>
    </row>
    <row r="456" spans="1:6" x14ac:dyDescent="0.2">
      <c r="A456" s="13" t="s">
        <v>118</v>
      </c>
      <c r="B456" s="6" t="s">
        <v>59</v>
      </c>
      <c r="C456" s="6" t="s">
        <v>70</v>
      </c>
      <c r="D456" s="6" t="s">
        <v>641</v>
      </c>
      <c r="E456" s="6" t="s">
        <v>129</v>
      </c>
      <c r="F456" s="19">
        <v>90.383560000000003</v>
      </c>
    </row>
    <row r="457" spans="1:6" ht="25.5" x14ac:dyDescent="0.2">
      <c r="A457" s="23" t="s">
        <v>600</v>
      </c>
      <c r="B457" s="4" t="s">
        <v>59</v>
      </c>
      <c r="C457" s="4" t="s">
        <v>70</v>
      </c>
      <c r="D457" s="4" t="s">
        <v>601</v>
      </c>
      <c r="E457" s="4"/>
      <c r="F457" s="5">
        <f>F458</f>
        <v>1115.5</v>
      </c>
    </row>
    <row r="458" spans="1:6" ht="51" x14ac:dyDescent="0.2">
      <c r="A458" s="14" t="s">
        <v>116</v>
      </c>
      <c r="B458" s="6" t="s">
        <v>59</v>
      </c>
      <c r="C458" s="6" t="s">
        <v>70</v>
      </c>
      <c r="D458" s="6" t="s">
        <v>601</v>
      </c>
      <c r="E458" s="6" t="s">
        <v>121</v>
      </c>
      <c r="F458" s="19">
        <v>1115.5</v>
      </c>
    </row>
    <row r="459" spans="1:6" ht="76.5" x14ac:dyDescent="0.2">
      <c r="A459" s="23" t="s">
        <v>397</v>
      </c>
      <c r="B459" s="4" t="s">
        <v>59</v>
      </c>
      <c r="C459" s="4" t="s">
        <v>70</v>
      </c>
      <c r="D459" s="4" t="s">
        <v>315</v>
      </c>
      <c r="E459" s="4"/>
      <c r="F459" s="5">
        <f>F460</f>
        <v>13722.8</v>
      </c>
    </row>
    <row r="460" spans="1:6" ht="51" x14ac:dyDescent="0.2">
      <c r="A460" s="24" t="s">
        <v>117</v>
      </c>
      <c r="B460" s="6" t="s">
        <v>59</v>
      </c>
      <c r="C460" s="6" t="s">
        <v>70</v>
      </c>
      <c r="D460" s="6" t="s">
        <v>315</v>
      </c>
      <c r="E460" s="6" t="s">
        <v>121</v>
      </c>
      <c r="F460" s="79">
        <v>13722.8</v>
      </c>
    </row>
    <row r="461" spans="1:6" ht="51" x14ac:dyDescent="0.2">
      <c r="A461" s="16" t="s">
        <v>649</v>
      </c>
      <c r="B461" s="4" t="s">
        <v>59</v>
      </c>
      <c r="C461" s="4" t="s">
        <v>70</v>
      </c>
      <c r="D461" s="6" t="s">
        <v>652</v>
      </c>
      <c r="E461" s="6"/>
      <c r="F461" s="79">
        <f>F462</f>
        <v>1500</v>
      </c>
    </row>
    <row r="462" spans="1:6" ht="51" x14ac:dyDescent="0.2">
      <c r="A462" s="14" t="s">
        <v>116</v>
      </c>
      <c r="B462" s="4" t="s">
        <v>59</v>
      </c>
      <c r="C462" s="4" t="s">
        <v>70</v>
      </c>
      <c r="D462" s="6" t="s">
        <v>652</v>
      </c>
      <c r="E462" s="6" t="s">
        <v>121</v>
      </c>
      <c r="F462" s="79">
        <v>1500</v>
      </c>
    </row>
    <row r="463" spans="1:6" s="39" customFormat="1" ht="25.5" x14ac:dyDescent="0.2">
      <c r="A463" s="33" t="s">
        <v>484</v>
      </c>
      <c r="B463" s="10" t="s">
        <v>59</v>
      </c>
      <c r="C463" s="10" t="s">
        <v>70</v>
      </c>
      <c r="D463" s="10" t="s">
        <v>223</v>
      </c>
      <c r="E463" s="10"/>
      <c r="F463" s="51">
        <f>F464</f>
        <v>88980.408349999998</v>
      </c>
    </row>
    <row r="464" spans="1:6" s="39" customFormat="1" ht="27" x14ac:dyDescent="0.2">
      <c r="A464" s="30" t="s">
        <v>350</v>
      </c>
      <c r="B464" s="7" t="s">
        <v>59</v>
      </c>
      <c r="C464" s="7" t="s">
        <v>70</v>
      </c>
      <c r="D464" s="7" t="s">
        <v>240</v>
      </c>
      <c r="E464" s="7"/>
      <c r="F464" s="42">
        <f>F465</f>
        <v>88980.408349999998</v>
      </c>
    </row>
    <row r="465" spans="1:6" s="39" customFormat="1" ht="38.25" x14ac:dyDescent="0.2">
      <c r="A465" s="29" t="s">
        <v>231</v>
      </c>
      <c r="B465" s="4" t="s">
        <v>59</v>
      </c>
      <c r="C465" s="4" t="s">
        <v>70</v>
      </c>
      <c r="D465" s="4" t="s">
        <v>241</v>
      </c>
      <c r="E465" s="4"/>
      <c r="F465" s="5">
        <f>F466+F470+F473</f>
        <v>88980.408349999998</v>
      </c>
    </row>
    <row r="466" spans="1:6" s="39" customFormat="1" ht="38.25" x14ac:dyDescent="0.2">
      <c r="A466" s="29" t="s">
        <v>242</v>
      </c>
      <c r="B466" s="4" t="s">
        <v>59</v>
      </c>
      <c r="C466" s="4" t="s">
        <v>70</v>
      </c>
      <c r="D466" s="4" t="s">
        <v>243</v>
      </c>
      <c r="E466" s="4"/>
      <c r="F466" s="5">
        <f>F467+F468+F469</f>
        <v>16050.608349999999</v>
      </c>
    </row>
    <row r="467" spans="1:6" s="39" customFormat="1" ht="51" x14ac:dyDescent="0.2">
      <c r="A467" s="24" t="s">
        <v>116</v>
      </c>
      <c r="B467" s="6" t="s">
        <v>59</v>
      </c>
      <c r="C467" s="6" t="s">
        <v>70</v>
      </c>
      <c r="D467" s="6" t="s">
        <v>243</v>
      </c>
      <c r="E467" s="6" t="s">
        <v>122</v>
      </c>
      <c r="F467" s="77">
        <v>3971.1840000000002</v>
      </c>
    </row>
    <row r="468" spans="1:6" s="39" customFormat="1" ht="51" x14ac:dyDescent="0.2">
      <c r="A468" s="13" t="s">
        <v>117</v>
      </c>
      <c r="B468" s="6" t="s">
        <v>59</v>
      </c>
      <c r="C468" s="6" t="s">
        <v>70</v>
      </c>
      <c r="D468" s="6" t="s">
        <v>243</v>
      </c>
      <c r="E468" s="6" t="s">
        <v>121</v>
      </c>
      <c r="F468" s="77">
        <v>9268.62435</v>
      </c>
    </row>
    <row r="469" spans="1:6" s="39" customFormat="1" x14ac:dyDescent="0.2">
      <c r="A469" s="60" t="s">
        <v>128</v>
      </c>
      <c r="B469" s="6" t="s">
        <v>59</v>
      </c>
      <c r="C469" s="6" t="s">
        <v>70</v>
      </c>
      <c r="D469" s="6" t="s">
        <v>243</v>
      </c>
      <c r="E469" s="6" t="s">
        <v>129</v>
      </c>
      <c r="F469" s="77">
        <v>2810.8</v>
      </c>
    </row>
    <row r="470" spans="1:6" s="39" customFormat="1" ht="38.25" x14ac:dyDescent="0.2">
      <c r="A470" s="16" t="s">
        <v>153</v>
      </c>
      <c r="B470" s="4" t="s">
        <v>59</v>
      </c>
      <c r="C470" s="4" t="s">
        <v>70</v>
      </c>
      <c r="D470" s="4" t="s">
        <v>327</v>
      </c>
      <c r="E470" s="4"/>
      <c r="F470" s="5">
        <f>F471+F472</f>
        <v>42329.8</v>
      </c>
    </row>
    <row r="471" spans="1:6" s="39" customFormat="1" ht="51" x14ac:dyDescent="0.2">
      <c r="A471" s="24" t="s">
        <v>116</v>
      </c>
      <c r="B471" s="6" t="s">
        <v>59</v>
      </c>
      <c r="C471" s="6" t="s">
        <v>70</v>
      </c>
      <c r="D471" s="6" t="s">
        <v>327</v>
      </c>
      <c r="E471" s="6" t="s">
        <v>122</v>
      </c>
      <c r="F471" s="79">
        <v>10159.152</v>
      </c>
    </row>
    <row r="472" spans="1:6" s="39" customFormat="1" ht="51" x14ac:dyDescent="0.2">
      <c r="A472" s="13" t="s">
        <v>117</v>
      </c>
      <c r="B472" s="6" t="s">
        <v>59</v>
      </c>
      <c r="C472" s="6" t="s">
        <v>70</v>
      </c>
      <c r="D472" s="6" t="s">
        <v>327</v>
      </c>
      <c r="E472" s="6" t="s">
        <v>121</v>
      </c>
      <c r="F472" s="79">
        <v>32170.648000000001</v>
      </c>
    </row>
    <row r="473" spans="1:6" s="39" customFormat="1" ht="25.5" x14ac:dyDescent="0.2">
      <c r="A473" s="29" t="s">
        <v>532</v>
      </c>
      <c r="B473" s="4" t="s">
        <v>59</v>
      </c>
      <c r="C473" s="4" t="s">
        <v>70</v>
      </c>
      <c r="D473" s="4" t="s">
        <v>536</v>
      </c>
      <c r="E473" s="4"/>
      <c r="F473" s="89">
        <f>SUM(F474:F475)</f>
        <v>30600</v>
      </c>
    </row>
    <row r="474" spans="1:6" s="39" customFormat="1" ht="51" x14ac:dyDescent="0.2">
      <c r="A474" s="24" t="s">
        <v>116</v>
      </c>
      <c r="B474" s="6" t="s">
        <v>59</v>
      </c>
      <c r="C474" s="6" t="s">
        <v>70</v>
      </c>
      <c r="D474" s="6" t="s">
        <v>536</v>
      </c>
      <c r="E474" s="6" t="s">
        <v>122</v>
      </c>
      <c r="F474" s="79">
        <v>10800</v>
      </c>
    </row>
    <row r="475" spans="1:6" s="39" customFormat="1" ht="51" x14ac:dyDescent="0.2">
      <c r="A475" s="13" t="s">
        <v>117</v>
      </c>
      <c r="B475" s="6" t="s">
        <v>59</v>
      </c>
      <c r="C475" s="6" t="s">
        <v>70</v>
      </c>
      <c r="D475" s="6" t="s">
        <v>536</v>
      </c>
      <c r="E475" s="6" t="s">
        <v>121</v>
      </c>
      <c r="F475" s="79">
        <v>19800</v>
      </c>
    </row>
    <row r="476" spans="1:6" s="39" customFormat="1" ht="25.5" x14ac:dyDescent="0.2">
      <c r="A476" s="22" t="s">
        <v>46</v>
      </c>
      <c r="B476" s="73" t="s">
        <v>59</v>
      </c>
      <c r="C476" s="73" t="s">
        <v>60</v>
      </c>
      <c r="D476" s="22"/>
      <c r="E476" s="22"/>
      <c r="F476" s="50">
        <f>F477</f>
        <v>406.85</v>
      </c>
    </row>
    <row r="477" spans="1:6" s="39" customFormat="1" ht="25.5" x14ac:dyDescent="0.2">
      <c r="A477" s="33" t="s">
        <v>484</v>
      </c>
      <c r="B477" s="10" t="s">
        <v>59</v>
      </c>
      <c r="C477" s="10" t="s">
        <v>60</v>
      </c>
      <c r="D477" s="10" t="s">
        <v>223</v>
      </c>
      <c r="E477" s="10"/>
      <c r="F477" s="51">
        <f>F478</f>
        <v>406.85</v>
      </c>
    </row>
    <row r="478" spans="1:6" s="39" customFormat="1" ht="27" x14ac:dyDescent="0.2">
      <c r="A478" s="30" t="s">
        <v>349</v>
      </c>
      <c r="B478" s="7" t="s">
        <v>59</v>
      </c>
      <c r="C478" s="7" t="s">
        <v>60</v>
      </c>
      <c r="D478" s="7" t="s">
        <v>230</v>
      </c>
      <c r="E478" s="7"/>
      <c r="F478" s="42">
        <f>F480</f>
        <v>406.85</v>
      </c>
    </row>
    <row r="479" spans="1:6" s="39" customFormat="1" ht="25.5" x14ac:dyDescent="0.2">
      <c r="A479" s="29" t="s">
        <v>236</v>
      </c>
      <c r="B479" s="4" t="s">
        <v>59</v>
      </c>
      <c r="C479" s="4" t="s">
        <v>60</v>
      </c>
      <c r="D479" s="4" t="s">
        <v>232</v>
      </c>
      <c r="E479" s="4"/>
      <c r="F479" s="5">
        <f>F480</f>
        <v>406.85</v>
      </c>
    </row>
    <row r="480" spans="1:6" s="39" customFormat="1" ht="38.25" x14ac:dyDescent="0.2">
      <c r="A480" s="23" t="s">
        <v>355</v>
      </c>
      <c r="B480" s="4" t="s">
        <v>59</v>
      </c>
      <c r="C480" s="4" t="s">
        <v>60</v>
      </c>
      <c r="D480" s="4" t="s">
        <v>47</v>
      </c>
      <c r="E480" s="4"/>
      <c r="F480" s="89">
        <f>F481</f>
        <v>406.85</v>
      </c>
    </row>
    <row r="481" spans="1:6" s="39" customFormat="1" x14ac:dyDescent="0.2">
      <c r="A481" s="24" t="s">
        <v>118</v>
      </c>
      <c r="B481" s="6" t="s">
        <v>59</v>
      </c>
      <c r="C481" s="6" t="s">
        <v>60</v>
      </c>
      <c r="D481" s="6" t="s">
        <v>47</v>
      </c>
      <c r="E481" s="6" t="s">
        <v>119</v>
      </c>
      <c r="F481" s="79">
        <v>406.85</v>
      </c>
    </row>
    <row r="482" spans="1:6" s="39" customFormat="1" x14ac:dyDescent="0.2">
      <c r="A482" s="22" t="s">
        <v>74</v>
      </c>
      <c r="B482" s="8" t="s">
        <v>59</v>
      </c>
      <c r="C482" s="8" t="s">
        <v>59</v>
      </c>
      <c r="D482" s="8"/>
      <c r="E482" s="8"/>
      <c r="F482" s="50">
        <f>F497+F483</f>
        <v>27959.640820000001</v>
      </c>
    </row>
    <row r="483" spans="1:6" s="39" customFormat="1" ht="38.25" x14ac:dyDescent="0.2">
      <c r="A483" s="17" t="s">
        <v>519</v>
      </c>
      <c r="B483" s="87" t="s">
        <v>59</v>
      </c>
      <c r="C483" s="87" t="s">
        <v>59</v>
      </c>
      <c r="D483" s="84" t="s">
        <v>222</v>
      </c>
      <c r="E483" s="84"/>
      <c r="F483" s="51">
        <f>F484+F488</f>
        <v>16165.340820000001</v>
      </c>
    </row>
    <row r="484" spans="1:6" s="39" customFormat="1" ht="27" x14ac:dyDescent="0.2">
      <c r="A484" s="30" t="s">
        <v>10</v>
      </c>
      <c r="B484" s="87" t="s">
        <v>59</v>
      </c>
      <c r="C484" s="87" t="s">
        <v>59</v>
      </c>
      <c r="D484" s="87" t="s">
        <v>337</v>
      </c>
      <c r="E484" s="84"/>
      <c r="F484" s="42">
        <f>F485</f>
        <v>102.04082</v>
      </c>
    </row>
    <row r="485" spans="1:6" s="39" customFormat="1" ht="38.25" x14ac:dyDescent="0.2">
      <c r="A485" s="29" t="s">
        <v>367</v>
      </c>
      <c r="B485" s="85" t="s">
        <v>59</v>
      </c>
      <c r="C485" s="85" t="s">
        <v>59</v>
      </c>
      <c r="D485" s="85" t="s">
        <v>371</v>
      </c>
      <c r="E485" s="84"/>
      <c r="F485" s="5">
        <f>F486</f>
        <v>102.04082</v>
      </c>
    </row>
    <row r="486" spans="1:6" s="39" customFormat="1" ht="25.5" x14ac:dyDescent="0.2">
      <c r="A486" s="93" t="s">
        <v>373</v>
      </c>
      <c r="B486" s="85" t="s">
        <v>59</v>
      </c>
      <c r="C486" s="85" t="s">
        <v>59</v>
      </c>
      <c r="D486" s="85" t="s">
        <v>372</v>
      </c>
      <c r="E486" s="84"/>
      <c r="F486" s="5">
        <f>F487</f>
        <v>102.04082</v>
      </c>
    </row>
    <row r="487" spans="1:6" ht="25.5" x14ac:dyDescent="0.2">
      <c r="A487" s="86" t="s">
        <v>133</v>
      </c>
      <c r="B487" s="83" t="s">
        <v>59</v>
      </c>
      <c r="C487" s="83" t="s">
        <v>59</v>
      </c>
      <c r="D487" s="83" t="s">
        <v>372</v>
      </c>
      <c r="E487" s="83" t="s">
        <v>108</v>
      </c>
      <c r="F487" s="91">
        <f>100+2.04082</f>
        <v>102.04082</v>
      </c>
    </row>
    <row r="488" spans="1:6" s="65" customFormat="1" ht="27" x14ac:dyDescent="0.25">
      <c r="A488" s="41" t="s">
        <v>7</v>
      </c>
      <c r="B488" s="7" t="s">
        <v>59</v>
      </c>
      <c r="C488" s="7" t="s">
        <v>59</v>
      </c>
      <c r="D488" s="7" t="s">
        <v>405</v>
      </c>
      <c r="E488" s="7"/>
      <c r="F488" s="90">
        <f>F489</f>
        <v>16063.300000000001</v>
      </c>
    </row>
    <row r="489" spans="1:6" s="65" customFormat="1" ht="25.5" x14ac:dyDescent="0.25">
      <c r="A489" s="23" t="s">
        <v>366</v>
      </c>
      <c r="B489" s="4" t="s">
        <v>59</v>
      </c>
      <c r="C489" s="4" t="s">
        <v>59</v>
      </c>
      <c r="D489" s="4" t="s">
        <v>12</v>
      </c>
      <c r="E489" s="4"/>
      <c r="F489" s="89">
        <f>F490+F492+F495</f>
        <v>16063.300000000001</v>
      </c>
    </row>
    <row r="490" spans="1:6" s="39" customFormat="1" ht="38.25" x14ac:dyDescent="0.2">
      <c r="A490" s="23" t="s">
        <v>319</v>
      </c>
      <c r="B490" s="4" t="s">
        <v>59</v>
      </c>
      <c r="C490" s="4" t="s">
        <v>59</v>
      </c>
      <c r="D490" s="4" t="s">
        <v>17</v>
      </c>
      <c r="E490" s="4"/>
      <c r="F490" s="89">
        <f>F491</f>
        <v>1685.1095</v>
      </c>
    </row>
    <row r="491" spans="1:6" ht="51" x14ac:dyDescent="0.2">
      <c r="A491" s="14" t="s">
        <v>117</v>
      </c>
      <c r="B491" s="6" t="s">
        <v>59</v>
      </c>
      <c r="C491" s="6" t="s">
        <v>59</v>
      </c>
      <c r="D491" s="6" t="s">
        <v>17</v>
      </c>
      <c r="E491" s="6" t="s">
        <v>121</v>
      </c>
      <c r="F491" s="79">
        <v>1685.1095</v>
      </c>
    </row>
    <row r="492" spans="1:6" s="39" customFormat="1" ht="38.25" x14ac:dyDescent="0.2">
      <c r="A492" s="23" t="s">
        <v>602</v>
      </c>
      <c r="B492" s="4" t="s">
        <v>59</v>
      </c>
      <c r="C492" s="4" t="s">
        <v>59</v>
      </c>
      <c r="D492" s="4" t="s">
        <v>603</v>
      </c>
      <c r="E492" s="4"/>
      <c r="F492" s="5">
        <f>SUM(F493:F494)</f>
        <v>14298.190500000001</v>
      </c>
    </row>
    <row r="493" spans="1:6" ht="25.5" x14ac:dyDescent="0.2">
      <c r="A493" s="86" t="s">
        <v>133</v>
      </c>
      <c r="B493" s="83" t="s">
        <v>59</v>
      </c>
      <c r="C493" s="83" t="s">
        <v>59</v>
      </c>
      <c r="D493" s="6" t="s">
        <v>603</v>
      </c>
      <c r="E493" s="83" t="s">
        <v>108</v>
      </c>
      <c r="F493" s="91">
        <v>658</v>
      </c>
    </row>
    <row r="494" spans="1:6" x14ac:dyDescent="0.2">
      <c r="A494" s="24" t="s">
        <v>385</v>
      </c>
      <c r="B494" s="6" t="s">
        <v>59</v>
      </c>
      <c r="C494" s="6" t="s">
        <v>59</v>
      </c>
      <c r="D494" s="6" t="s">
        <v>603</v>
      </c>
      <c r="E494" s="6" t="s">
        <v>129</v>
      </c>
      <c r="F494" s="79">
        <v>13640.190500000001</v>
      </c>
    </row>
    <row r="495" spans="1:6" ht="63.75" x14ac:dyDescent="0.2">
      <c r="A495" s="29" t="s">
        <v>156</v>
      </c>
      <c r="B495" s="4" t="s">
        <v>59</v>
      </c>
      <c r="C495" s="4" t="s">
        <v>59</v>
      </c>
      <c r="D495" s="4" t="s">
        <v>642</v>
      </c>
      <c r="E495" s="4"/>
      <c r="F495" s="89">
        <f>F496</f>
        <v>80</v>
      </c>
    </row>
    <row r="496" spans="1:6" x14ac:dyDescent="0.2">
      <c r="A496" s="13" t="s">
        <v>118</v>
      </c>
      <c r="B496" s="6" t="s">
        <v>59</v>
      </c>
      <c r="C496" s="6" t="s">
        <v>59</v>
      </c>
      <c r="D496" s="6" t="s">
        <v>642</v>
      </c>
      <c r="E496" s="6" t="s">
        <v>129</v>
      </c>
      <c r="F496" s="19">
        <v>80</v>
      </c>
    </row>
    <row r="497" spans="1:8" s="39" customFormat="1" ht="25.5" x14ac:dyDescent="0.2">
      <c r="A497" s="33" t="s">
        <v>484</v>
      </c>
      <c r="B497" s="10" t="s">
        <v>59</v>
      </c>
      <c r="C497" s="10" t="s">
        <v>59</v>
      </c>
      <c r="D497" s="10" t="s">
        <v>244</v>
      </c>
      <c r="E497" s="10"/>
      <c r="F497" s="51">
        <f>F498</f>
        <v>11794.3</v>
      </c>
    </row>
    <row r="498" spans="1:8" s="39" customFormat="1" ht="13.5" x14ac:dyDescent="0.2">
      <c r="A498" s="30" t="s">
        <v>351</v>
      </c>
      <c r="B498" s="7" t="s">
        <v>59</v>
      </c>
      <c r="C498" s="7" t="s">
        <v>59</v>
      </c>
      <c r="D498" s="7" t="s">
        <v>245</v>
      </c>
      <c r="E498" s="7"/>
      <c r="F498" s="42">
        <f>F499</f>
        <v>11794.3</v>
      </c>
    </row>
    <row r="499" spans="1:8" s="39" customFormat="1" ht="25.5" x14ac:dyDescent="0.2">
      <c r="A499" s="29" t="s">
        <v>246</v>
      </c>
      <c r="B499" s="4" t="s">
        <v>59</v>
      </c>
      <c r="C499" s="4" t="s">
        <v>59</v>
      </c>
      <c r="D499" s="4" t="s">
        <v>247</v>
      </c>
      <c r="E499" s="10"/>
      <c r="F499" s="5">
        <f>F500+F503+F506</f>
        <v>11794.3</v>
      </c>
    </row>
    <row r="500" spans="1:8" s="39" customFormat="1" ht="25.5" x14ac:dyDescent="0.2">
      <c r="A500" s="23" t="s">
        <v>150</v>
      </c>
      <c r="B500" s="4" t="s">
        <v>59</v>
      </c>
      <c r="C500" s="4" t="s">
        <v>59</v>
      </c>
      <c r="D500" s="4" t="s">
        <v>248</v>
      </c>
      <c r="E500" s="4"/>
      <c r="F500" s="5">
        <f>SUM(F501:F502)</f>
        <v>5563.1</v>
      </c>
    </row>
    <row r="501" spans="1:8" s="39" customFormat="1" ht="25.5" x14ac:dyDescent="0.2">
      <c r="A501" s="13" t="s">
        <v>18</v>
      </c>
      <c r="B501" s="6" t="s">
        <v>59</v>
      </c>
      <c r="C501" s="6" t="s">
        <v>59</v>
      </c>
      <c r="D501" s="6" t="s">
        <v>248</v>
      </c>
      <c r="E501" s="6" t="s">
        <v>19</v>
      </c>
      <c r="F501" s="79">
        <f>3038.78114+453.12546</f>
        <v>3491.9066000000003</v>
      </c>
    </row>
    <row r="502" spans="1:8" s="39" customFormat="1" x14ac:dyDescent="0.2">
      <c r="A502" s="24" t="s">
        <v>118</v>
      </c>
      <c r="B502" s="6" t="s">
        <v>59</v>
      </c>
      <c r="C502" s="6" t="s">
        <v>59</v>
      </c>
      <c r="D502" s="6" t="s">
        <v>248</v>
      </c>
      <c r="E502" s="6" t="s">
        <v>119</v>
      </c>
      <c r="F502" s="79">
        <f>1902.096+169.0974</f>
        <v>2071.1934000000001</v>
      </c>
    </row>
    <row r="503" spans="1:8" s="39" customFormat="1" ht="25.5" x14ac:dyDescent="0.2">
      <c r="A503" s="16" t="s">
        <v>275</v>
      </c>
      <c r="B503" s="4" t="s">
        <v>59</v>
      </c>
      <c r="C503" s="4" t="s">
        <v>59</v>
      </c>
      <c r="D503" s="4" t="s">
        <v>249</v>
      </c>
      <c r="E503" s="4"/>
      <c r="F503" s="89">
        <f>SUM(F504:F505)</f>
        <v>6147.7999999999993</v>
      </c>
    </row>
    <row r="504" spans="1:8" s="39" customFormat="1" ht="25.5" x14ac:dyDescent="0.2">
      <c r="A504" s="13" t="s">
        <v>18</v>
      </c>
      <c r="B504" s="6" t="s">
        <v>59</v>
      </c>
      <c r="C504" s="6" t="s">
        <v>59</v>
      </c>
      <c r="D504" s="6" t="s">
        <v>249</v>
      </c>
      <c r="E504" s="6" t="s">
        <v>19</v>
      </c>
      <c r="F504" s="79">
        <f>4432.8928+394.1165</f>
        <v>4827.0092999999997</v>
      </c>
    </row>
    <row r="505" spans="1:8" s="39" customFormat="1" x14ac:dyDescent="0.2">
      <c r="A505" s="24" t="s">
        <v>118</v>
      </c>
      <c r="B505" s="6" t="s">
        <v>59</v>
      </c>
      <c r="C505" s="6" t="s">
        <v>59</v>
      </c>
      <c r="D505" s="6" t="s">
        <v>249</v>
      </c>
      <c r="E505" s="6" t="s">
        <v>119</v>
      </c>
      <c r="F505" s="79">
        <f>1212.96+107.8307</f>
        <v>1320.7907</v>
      </c>
    </row>
    <row r="506" spans="1:8" s="39" customFormat="1" ht="38.25" x14ac:dyDescent="0.2">
      <c r="A506" s="23" t="s">
        <v>276</v>
      </c>
      <c r="B506" s="4" t="s">
        <v>59</v>
      </c>
      <c r="C506" s="4" t="s">
        <v>59</v>
      </c>
      <c r="D506" s="4" t="s">
        <v>280</v>
      </c>
      <c r="E506" s="4"/>
      <c r="F506" s="89">
        <f>F507+F508</f>
        <v>83.4</v>
      </c>
    </row>
    <row r="507" spans="1:8" s="39" customFormat="1" x14ac:dyDescent="0.2">
      <c r="A507" s="36" t="s">
        <v>268</v>
      </c>
      <c r="B507" s="6" t="s">
        <v>59</v>
      </c>
      <c r="C507" s="6" t="s">
        <v>59</v>
      </c>
      <c r="D507" s="6" t="s">
        <v>280</v>
      </c>
      <c r="E507" s="6" t="s">
        <v>135</v>
      </c>
      <c r="F507" s="79">
        <f>56.913+7.14286</f>
        <v>64.055859999999996</v>
      </c>
    </row>
    <row r="508" spans="1:8" s="39" customFormat="1" ht="38.25" x14ac:dyDescent="0.2">
      <c r="A508" s="13" t="s">
        <v>265</v>
      </c>
      <c r="B508" s="6" t="s">
        <v>59</v>
      </c>
      <c r="C508" s="6" t="s">
        <v>59</v>
      </c>
      <c r="D508" s="6" t="s">
        <v>280</v>
      </c>
      <c r="E508" s="6" t="s">
        <v>185</v>
      </c>
      <c r="F508" s="79">
        <f>17.187+2.15714</f>
        <v>19.344140000000003</v>
      </c>
    </row>
    <row r="509" spans="1:8" s="39" customFormat="1" x14ac:dyDescent="0.2">
      <c r="A509" s="26" t="s">
        <v>52</v>
      </c>
      <c r="B509" s="8" t="s">
        <v>59</v>
      </c>
      <c r="C509" s="8" t="s">
        <v>61</v>
      </c>
      <c r="D509" s="8"/>
      <c r="E509" s="8"/>
      <c r="F509" s="50">
        <f>F510+F514+F547</f>
        <v>51967.475200000001</v>
      </c>
    </row>
    <row r="510" spans="1:8" ht="25.5" x14ac:dyDescent="0.2">
      <c r="A510" s="61" t="s">
        <v>475</v>
      </c>
      <c r="B510" s="10" t="s">
        <v>59</v>
      </c>
      <c r="C510" s="10" t="s">
        <v>61</v>
      </c>
      <c r="D510" s="10" t="s">
        <v>283</v>
      </c>
      <c r="E510" s="10"/>
      <c r="F510" s="99">
        <f>F511</f>
        <v>25</v>
      </c>
    </row>
    <row r="511" spans="1:8" ht="25.5" x14ac:dyDescent="0.2">
      <c r="A511" s="21" t="s">
        <v>332</v>
      </c>
      <c r="B511" s="4" t="s">
        <v>59</v>
      </c>
      <c r="C511" s="4" t="s">
        <v>61</v>
      </c>
      <c r="D511" s="4" t="s">
        <v>333</v>
      </c>
      <c r="E511" s="4"/>
      <c r="F511" s="89">
        <f>F512</f>
        <v>25</v>
      </c>
    </row>
    <row r="512" spans="1:8" s="39" customFormat="1" ht="38.25" x14ac:dyDescent="0.2">
      <c r="A512" s="23" t="s">
        <v>284</v>
      </c>
      <c r="B512" s="4" t="s">
        <v>59</v>
      </c>
      <c r="C512" s="4" t="s">
        <v>61</v>
      </c>
      <c r="D512" s="4" t="s">
        <v>29</v>
      </c>
      <c r="E512" s="4"/>
      <c r="F512" s="89">
        <f>F513</f>
        <v>25</v>
      </c>
      <c r="H512" s="117"/>
    </row>
    <row r="513" spans="1:6" ht="25.5" x14ac:dyDescent="0.2">
      <c r="A513" s="14" t="s">
        <v>626</v>
      </c>
      <c r="B513" s="6" t="s">
        <v>59</v>
      </c>
      <c r="C513" s="6" t="s">
        <v>61</v>
      </c>
      <c r="D513" s="6" t="s">
        <v>29</v>
      </c>
      <c r="E513" s="6" t="s">
        <v>108</v>
      </c>
      <c r="F513" s="79">
        <v>25</v>
      </c>
    </row>
    <row r="514" spans="1:6" s="39" customFormat="1" ht="25.5" x14ac:dyDescent="0.2">
      <c r="A514" s="33" t="s">
        <v>484</v>
      </c>
      <c r="B514" s="10" t="s">
        <v>59</v>
      </c>
      <c r="C514" s="10" t="s">
        <v>61</v>
      </c>
      <c r="D514" s="10" t="s">
        <v>223</v>
      </c>
      <c r="E514" s="10"/>
      <c r="F514" s="99">
        <f>F520+F515+F540</f>
        <v>51855.123500000002</v>
      </c>
    </row>
    <row r="515" spans="1:6" s="39" customFormat="1" ht="13.5" x14ac:dyDescent="0.2">
      <c r="A515" s="30" t="s">
        <v>351</v>
      </c>
      <c r="B515" s="7" t="s">
        <v>59</v>
      </c>
      <c r="C515" s="7" t="s">
        <v>61</v>
      </c>
      <c r="D515" s="7" t="s">
        <v>245</v>
      </c>
      <c r="E515" s="7"/>
      <c r="F515" s="90">
        <f>F516</f>
        <v>92.2</v>
      </c>
    </row>
    <row r="516" spans="1:6" s="39" customFormat="1" ht="25.5" x14ac:dyDescent="0.2">
      <c r="A516" s="29" t="s">
        <v>246</v>
      </c>
      <c r="B516" s="4" t="s">
        <v>59</v>
      </c>
      <c r="C516" s="4" t="s">
        <v>61</v>
      </c>
      <c r="D516" s="4" t="s">
        <v>247</v>
      </c>
      <c r="E516" s="10"/>
      <c r="F516" s="89">
        <f>F517</f>
        <v>92.2</v>
      </c>
    </row>
    <row r="517" spans="1:6" s="39" customFormat="1" ht="38.25" x14ac:dyDescent="0.2">
      <c r="A517" s="16" t="s">
        <v>270</v>
      </c>
      <c r="B517" s="4" t="s">
        <v>59</v>
      </c>
      <c r="C517" s="4" t="s">
        <v>61</v>
      </c>
      <c r="D517" s="4" t="s">
        <v>269</v>
      </c>
      <c r="E517" s="4"/>
      <c r="F517" s="89">
        <f>F518+F519</f>
        <v>92.2</v>
      </c>
    </row>
    <row r="518" spans="1:6" s="39" customFormat="1" x14ac:dyDescent="0.2">
      <c r="A518" s="36" t="s">
        <v>268</v>
      </c>
      <c r="B518" s="6" t="s">
        <v>59</v>
      </c>
      <c r="C518" s="6" t="s">
        <v>61</v>
      </c>
      <c r="D518" s="6" t="s">
        <v>269</v>
      </c>
      <c r="E518" s="6" t="s">
        <v>135</v>
      </c>
      <c r="F518" s="79">
        <f>65.045+5.76974</f>
        <v>70.81474</v>
      </c>
    </row>
    <row r="519" spans="1:6" s="39" customFormat="1" ht="38.25" x14ac:dyDescent="0.2">
      <c r="A519" s="13" t="s">
        <v>265</v>
      </c>
      <c r="B519" s="6" t="s">
        <v>59</v>
      </c>
      <c r="C519" s="6" t="s">
        <v>61</v>
      </c>
      <c r="D519" s="6" t="s">
        <v>269</v>
      </c>
      <c r="E519" s="6" t="s">
        <v>185</v>
      </c>
      <c r="F519" s="79">
        <f>19.6428+1.74246</f>
        <v>21.385260000000002</v>
      </c>
    </row>
    <row r="520" spans="1:6" s="39" customFormat="1" ht="27" x14ac:dyDescent="0.2">
      <c r="A520" s="30" t="s">
        <v>352</v>
      </c>
      <c r="B520" s="10" t="s">
        <v>59</v>
      </c>
      <c r="C520" s="10" t="s">
        <v>61</v>
      </c>
      <c r="D520" s="10" t="s">
        <v>250</v>
      </c>
      <c r="E520" s="10"/>
      <c r="F520" s="99">
        <f>F521</f>
        <v>51464.923500000004</v>
      </c>
    </row>
    <row r="521" spans="1:6" s="39" customFormat="1" ht="25.5" x14ac:dyDescent="0.2">
      <c r="A521" s="29" t="s">
        <v>251</v>
      </c>
      <c r="B521" s="4" t="s">
        <v>59</v>
      </c>
      <c r="C521" s="4" t="s">
        <v>61</v>
      </c>
      <c r="D521" s="4" t="s">
        <v>252</v>
      </c>
      <c r="E521" s="4"/>
      <c r="F521" s="89">
        <f>F524+F527+F522+F537</f>
        <v>51464.923500000004</v>
      </c>
    </row>
    <row r="522" spans="1:6" s="39" customFormat="1" ht="89.25" x14ac:dyDescent="0.2">
      <c r="A522" s="23" t="s">
        <v>96</v>
      </c>
      <c r="B522" s="4" t="s">
        <v>59</v>
      </c>
      <c r="C522" s="4" t="s">
        <v>61</v>
      </c>
      <c r="D522" s="4" t="s">
        <v>255</v>
      </c>
      <c r="E522" s="4"/>
      <c r="F522" s="89">
        <f>F523</f>
        <v>83.5</v>
      </c>
    </row>
    <row r="523" spans="1:6" s="39" customFormat="1" ht="25.5" x14ac:dyDescent="0.2">
      <c r="A523" s="13" t="s">
        <v>133</v>
      </c>
      <c r="B523" s="6" t="s">
        <v>59</v>
      </c>
      <c r="C523" s="6" t="s">
        <v>61</v>
      </c>
      <c r="D523" s="6" t="s">
        <v>255</v>
      </c>
      <c r="E523" s="6" t="s">
        <v>108</v>
      </c>
      <c r="F523" s="79">
        <v>83.5</v>
      </c>
    </row>
    <row r="524" spans="1:6" s="39" customFormat="1" ht="25.5" x14ac:dyDescent="0.2">
      <c r="A524" s="29" t="s">
        <v>131</v>
      </c>
      <c r="B524" s="4" t="s">
        <v>59</v>
      </c>
      <c r="C524" s="4" t="s">
        <v>61</v>
      </c>
      <c r="D524" s="4" t="s">
        <v>267</v>
      </c>
      <c r="E524" s="4"/>
      <c r="F524" s="5">
        <f>F525+F526</f>
        <v>949.7</v>
      </c>
    </row>
    <row r="525" spans="1:6" s="39" customFormat="1" ht="25.5" x14ac:dyDescent="0.2">
      <c r="A525" s="36" t="s">
        <v>164</v>
      </c>
      <c r="B525" s="6" t="s">
        <v>59</v>
      </c>
      <c r="C525" s="6" t="s">
        <v>61</v>
      </c>
      <c r="D525" s="6" t="s">
        <v>267</v>
      </c>
      <c r="E525" s="6" t="s">
        <v>104</v>
      </c>
      <c r="F525" s="19">
        <v>729.4</v>
      </c>
    </row>
    <row r="526" spans="1:6" ht="38.25" x14ac:dyDescent="0.2">
      <c r="A526" s="13" t="s">
        <v>165</v>
      </c>
      <c r="B526" s="6" t="s">
        <v>59</v>
      </c>
      <c r="C526" s="6" t="s">
        <v>61</v>
      </c>
      <c r="D526" s="6" t="s">
        <v>267</v>
      </c>
      <c r="E526" s="6" t="s">
        <v>158</v>
      </c>
      <c r="F526" s="19">
        <v>220.3</v>
      </c>
    </row>
    <row r="527" spans="1:6" ht="51" x14ac:dyDescent="0.2">
      <c r="A527" s="23" t="s">
        <v>253</v>
      </c>
      <c r="B527" s="4" t="s">
        <v>59</v>
      </c>
      <c r="C527" s="4" t="s">
        <v>61</v>
      </c>
      <c r="D527" s="4" t="s">
        <v>254</v>
      </c>
      <c r="E527" s="4"/>
      <c r="F527" s="5">
        <f>SUM(F528:F536)</f>
        <v>6528.723500000001</v>
      </c>
    </row>
    <row r="528" spans="1:6" x14ac:dyDescent="0.2">
      <c r="A528" s="36" t="s">
        <v>264</v>
      </c>
      <c r="B528" s="6" t="s">
        <v>59</v>
      </c>
      <c r="C528" s="6" t="s">
        <v>61</v>
      </c>
      <c r="D528" s="6" t="s">
        <v>254</v>
      </c>
      <c r="E528" s="6" t="s">
        <v>135</v>
      </c>
      <c r="F528" s="19">
        <v>101.116</v>
      </c>
    </row>
    <row r="529" spans="1:6" ht="25.5" x14ac:dyDescent="0.2">
      <c r="A529" s="36" t="s">
        <v>414</v>
      </c>
      <c r="B529" s="6" t="s">
        <v>59</v>
      </c>
      <c r="C529" s="6" t="s">
        <v>61</v>
      </c>
      <c r="D529" s="6" t="s">
        <v>254</v>
      </c>
      <c r="E529" s="6" t="s">
        <v>412</v>
      </c>
      <c r="F529" s="19">
        <v>13</v>
      </c>
    </row>
    <row r="530" spans="1:6" ht="38.25" x14ac:dyDescent="0.2">
      <c r="A530" s="13" t="s">
        <v>265</v>
      </c>
      <c r="B530" s="6" t="s">
        <v>59</v>
      </c>
      <c r="C530" s="6" t="s">
        <v>61</v>
      </c>
      <c r="D530" s="6" t="s">
        <v>254</v>
      </c>
      <c r="E530" s="6" t="s">
        <v>185</v>
      </c>
      <c r="F530" s="19">
        <v>0</v>
      </c>
    </row>
    <row r="531" spans="1:6" ht="25.5" x14ac:dyDescent="0.2">
      <c r="A531" s="13" t="s">
        <v>105</v>
      </c>
      <c r="B531" s="6" t="s">
        <v>59</v>
      </c>
      <c r="C531" s="6" t="s">
        <v>61</v>
      </c>
      <c r="D531" s="6" t="s">
        <v>254</v>
      </c>
      <c r="E531" s="6" t="s">
        <v>106</v>
      </c>
      <c r="F531" s="19">
        <v>1378.3996</v>
      </c>
    </row>
    <row r="532" spans="1:6" s="39" customFormat="1" ht="25.5" x14ac:dyDescent="0.2">
      <c r="A532" s="13" t="s">
        <v>133</v>
      </c>
      <c r="B532" s="6" t="s">
        <v>59</v>
      </c>
      <c r="C532" s="6" t="s">
        <v>61</v>
      </c>
      <c r="D532" s="6" t="s">
        <v>254</v>
      </c>
      <c r="E532" s="6" t="s">
        <v>108</v>
      </c>
      <c r="F532" s="19">
        <f>3570.55864+301.9</f>
        <v>3872.4586400000003</v>
      </c>
    </row>
    <row r="533" spans="1:6" s="39" customFormat="1" x14ac:dyDescent="0.2">
      <c r="A533" s="13" t="s">
        <v>375</v>
      </c>
      <c r="B533" s="6" t="s">
        <v>59</v>
      </c>
      <c r="C533" s="6" t="s">
        <v>61</v>
      </c>
      <c r="D533" s="6" t="s">
        <v>254</v>
      </c>
      <c r="E533" s="6" t="s">
        <v>374</v>
      </c>
      <c r="F533" s="19">
        <v>903.14926000000003</v>
      </c>
    </row>
    <row r="534" spans="1:6" s="39" customFormat="1" x14ac:dyDescent="0.2">
      <c r="A534" s="13" t="s">
        <v>474</v>
      </c>
      <c r="B534" s="6" t="s">
        <v>59</v>
      </c>
      <c r="C534" s="6" t="s">
        <v>61</v>
      </c>
      <c r="D534" s="6" t="s">
        <v>254</v>
      </c>
      <c r="E534" s="6" t="s">
        <v>473</v>
      </c>
      <c r="F534" s="19">
        <v>194</v>
      </c>
    </row>
    <row r="535" spans="1:6" s="39" customFormat="1" ht="25.5" x14ac:dyDescent="0.2">
      <c r="A535" s="13" t="s">
        <v>430</v>
      </c>
      <c r="B535" s="6" t="s">
        <v>59</v>
      </c>
      <c r="C535" s="6" t="s">
        <v>61</v>
      </c>
      <c r="D535" s="6" t="s">
        <v>254</v>
      </c>
      <c r="E535" s="6" t="s">
        <v>418</v>
      </c>
      <c r="F535" s="19">
        <f>19.7+10.1</f>
        <v>29.799999999999997</v>
      </c>
    </row>
    <row r="536" spans="1:6" s="39" customFormat="1" x14ac:dyDescent="0.2">
      <c r="A536" s="13" t="s">
        <v>420</v>
      </c>
      <c r="B536" s="6" t="s">
        <v>59</v>
      </c>
      <c r="C536" s="6" t="s">
        <v>61</v>
      </c>
      <c r="D536" s="6" t="s">
        <v>254</v>
      </c>
      <c r="E536" s="6" t="s">
        <v>419</v>
      </c>
      <c r="F536" s="19">
        <v>36.799999999999997</v>
      </c>
    </row>
    <row r="537" spans="1:6" ht="25.5" x14ac:dyDescent="0.2">
      <c r="A537" s="29" t="s">
        <v>532</v>
      </c>
      <c r="B537" s="4" t="s">
        <v>59</v>
      </c>
      <c r="C537" s="4" t="s">
        <v>61</v>
      </c>
      <c r="D537" s="4" t="s">
        <v>534</v>
      </c>
      <c r="E537" s="4"/>
      <c r="F537" s="89">
        <f>F538+F539</f>
        <v>43903</v>
      </c>
    </row>
    <row r="538" spans="1:6" x14ac:dyDescent="0.2">
      <c r="A538" s="36" t="s">
        <v>263</v>
      </c>
      <c r="B538" s="6" t="s">
        <v>59</v>
      </c>
      <c r="C538" s="6" t="s">
        <v>61</v>
      </c>
      <c r="D538" s="6" t="s">
        <v>535</v>
      </c>
      <c r="E538" s="6" t="s">
        <v>135</v>
      </c>
      <c r="F538" s="79">
        <v>33727.599999999999</v>
      </c>
    </row>
    <row r="539" spans="1:6" ht="38.25" x14ac:dyDescent="0.2">
      <c r="A539" s="13" t="s">
        <v>265</v>
      </c>
      <c r="B539" s="6" t="s">
        <v>59</v>
      </c>
      <c r="C539" s="6" t="s">
        <v>61</v>
      </c>
      <c r="D539" s="6" t="s">
        <v>534</v>
      </c>
      <c r="E539" s="6" t="s">
        <v>185</v>
      </c>
      <c r="F539" s="79">
        <v>10175.4</v>
      </c>
    </row>
    <row r="540" spans="1:6" ht="13.5" x14ac:dyDescent="0.2">
      <c r="A540" s="58" t="s">
        <v>353</v>
      </c>
      <c r="B540" s="10" t="s">
        <v>59</v>
      </c>
      <c r="C540" s="10" t="s">
        <v>61</v>
      </c>
      <c r="D540" s="10" t="s">
        <v>285</v>
      </c>
      <c r="E540" s="10"/>
      <c r="F540" s="51">
        <f>F541+F544</f>
        <v>298</v>
      </c>
    </row>
    <row r="541" spans="1:6" ht="25.5" x14ac:dyDescent="0.2">
      <c r="A541" s="59" t="s">
        <v>286</v>
      </c>
      <c r="B541" s="4" t="s">
        <v>59</v>
      </c>
      <c r="C541" s="4" t="s">
        <v>61</v>
      </c>
      <c r="D541" s="4" t="s">
        <v>287</v>
      </c>
      <c r="E541" s="4"/>
      <c r="F541" s="5">
        <f>F542</f>
        <v>200</v>
      </c>
    </row>
    <row r="542" spans="1:6" ht="25.5" x14ac:dyDescent="0.2">
      <c r="A542" s="13" t="s">
        <v>107</v>
      </c>
      <c r="B542" s="4" t="s">
        <v>59</v>
      </c>
      <c r="C542" s="4" t="s">
        <v>61</v>
      </c>
      <c r="D542" s="4" t="s">
        <v>288</v>
      </c>
      <c r="E542" s="4"/>
      <c r="F542" s="5">
        <f>F543</f>
        <v>200</v>
      </c>
    </row>
    <row r="543" spans="1:6" ht="25.5" x14ac:dyDescent="0.2">
      <c r="A543" s="13" t="s">
        <v>133</v>
      </c>
      <c r="B543" s="6" t="s">
        <v>59</v>
      </c>
      <c r="C543" s="6" t="s">
        <v>61</v>
      </c>
      <c r="D543" s="6" t="s">
        <v>288</v>
      </c>
      <c r="E543" s="6" t="s">
        <v>108</v>
      </c>
      <c r="F543" s="19">
        <v>200</v>
      </c>
    </row>
    <row r="544" spans="1:6" ht="38.25" x14ac:dyDescent="0.2">
      <c r="A544" s="23" t="s">
        <v>20</v>
      </c>
      <c r="B544" s="4" t="s">
        <v>59</v>
      </c>
      <c r="C544" s="4" t="s">
        <v>61</v>
      </c>
      <c r="D544" s="4" t="s">
        <v>21</v>
      </c>
      <c r="E544" s="69"/>
      <c r="F544" s="5">
        <f>F545</f>
        <v>98</v>
      </c>
    </row>
    <row r="545" spans="1:6" ht="38.25" x14ac:dyDescent="0.2">
      <c r="A545" s="23" t="s">
        <v>22</v>
      </c>
      <c r="B545" s="4" t="s">
        <v>59</v>
      </c>
      <c r="C545" s="4" t="s">
        <v>61</v>
      </c>
      <c r="D545" s="4" t="s">
        <v>23</v>
      </c>
      <c r="E545" s="69"/>
      <c r="F545" s="5">
        <f>F546</f>
        <v>98</v>
      </c>
    </row>
    <row r="546" spans="1:6" ht="25.5" x14ac:dyDescent="0.2">
      <c r="A546" s="13" t="s">
        <v>133</v>
      </c>
      <c r="B546" s="6" t="s">
        <v>59</v>
      </c>
      <c r="C546" s="6" t="s">
        <v>61</v>
      </c>
      <c r="D546" s="6" t="s">
        <v>23</v>
      </c>
      <c r="E546" s="69" t="s">
        <v>108</v>
      </c>
      <c r="F546" s="19">
        <v>98</v>
      </c>
    </row>
    <row r="547" spans="1:6" x14ac:dyDescent="0.2">
      <c r="A547" s="38" t="s">
        <v>145</v>
      </c>
      <c r="B547" s="10" t="s">
        <v>59</v>
      </c>
      <c r="C547" s="10" t="s">
        <v>61</v>
      </c>
      <c r="D547" s="10" t="s">
        <v>166</v>
      </c>
      <c r="E547" s="10"/>
      <c r="F547" s="51">
        <f>F548</f>
        <v>87.351699999999994</v>
      </c>
    </row>
    <row r="548" spans="1:6" ht="25.5" x14ac:dyDescent="0.2">
      <c r="A548" s="27" t="s">
        <v>659</v>
      </c>
      <c r="B548" s="4" t="s">
        <v>59</v>
      </c>
      <c r="C548" s="4" t="s">
        <v>61</v>
      </c>
      <c r="D548" s="4" t="s">
        <v>660</v>
      </c>
      <c r="E548" s="4"/>
      <c r="F548" s="5">
        <f>SUM(F549:F552)</f>
        <v>87.351699999999994</v>
      </c>
    </row>
    <row r="549" spans="1:6" x14ac:dyDescent="0.2">
      <c r="A549" s="36" t="s">
        <v>264</v>
      </c>
      <c r="B549" s="6" t="s">
        <v>59</v>
      </c>
      <c r="C549" s="6" t="s">
        <v>61</v>
      </c>
      <c r="D549" s="6" t="s">
        <v>660</v>
      </c>
      <c r="E549" s="6" t="s">
        <v>135</v>
      </c>
      <c r="F549" s="79">
        <v>26.702500000000001</v>
      </c>
    </row>
    <row r="550" spans="1:6" ht="38.25" x14ac:dyDescent="0.2">
      <c r="A550" s="13" t="s">
        <v>265</v>
      </c>
      <c r="B550" s="6" t="s">
        <v>59</v>
      </c>
      <c r="C550" s="6" t="s">
        <v>61</v>
      </c>
      <c r="D550" s="6" t="s">
        <v>660</v>
      </c>
      <c r="E550" s="6" t="s">
        <v>185</v>
      </c>
      <c r="F550" s="79">
        <v>8.0640999999999998</v>
      </c>
    </row>
    <row r="551" spans="1:6" ht="25.5" x14ac:dyDescent="0.2">
      <c r="A551" s="13" t="s">
        <v>164</v>
      </c>
      <c r="B551" s="6" t="s">
        <v>59</v>
      </c>
      <c r="C551" s="6" t="s">
        <v>61</v>
      </c>
      <c r="D551" s="6" t="s">
        <v>660</v>
      </c>
      <c r="E551" s="6" t="s">
        <v>104</v>
      </c>
      <c r="F551" s="79">
        <v>40.387999999999998</v>
      </c>
    </row>
    <row r="552" spans="1:6" ht="38.25" x14ac:dyDescent="0.2">
      <c r="A552" s="13" t="s">
        <v>165</v>
      </c>
      <c r="B552" s="6" t="s">
        <v>59</v>
      </c>
      <c r="C552" s="6" t="s">
        <v>61</v>
      </c>
      <c r="D552" s="6" t="s">
        <v>660</v>
      </c>
      <c r="E552" s="6" t="s">
        <v>158</v>
      </c>
      <c r="F552" s="79">
        <v>12.197100000000001</v>
      </c>
    </row>
    <row r="553" spans="1:6" s="39" customFormat="1" x14ac:dyDescent="0.2">
      <c r="A553" s="20" t="s">
        <v>120</v>
      </c>
      <c r="B553" s="9" t="s">
        <v>72</v>
      </c>
      <c r="C553" s="9"/>
      <c r="D553" s="9"/>
      <c r="E553" s="9"/>
      <c r="F553" s="49">
        <f>F554+F610</f>
        <v>74821.648209999999</v>
      </c>
    </row>
    <row r="554" spans="1:6" x14ac:dyDescent="0.2">
      <c r="A554" s="22" t="s">
        <v>53</v>
      </c>
      <c r="B554" s="8" t="s">
        <v>72</v>
      </c>
      <c r="C554" s="8" t="s">
        <v>56</v>
      </c>
      <c r="D554" s="8"/>
      <c r="E554" s="8"/>
      <c r="F554" s="50">
        <f>F560+F603+F599+F555</f>
        <v>59356.674450000006</v>
      </c>
    </row>
    <row r="555" spans="1:6" ht="38.25" x14ac:dyDescent="0.2">
      <c r="A555" s="111" t="s">
        <v>477</v>
      </c>
      <c r="B555" s="84" t="s">
        <v>62</v>
      </c>
      <c r="C555" s="84" t="s">
        <v>56</v>
      </c>
      <c r="D555" s="84" t="s">
        <v>402</v>
      </c>
      <c r="E555" s="84"/>
      <c r="F555" s="99">
        <f>F556</f>
        <v>30</v>
      </c>
    </row>
    <row r="556" spans="1:6" ht="25.5" x14ac:dyDescent="0.2">
      <c r="A556" s="93" t="s">
        <v>575</v>
      </c>
      <c r="B556" s="85" t="s">
        <v>62</v>
      </c>
      <c r="C556" s="85" t="s">
        <v>56</v>
      </c>
      <c r="D556" s="85" t="s">
        <v>403</v>
      </c>
      <c r="E556" s="83"/>
      <c r="F556" s="79">
        <f>F557</f>
        <v>30</v>
      </c>
    </row>
    <row r="557" spans="1:6" ht="38.25" x14ac:dyDescent="0.2">
      <c r="A557" s="93" t="s">
        <v>630</v>
      </c>
      <c r="B557" s="85" t="s">
        <v>62</v>
      </c>
      <c r="C557" s="85" t="s">
        <v>56</v>
      </c>
      <c r="D557" s="85" t="s">
        <v>576</v>
      </c>
      <c r="E557" s="83"/>
      <c r="F557" s="79">
        <f>F558+F559</f>
        <v>30</v>
      </c>
    </row>
    <row r="558" spans="1:6" x14ac:dyDescent="0.2">
      <c r="A558" s="60" t="s">
        <v>118</v>
      </c>
      <c r="B558" s="83" t="s">
        <v>62</v>
      </c>
      <c r="C558" s="83" t="s">
        <v>56</v>
      </c>
      <c r="D558" s="83" t="s">
        <v>576</v>
      </c>
      <c r="E558" s="83" t="s">
        <v>119</v>
      </c>
      <c r="F558" s="79">
        <v>5</v>
      </c>
    </row>
    <row r="559" spans="1:6" x14ac:dyDescent="0.2">
      <c r="A559" s="24" t="s">
        <v>385</v>
      </c>
      <c r="B559" s="83" t="s">
        <v>62</v>
      </c>
      <c r="C559" s="83" t="s">
        <v>56</v>
      </c>
      <c r="D559" s="83" t="s">
        <v>576</v>
      </c>
      <c r="E559" s="83" t="s">
        <v>129</v>
      </c>
      <c r="F559" s="79">
        <v>25</v>
      </c>
    </row>
    <row r="560" spans="1:6" ht="25.5" x14ac:dyDescent="0.2">
      <c r="A560" s="17" t="s">
        <v>518</v>
      </c>
      <c r="B560" s="10" t="s">
        <v>62</v>
      </c>
      <c r="C560" s="10" t="s">
        <v>56</v>
      </c>
      <c r="D560" s="10" t="s">
        <v>197</v>
      </c>
      <c r="E560" s="10"/>
      <c r="F560" s="51">
        <f>F591+F576+F561+F597</f>
        <v>46607.697840000008</v>
      </c>
    </row>
    <row r="561" spans="1:6" s="39" customFormat="1" ht="13.5" x14ac:dyDescent="0.2">
      <c r="A561" s="41" t="s">
        <v>4</v>
      </c>
      <c r="B561" s="7" t="s">
        <v>72</v>
      </c>
      <c r="C561" s="7" t="s">
        <v>56</v>
      </c>
      <c r="D561" s="7" t="s">
        <v>203</v>
      </c>
      <c r="E561" s="7"/>
      <c r="F561" s="42">
        <f>F562</f>
        <v>17830.821230000001</v>
      </c>
    </row>
    <row r="562" spans="1:6" ht="25.5" x14ac:dyDescent="0.2">
      <c r="A562" s="23" t="s">
        <v>204</v>
      </c>
      <c r="B562" s="4" t="s">
        <v>62</v>
      </c>
      <c r="C562" s="4" t="s">
        <v>56</v>
      </c>
      <c r="D562" s="4" t="s">
        <v>205</v>
      </c>
      <c r="E562" s="4"/>
      <c r="F562" s="5">
        <f>F572+F563+F570+F566+F568+F574</f>
        <v>17830.821230000001</v>
      </c>
    </row>
    <row r="563" spans="1:6" ht="25.5" x14ac:dyDescent="0.2">
      <c r="A563" s="21" t="s">
        <v>206</v>
      </c>
      <c r="B563" s="4" t="s">
        <v>62</v>
      </c>
      <c r="C563" s="4" t="s">
        <v>56</v>
      </c>
      <c r="D563" s="4" t="s">
        <v>207</v>
      </c>
      <c r="E563" s="4"/>
      <c r="F563" s="89">
        <f>F564+F565</f>
        <v>4615.45</v>
      </c>
    </row>
    <row r="564" spans="1:6" ht="51" x14ac:dyDescent="0.2">
      <c r="A564" s="14" t="s">
        <v>116</v>
      </c>
      <c r="B564" s="6" t="s">
        <v>62</v>
      </c>
      <c r="C564" s="6" t="s">
        <v>56</v>
      </c>
      <c r="D564" s="6" t="s">
        <v>207</v>
      </c>
      <c r="E564" s="6" t="s">
        <v>122</v>
      </c>
      <c r="F564" s="79">
        <v>4615.3109999999997</v>
      </c>
    </row>
    <row r="565" spans="1:6" x14ac:dyDescent="0.2">
      <c r="A565" s="60" t="s">
        <v>118</v>
      </c>
      <c r="B565" s="6" t="s">
        <v>62</v>
      </c>
      <c r="C565" s="6" t="s">
        <v>56</v>
      </c>
      <c r="D565" s="6" t="s">
        <v>207</v>
      </c>
      <c r="E565" s="6" t="s">
        <v>119</v>
      </c>
      <c r="F565" s="79">
        <v>0.13900000000000001</v>
      </c>
    </row>
    <row r="566" spans="1:6" ht="25.5" x14ac:dyDescent="0.2">
      <c r="A566" s="21" t="s">
        <v>498</v>
      </c>
      <c r="B566" s="4" t="s">
        <v>62</v>
      </c>
      <c r="C566" s="4" t="s">
        <v>56</v>
      </c>
      <c r="D566" s="4" t="s">
        <v>653</v>
      </c>
      <c r="E566" s="4"/>
      <c r="F566" s="89">
        <f>F567</f>
        <v>230.43123</v>
      </c>
    </row>
    <row r="567" spans="1:6" x14ac:dyDescent="0.2">
      <c r="A567" s="60" t="s">
        <v>118</v>
      </c>
      <c r="B567" s="6" t="s">
        <v>62</v>
      </c>
      <c r="C567" s="6" t="s">
        <v>56</v>
      </c>
      <c r="D567" s="6" t="s">
        <v>653</v>
      </c>
      <c r="E567" s="6" t="s">
        <v>119</v>
      </c>
      <c r="F567" s="79">
        <v>230.43123</v>
      </c>
    </row>
    <row r="568" spans="1:6" ht="63.75" x14ac:dyDescent="0.2">
      <c r="A568" s="29" t="s">
        <v>156</v>
      </c>
      <c r="B568" s="4" t="s">
        <v>62</v>
      </c>
      <c r="C568" s="4" t="s">
        <v>56</v>
      </c>
      <c r="D568" s="4" t="s">
        <v>604</v>
      </c>
      <c r="E568" s="4"/>
      <c r="F568" s="89">
        <f>F569</f>
        <v>40</v>
      </c>
    </row>
    <row r="569" spans="1:6" x14ac:dyDescent="0.2">
      <c r="A569" s="13" t="s">
        <v>118</v>
      </c>
      <c r="B569" s="6" t="s">
        <v>62</v>
      </c>
      <c r="C569" s="6" t="s">
        <v>56</v>
      </c>
      <c r="D569" s="6" t="s">
        <v>604</v>
      </c>
      <c r="E569" s="6" t="s">
        <v>119</v>
      </c>
      <c r="F569" s="79">
        <v>40</v>
      </c>
    </row>
    <row r="570" spans="1:6" s="39" customFormat="1" ht="25.5" x14ac:dyDescent="0.2">
      <c r="A570" s="29" t="s">
        <v>532</v>
      </c>
      <c r="B570" s="4" t="s">
        <v>62</v>
      </c>
      <c r="C570" s="4" t="s">
        <v>56</v>
      </c>
      <c r="D570" s="4" t="s">
        <v>537</v>
      </c>
      <c r="E570" s="4"/>
      <c r="F570" s="89">
        <f>F571</f>
        <v>1529.96</v>
      </c>
    </row>
    <row r="571" spans="1:6" s="39" customFormat="1" ht="51" x14ac:dyDescent="0.2">
      <c r="A571" s="24" t="s">
        <v>116</v>
      </c>
      <c r="B571" s="6" t="s">
        <v>62</v>
      </c>
      <c r="C571" s="6" t="s">
        <v>56</v>
      </c>
      <c r="D571" s="6" t="s">
        <v>537</v>
      </c>
      <c r="E571" s="6" t="s">
        <v>122</v>
      </c>
      <c r="F571" s="79">
        <v>1529.96</v>
      </c>
    </row>
    <row r="572" spans="1:6" ht="25.5" x14ac:dyDescent="0.2">
      <c r="A572" s="21" t="s">
        <v>208</v>
      </c>
      <c r="B572" s="4" t="s">
        <v>62</v>
      </c>
      <c r="C572" s="4" t="s">
        <v>56</v>
      </c>
      <c r="D572" s="4" t="s">
        <v>316</v>
      </c>
      <c r="E572" s="4"/>
      <c r="F572" s="5">
        <f>F573</f>
        <v>9514.98</v>
      </c>
    </row>
    <row r="573" spans="1:6" s="39" customFormat="1" ht="51" x14ac:dyDescent="0.2">
      <c r="A573" s="14" t="s">
        <v>116</v>
      </c>
      <c r="B573" s="6" t="s">
        <v>62</v>
      </c>
      <c r="C573" s="6" t="s">
        <v>56</v>
      </c>
      <c r="D573" s="6" t="s">
        <v>316</v>
      </c>
      <c r="E573" s="6" t="s">
        <v>122</v>
      </c>
      <c r="F573" s="79">
        <v>9514.98</v>
      </c>
    </row>
    <row r="574" spans="1:6" s="39" customFormat="1" ht="51" x14ac:dyDescent="0.2">
      <c r="A574" s="16" t="s">
        <v>649</v>
      </c>
      <c r="B574" s="4" t="s">
        <v>62</v>
      </c>
      <c r="C574" s="4" t="s">
        <v>56</v>
      </c>
      <c r="D574" s="6" t="s">
        <v>654</v>
      </c>
      <c r="E574" s="6"/>
      <c r="F574" s="79">
        <f>F575</f>
        <v>1900</v>
      </c>
    </row>
    <row r="575" spans="1:6" s="39" customFormat="1" ht="51" x14ac:dyDescent="0.2">
      <c r="A575" s="14" t="s">
        <v>116</v>
      </c>
      <c r="B575" s="4" t="s">
        <v>62</v>
      </c>
      <c r="C575" s="4" t="s">
        <v>56</v>
      </c>
      <c r="D575" s="6" t="s">
        <v>654</v>
      </c>
      <c r="E575" s="6" t="s">
        <v>122</v>
      </c>
      <c r="F575" s="79">
        <v>1900</v>
      </c>
    </row>
    <row r="576" spans="1:6" ht="27" x14ac:dyDescent="0.25">
      <c r="A576" s="62" t="s">
        <v>5</v>
      </c>
      <c r="B576" s="7" t="s">
        <v>72</v>
      </c>
      <c r="C576" s="7" t="s">
        <v>56</v>
      </c>
      <c r="D576" s="7" t="s">
        <v>209</v>
      </c>
      <c r="E576" s="7"/>
      <c r="F576" s="42">
        <f>F577</f>
        <v>28144.254120000005</v>
      </c>
    </row>
    <row r="577" spans="1:6" ht="25.5" x14ac:dyDescent="0.2">
      <c r="A577" s="23" t="s">
        <v>210</v>
      </c>
      <c r="B577" s="4" t="s">
        <v>62</v>
      </c>
      <c r="C577" s="4" t="s">
        <v>56</v>
      </c>
      <c r="D577" s="4" t="s">
        <v>211</v>
      </c>
      <c r="E577" s="4"/>
      <c r="F577" s="5">
        <f>F587+F578+F585+F580+F582+F589</f>
        <v>28144.254120000005</v>
      </c>
    </row>
    <row r="578" spans="1:6" ht="38.25" x14ac:dyDescent="0.2">
      <c r="A578" s="21" t="s">
        <v>212</v>
      </c>
      <c r="B578" s="4" t="s">
        <v>72</v>
      </c>
      <c r="C578" s="4" t="s">
        <v>56</v>
      </c>
      <c r="D578" s="4" t="s">
        <v>213</v>
      </c>
      <c r="E578" s="4"/>
      <c r="F578" s="89">
        <f>SUM(F579:F579)</f>
        <v>6892.50335</v>
      </c>
    </row>
    <row r="579" spans="1:6" ht="51" x14ac:dyDescent="0.2">
      <c r="A579" s="24" t="s">
        <v>117</v>
      </c>
      <c r="B579" s="6" t="s">
        <v>62</v>
      </c>
      <c r="C579" s="6" t="s">
        <v>56</v>
      </c>
      <c r="D579" s="6" t="s">
        <v>213</v>
      </c>
      <c r="E579" s="6" t="s">
        <v>121</v>
      </c>
      <c r="F579" s="79">
        <v>6892.50335</v>
      </c>
    </row>
    <row r="580" spans="1:6" ht="38.25" x14ac:dyDescent="0.2">
      <c r="A580" s="23" t="s">
        <v>605</v>
      </c>
      <c r="B580" s="4" t="s">
        <v>62</v>
      </c>
      <c r="C580" s="4" t="s">
        <v>56</v>
      </c>
      <c r="D580" s="4" t="s">
        <v>606</v>
      </c>
      <c r="E580" s="4"/>
      <c r="F580" s="89">
        <f>F581</f>
        <v>942.75500999999997</v>
      </c>
    </row>
    <row r="581" spans="1:6" x14ac:dyDescent="0.2">
      <c r="A581" s="24" t="s">
        <v>385</v>
      </c>
      <c r="B581" s="6" t="s">
        <v>62</v>
      </c>
      <c r="C581" s="6" t="s">
        <v>56</v>
      </c>
      <c r="D581" s="6" t="s">
        <v>606</v>
      </c>
      <c r="E581" s="6" t="s">
        <v>129</v>
      </c>
      <c r="F581" s="79">
        <v>942.75500999999997</v>
      </c>
    </row>
    <row r="582" spans="1:6" ht="63.75" x14ac:dyDescent="0.2">
      <c r="A582" s="29" t="s">
        <v>156</v>
      </c>
      <c r="B582" s="4" t="s">
        <v>62</v>
      </c>
      <c r="C582" s="4" t="s">
        <v>56</v>
      </c>
      <c r="D582" s="4" t="s">
        <v>607</v>
      </c>
      <c r="E582" s="4"/>
      <c r="F582" s="89">
        <f>F583+F584</f>
        <v>1706.5497599999999</v>
      </c>
    </row>
    <row r="583" spans="1:6" x14ac:dyDescent="0.2">
      <c r="A583" s="24" t="s">
        <v>157</v>
      </c>
      <c r="B583" s="6" t="s">
        <v>62</v>
      </c>
      <c r="C583" s="6" t="s">
        <v>56</v>
      </c>
      <c r="D583" s="6" t="s">
        <v>607</v>
      </c>
      <c r="E583" s="6" t="s">
        <v>112</v>
      </c>
      <c r="F583" s="79">
        <v>871.5</v>
      </c>
    </row>
    <row r="584" spans="1:6" x14ac:dyDescent="0.2">
      <c r="A584" s="24" t="s">
        <v>385</v>
      </c>
      <c r="B584" s="6" t="s">
        <v>62</v>
      </c>
      <c r="C584" s="6" t="s">
        <v>56</v>
      </c>
      <c r="D584" s="6" t="s">
        <v>607</v>
      </c>
      <c r="E584" s="6" t="s">
        <v>129</v>
      </c>
      <c r="F584" s="79">
        <v>835.04975999999999</v>
      </c>
    </row>
    <row r="585" spans="1:6" ht="25.5" x14ac:dyDescent="0.2">
      <c r="A585" s="29" t="s">
        <v>532</v>
      </c>
      <c r="B585" s="4" t="s">
        <v>62</v>
      </c>
      <c r="C585" s="4" t="s">
        <v>56</v>
      </c>
      <c r="D585" s="4" t="s">
        <v>538</v>
      </c>
      <c r="E585" s="4"/>
      <c r="F585" s="89">
        <f>F586</f>
        <v>1811.9</v>
      </c>
    </row>
    <row r="586" spans="1:6" ht="51" x14ac:dyDescent="0.2">
      <c r="A586" s="24" t="s">
        <v>117</v>
      </c>
      <c r="B586" s="6" t="s">
        <v>62</v>
      </c>
      <c r="C586" s="6" t="s">
        <v>56</v>
      </c>
      <c r="D586" s="6" t="s">
        <v>538</v>
      </c>
      <c r="E586" s="6" t="s">
        <v>121</v>
      </c>
      <c r="F586" s="79">
        <v>1811.9</v>
      </c>
    </row>
    <row r="587" spans="1:6" ht="25.5" x14ac:dyDescent="0.2">
      <c r="A587" s="21" t="s">
        <v>208</v>
      </c>
      <c r="B587" s="4" t="s">
        <v>62</v>
      </c>
      <c r="C587" s="4" t="s">
        <v>56</v>
      </c>
      <c r="D587" s="4" t="s">
        <v>317</v>
      </c>
      <c r="E587" s="4"/>
      <c r="F587" s="89">
        <f>F588</f>
        <v>14890.546</v>
      </c>
    </row>
    <row r="588" spans="1:6" ht="51" x14ac:dyDescent="0.2">
      <c r="A588" s="24" t="s">
        <v>117</v>
      </c>
      <c r="B588" s="6" t="s">
        <v>62</v>
      </c>
      <c r="C588" s="6" t="s">
        <v>56</v>
      </c>
      <c r="D588" s="6" t="s">
        <v>317</v>
      </c>
      <c r="E588" s="6" t="s">
        <v>121</v>
      </c>
      <c r="F588" s="79">
        <v>14890.546</v>
      </c>
    </row>
    <row r="589" spans="1:6" ht="51" x14ac:dyDescent="0.2">
      <c r="A589" s="16" t="s">
        <v>649</v>
      </c>
      <c r="B589" s="4" t="s">
        <v>62</v>
      </c>
      <c r="C589" s="4" t="s">
        <v>56</v>
      </c>
      <c r="D589" s="6" t="s">
        <v>655</v>
      </c>
      <c r="E589" s="6"/>
      <c r="F589" s="79">
        <f>F590</f>
        <v>1900</v>
      </c>
    </row>
    <row r="590" spans="1:6" ht="51" x14ac:dyDescent="0.2">
      <c r="A590" s="14" t="s">
        <v>116</v>
      </c>
      <c r="B590" s="4" t="s">
        <v>62</v>
      </c>
      <c r="C590" s="4" t="s">
        <v>56</v>
      </c>
      <c r="D590" s="6" t="s">
        <v>655</v>
      </c>
      <c r="E590" s="6" t="s">
        <v>121</v>
      </c>
      <c r="F590" s="79">
        <v>1900</v>
      </c>
    </row>
    <row r="591" spans="1:6" ht="13.5" x14ac:dyDescent="0.2">
      <c r="A591" s="41" t="s">
        <v>6</v>
      </c>
      <c r="B591" s="7" t="s">
        <v>62</v>
      </c>
      <c r="C591" s="7" t="s">
        <v>56</v>
      </c>
      <c r="D591" s="7" t="s">
        <v>214</v>
      </c>
      <c r="E591" s="7"/>
      <c r="F591" s="42">
        <f>F592</f>
        <v>579.43100000000004</v>
      </c>
    </row>
    <row r="592" spans="1:6" ht="25.5" x14ac:dyDescent="0.2">
      <c r="A592" s="23" t="s">
        <v>215</v>
      </c>
      <c r="B592" s="4" t="s">
        <v>62</v>
      </c>
      <c r="C592" s="4" t="s">
        <v>56</v>
      </c>
      <c r="D592" s="4" t="s">
        <v>216</v>
      </c>
      <c r="E592" s="4"/>
      <c r="F592" s="5">
        <f>F593</f>
        <v>579.43100000000004</v>
      </c>
    </row>
    <row r="593" spans="1:6" ht="25.5" x14ac:dyDescent="0.2">
      <c r="A593" s="15" t="s">
        <v>217</v>
      </c>
      <c r="B593" s="4" t="s">
        <v>62</v>
      </c>
      <c r="C593" s="4" t="s">
        <v>56</v>
      </c>
      <c r="D593" s="4" t="s">
        <v>218</v>
      </c>
      <c r="E593" s="4"/>
      <c r="F593" s="5">
        <f>SUM(F594:F596)</f>
        <v>579.43100000000004</v>
      </c>
    </row>
    <row r="594" spans="1:6" ht="25.5" x14ac:dyDescent="0.2">
      <c r="A594" s="14" t="s">
        <v>133</v>
      </c>
      <c r="B594" s="6" t="s">
        <v>62</v>
      </c>
      <c r="C594" s="6" t="s">
        <v>56</v>
      </c>
      <c r="D594" s="6" t="s">
        <v>218</v>
      </c>
      <c r="E594" s="6" t="s">
        <v>108</v>
      </c>
      <c r="F594" s="79">
        <v>370.75</v>
      </c>
    </row>
    <row r="595" spans="1:6" x14ac:dyDescent="0.2">
      <c r="A595" s="14" t="s">
        <v>609</v>
      </c>
      <c r="B595" s="6" t="s">
        <v>62</v>
      </c>
      <c r="C595" s="6" t="s">
        <v>56</v>
      </c>
      <c r="D595" s="6" t="s">
        <v>218</v>
      </c>
      <c r="E595" s="6" t="s">
        <v>608</v>
      </c>
      <c r="F595" s="79">
        <v>136.5</v>
      </c>
    </row>
    <row r="596" spans="1:6" x14ac:dyDescent="0.2">
      <c r="A596" s="24" t="s">
        <v>385</v>
      </c>
      <c r="B596" s="6" t="s">
        <v>62</v>
      </c>
      <c r="C596" s="6" t="s">
        <v>56</v>
      </c>
      <c r="D596" s="6" t="s">
        <v>218</v>
      </c>
      <c r="E596" s="6" t="s">
        <v>129</v>
      </c>
      <c r="F596" s="79">
        <v>72.180999999999997</v>
      </c>
    </row>
    <row r="597" spans="1:6" s="39" customFormat="1" x14ac:dyDescent="0.2">
      <c r="A597" s="21" t="s">
        <v>610</v>
      </c>
      <c r="B597" s="4" t="s">
        <v>62</v>
      </c>
      <c r="C597" s="4" t="s">
        <v>56</v>
      </c>
      <c r="D597" s="4" t="s">
        <v>611</v>
      </c>
      <c r="E597" s="4"/>
      <c r="F597" s="89">
        <f>F598</f>
        <v>53.191490000000002</v>
      </c>
    </row>
    <row r="598" spans="1:6" x14ac:dyDescent="0.2">
      <c r="A598" s="24" t="s">
        <v>385</v>
      </c>
      <c r="B598" s="6" t="s">
        <v>62</v>
      </c>
      <c r="C598" s="6" t="s">
        <v>56</v>
      </c>
      <c r="D598" s="6" t="s">
        <v>611</v>
      </c>
      <c r="E598" s="6" t="s">
        <v>129</v>
      </c>
      <c r="F598" s="79">
        <v>53.191490000000002</v>
      </c>
    </row>
    <row r="599" spans="1:6" ht="38.25" x14ac:dyDescent="0.2">
      <c r="A599" s="105" t="s">
        <v>520</v>
      </c>
      <c r="B599" s="84" t="s">
        <v>62</v>
      </c>
      <c r="C599" s="84" t="s">
        <v>56</v>
      </c>
      <c r="D599" s="84" t="s">
        <v>387</v>
      </c>
      <c r="E599" s="84"/>
      <c r="F599" s="99">
        <f>F600</f>
        <v>1127.3</v>
      </c>
    </row>
    <row r="600" spans="1:6" ht="25.5" x14ac:dyDescent="0.2">
      <c r="A600" s="16" t="s">
        <v>393</v>
      </c>
      <c r="B600" s="4" t="s">
        <v>62</v>
      </c>
      <c r="C600" s="4" t="s">
        <v>56</v>
      </c>
      <c r="D600" s="4" t="s">
        <v>394</v>
      </c>
      <c r="E600" s="4"/>
      <c r="F600" s="5">
        <f>F601</f>
        <v>1127.3</v>
      </c>
    </row>
    <row r="601" spans="1:6" ht="38.25" x14ac:dyDescent="0.2">
      <c r="A601" s="16" t="s">
        <v>386</v>
      </c>
      <c r="B601" s="4" t="s">
        <v>62</v>
      </c>
      <c r="C601" s="4" t="s">
        <v>56</v>
      </c>
      <c r="D601" s="4" t="s">
        <v>392</v>
      </c>
      <c r="E601" s="4"/>
      <c r="F601" s="5">
        <f>F602</f>
        <v>1127.3</v>
      </c>
    </row>
    <row r="602" spans="1:6" ht="51" x14ac:dyDescent="0.2">
      <c r="A602" s="24" t="s">
        <v>117</v>
      </c>
      <c r="B602" s="83" t="s">
        <v>62</v>
      </c>
      <c r="C602" s="83" t="s">
        <v>56</v>
      </c>
      <c r="D602" s="6" t="s">
        <v>392</v>
      </c>
      <c r="E602" s="83" t="s">
        <v>121</v>
      </c>
      <c r="F602" s="19">
        <v>1127.3</v>
      </c>
    </row>
    <row r="603" spans="1:6" x14ac:dyDescent="0.2">
      <c r="A603" s="17" t="s">
        <v>220</v>
      </c>
      <c r="B603" s="10" t="s">
        <v>62</v>
      </c>
      <c r="C603" s="10" t="s">
        <v>56</v>
      </c>
      <c r="D603" s="10" t="s">
        <v>166</v>
      </c>
      <c r="E603" s="10"/>
      <c r="F603" s="88">
        <f>F608+F606+F604</f>
        <v>11591.676609999999</v>
      </c>
    </row>
    <row r="604" spans="1:6" s="39" customFormat="1" x14ac:dyDescent="0.2">
      <c r="A604" s="21" t="s">
        <v>81</v>
      </c>
      <c r="B604" s="4" t="s">
        <v>62</v>
      </c>
      <c r="C604" s="4" t="s">
        <v>56</v>
      </c>
      <c r="D604" s="67" t="s">
        <v>178</v>
      </c>
      <c r="E604" s="85"/>
      <c r="F604" s="89">
        <f>F605</f>
        <v>20</v>
      </c>
    </row>
    <row r="605" spans="1:6" ht="38.25" x14ac:dyDescent="0.2">
      <c r="A605" s="14" t="s">
        <v>615</v>
      </c>
      <c r="B605" s="6" t="s">
        <v>62</v>
      </c>
      <c r="C605" s="6" t="s">
        <v>56</v>
      </c>
      <c r="D605" s="68" t="s">
        <v>178</v>
      </c>
      <c r="E605" s="83" t="s">
        <v>616</v>
      </c>
      <c r="F605" s="79">
        <v>20</v>
      </c>
    </row>
    <row r="606" spans="1:6" ht="63.75" x14ac:dyDescent="0.2">
      <c r="A606" s="29" t="s">
        <v>156</v>
      </c>
      <c r="B606" s="4" t="s">
        <v>62</v>
      </c>
      <c r="C606" s="4" t="s">
        <v>56</v>
      </c>
      <c r="D606" s="4" t="s">
        <v>612</v>
      </c>
      <c r="E606" s="4"/>
      <c r="F606" s="89">
        <f>F607</f>
        <v>2703.9026100000001</v>
      </c>
    </row>
    <row r="607" spans="1:6" ht="38.25" x14ac:dyDescent="0.2">
      <c r="A607" s="24" t="s">
        <v>415</v>
      </c>
      <c r="B607" s="6" t="s">
        <v>62</v>
      </c>
      <c r="C607" s="6" t="s">
        <v>56</v>
      </c>
      <c r="D607" s="6" t="s">
        <v>612</v>
      </c>
      <c r="E607" s="6" t="s">
        <v>416</v>
      </c>
      <c r="F607" s="79">
        <v>2703.9026100000001</v>
      </c>
    </row>
    <row r="608" spans="1:6" ht="25.5" x14ac:dyDescent="0.2">
      <c r="A608" s="21" t="s">
        <v>208</v>
      </c>
      <c r="B608" s="4" t="s">
        <v>62</v>
      </c>
      <c r="C608" s="4" t="s">
        <v>56</v>
      </c>
      <c r="D608" s="4" t="s">
        <v>318</v>
      </c>
      <c r="E608" s="4"/>
      <c r="F608" s="89">
        <f>F609</f>
        <v>8867.7739999999994</v>
      </c>
    </row>
    <row r="609" spans="1:8" x14ac:dyDescent="0.2">
      <c r="A609" s="24" t="s">
        <v>157</v>
      </c>
      <c r="B609" s="6" t="s">
        <v>62</v>
      </c>
      <c r="C609" s="6" t="s">
        <v>56</v>
      </c>
      <c r="D609" s="6" t="s">
        <v>318</v>
      </c>
      <c r="E609" s="6" t="s">
        <v>112</v>
      </c>
      <c r="F609" s="79">
        <v>8867.7739999999994</v>
      </c>
    </row>
    <row r="610" spans="1:8" x14ac:dyDescent="0.2">
      <c r="A610" s="25" t="s">
        <v>143</v>
      </c>
      <c r="B610" s="8" t="s">
        <v>62</v>
      </c>
      <c r="C610" s="8" t="s">
        <v>58</v>
      </c>
      <c r="D610" s="8"/>
      <c r="E610" s="8"/>
      <c r="F610" s="50">
        <f>F619+F640+F611+F615+F644</f>
        <v>15464.973759999999</v>
      </c>
    </row>
    <row r="611" spans="1:8" ht="25.5" x14ac:dyDescent="0.2">
      <c r="A611" s="61" t="s">
        <v>475</v>
      </c>
      <c r="B611" s="10" t="s">
        <v>62</v>
      </c>
      <c r="C611" s="10" t="s">
        <v>58</v>
      </c>
      <c r="D611" s="10" t="s">
        <v>283</v>
      </c>
      <c r="E611" s="10"/>
      <c r="F611" s="99">
        <f>F612</f>
        <v>25</v>
      </c>
    </row>
    <row r="612" spans="1:8" ht="25.5" x14ac:dyDescent="0.2">
      <c r="A612" s="21" t="s">
        <v>332</v>
      </c>
      <c r="B612" s="4" t="s">
        <v>62</v>
      </c>
      <c r="C612" s="4" t="s">
        <v>58</v>
      </c>
      <c r="D612" s="4" t="s">
        <v>333</v>
      </c>
      <c r="E612" s="4"/>
      <c r="F612" s="89">
        <f>F613</f>
        <v>25</v>
      </c>
    </row>
    <row r="613" spans="1:8" s="39" customFormat="1" ht="38.25" x14ac:dyDescent="0.2">
      <c r="A613" s="23" t="s">
        <v>284</v>
      </c>
      <c r="B613" s="4" t="s">
        <v>62</v>
      </c>
      <c r="C613" s="4" t="s">
        <v>58</v>
      </c>
      <c r="D613" s="4" t="s">
        <v>29</v>
      </c>
      <c r="E613" s="4"/>
      <c r="F613" s="89">
        <f>F614</f>
        <v>25</v>
      </c>
      <c r="H613" s="117"/>
    </row>
    <row r="614" spans="1:8" ht="25.5" x14ac:dyDescent="0.2">
      <c r="A614" s="14" t="s">
        <v>626</v>
      </c>
      <c r="B614" s="6" t="s">
        <v>62</v>
      </c>
      <c r="C614" s="6" t="s">
        <v>58</v>
      </c>
      <c r="D614" s="6" t="s">
        <v>29</v>
      </c>
      <c r="E614" s="6" t="s">
        <v>108</v>
      </c>
      <c r="F614" s="79">
        <v>25</v>
      </c>
    </row>
    <row r="615" spans="1:8" ht="38.25" x14ac:dyDescent="0.2">
      <c r="A615" s="111" t="s">
        <v>477</v>
      </c>
      <c r="B615" s="84" t="s">
        <v>62</v>
      </c>
      <c r="C615" s="84" t="s">
        <v>58</v>
      </c>
      <c r="D615" s="84" t="s">
        <v>402</v>
      </c>
      <c r="E615" s="6"/>
      <c r="F615" s="79">
        <f>F616</f>
        <v>57</v>
      </c>
    </row>
    <row r="616" spans="1:8" ht="25.5" x14ac:dyDescent="0.2">
      <c r="A616" s="93" t="s">
        <v>575</v>
      </c>
      <c r="B616" s="85" t="s">
        <v>62</v>
      </c>
      <c r="C616" s="85" t="s">
        <v>58</v>
      </c>
      <c r="D616" s="85" t="s">
        <v>403</v>
      </c>
      <c r="E616" s="6"/>
      <c r="F616" s="79">
        <f>F617</f>
        <v>57</v>
      </c>
    </row>
    <row r="617" spans="1:8" ht="38.25" x14ac:dyDescent="0.2">
      <c r="A617" s="93" t="s">
        <v>630</v>
      </c>
      <c r="B617" s="85" t="s">
        <v>62</v>
      </c>
      <c r="C617" s="85" t="s">
        <v>58</v>
      </c>
      <c r="D617" s="85" t="s">
        <v>576</v>
      </c>
      <c r="E617" s="6"/>
      <c r="F617" s="79">
        <f>F618</f>
        <v>57</v>
      </c>
    </row>
    <row r="618" spans="1:8" ht="25.5" x14ac:dyDescent="0.2">
      <c r="A618" s="14" t="s">
        <v>626</v>
      </c>
      <c r="B618" s="83" t="s">
        <v>62</v>
      </c>
      <c r="C618" s="83" t="s">
        <v>58</v>
      </c>
      <c r="D618" s="83" t="s">
        <v>576</v>
      </c>
      <c r="E618" s="6" t="s">
        <v>108</v>
      </c>
      <c r="F618" s="79">
        <v>57</v>
      </c>
    </row>
    <row r="619" spans="1:8" ht="25.5" x14ac:dyDescent="0.2">
      <c r="A619" s="17" t="s">
        <v>518</v>
      </c>
      <c r="B619" s="10" t="s">
        <v>72</v>
      </c>
      <c r="C619" s="10" t="s">
        <v>58</v>
      </c>
      <c r="D619" s="10" t="s">
        <v>197</v>
      </c>
      <c r="E619" s="10"/>
      <c r="F619" s="51">
        <f>F620</f>
        <v>15138.411859999998</v>
      </c>
    </row>
    <row r="620" spans="1:8" ht="13.5" x14ac:dyDescent="0.2">
      <c r="A620" s="41" t="s">
        <v>6</v>
      </c>
      <c r="B620" s="7" t="s">
        <v>62</v>
      </c>
      <c r="C620" s="7" t="s">
        <v>58</v>
      </c>
      <c r="D620" s="7" t="s">
        <v>214</v>
      </c>
      <c r="E620" s="7"/>
      <c r="F620" s="42">
        <f>F621+F635</f>
        <v>15138.411859999998</v>
      </c>
    </row>
    <row r="621" spans="1:8" ht="25.5" x14ac:dyDescent="0.2">
      <c r="A621" s="23" t="s">
        <v>363</v>
      </c>
      <c r="B621" s="4" t="s">
        <v>62</v>
      </c>
      <c r="C621" s="4" t="s">
        <v>58</v>
      </c>
      <c r="D621" s="4" t="s">
        <v>364</v>
      </c>
      <c r="E621" s="4"/>
      <c r="F621" s="5">
        <f>F622+F625+F632</f>
        <v>10438.411859999998</v>
      </c>
    </row>
    <row r="622" spans="1:8" ht="25.5" x14ac:dyDescent="0.2">
      <c r="A622" s="23" t="s">
        <v>131</v>
      </c>
      <c r="B622" s="4" t="s">
        <v>62</v>
      </c>
      <c r="C622" s="4" t="s">
        <v>58</v>
      </c>
      <c r="D622" s="4" t="s">
        <v>266</v>
      </c>
      <c r="E622" s="4"/>
      <c r="F622" s="5">
        <f>SUM(F623:F624)</f>
        <v>950.81899999999996</v>
      </c>
    </row>
    <row r="623" spans="1:8" ht="25.5" x14ac:dyDescent="0.2">
      <c r="A623" s="13" t="s">
        <v>164</v>
      </c>
      <c r="B623" s="6" t="s">
        <v>62</v>
      </c>
      <c r="C623" s="6" t="s">
        <v>58</v>
      </c>
      <c r="D623" s="6" t="s">
        <v>266</v>
      </c>
      <c r="E623" s="6" t="s">
        <v>104</v>
      </c>
      <c r="F623" s="79">
        <v>740</v>
      </c>
    </row>
    <row r="624" spans="1:8" ht="38.25" x14ac:dyDescent="0.2">
      <c r="A624" s="13" t="s">
        <v>165</v>
      </c>
      <c r="B624" s="6" t="s">
        <v>62</v>
      </c>
      <c r="C624" s="6" t="s">
        <v>58</v>
      </c>
      <c r="D624" s="6" t="s">
        <v>266</v>
      </c>
      <c r="E624" s="6" t="s">
        <v>158</v>
      </c>
      <c r="F624" s="79">
        <v>210.81899999999999</v>
      </c>
    </row>
    <row r="625" spans="1:6" ht="25.5" x14ac:dyDescent="0.2">
      <c r="A625" s="15" t="s">
        <v>330</v>
      </c>
      <c r="B625" s="4" t="s">
        <v>62</v>
      </c>
      <c r="C625" s="4" t="s">
        <v>58</v>
      </c>
      <c r="D625" s="4" t="s">
        <v>219</v>
      </c>
      <c r="E625" s="4"/>
      <c r="F625" s="89">
        <f>SUM(F626:F631)</f>
        <v>9037.4628599999996</v>
      </c>
    </row>
    <row r="626" spans="1:6" x14ac:dyDescent="0.2">
      <c r="A626" s="14" t="s">
        <v>263</v>
      </c>
      <c r="B626" s="6" t="s">
        <v>62</v>
      </c>
      <c r="C626" s="6" t="s">
        <v>58</v>
      </c>
      <c r="D626" s="6" t="s">
        <v>219</v>
      </c>
      <c r="E626" s="6" t="s">
        <v>135</v>
      </c>
      <c r="F626" s="79">
        <v>6206.2</v>
      </c>
    </row>
    <row r="627" spans="1:6" ht="25.5" x14ac:dyDescent="0.2">
      <c r="A627" s="36" t="s">
        <v>414</v>
      </c>
      <c r="B627" s="6" t="s">
        <v>62</v>
      </c>
      <c r="C627" s="6" t="s">
        <v>58</v>
      </c>
      <c r="D627" s="6" t="s">
        <v>219</v>
      </c>
      <c r="E627" s="6" t="s">
        <v>412</v>
      </c>
      <c r="F627" s="79">
        <v>128.5</v>
      </c>
    </row>
    <row r="628" spans="1:6" ht="38.25" x14ac:dyDescent="0.2">
      <c r="A628" s="14" t="s">
        <v>262</v>
      </c>
      <c r="B628" s="6" t="s">
        <v>62</v>
      </c>
      <c r="C628" s="6" t="s">
        <v>58</v>
      </c>
      <c r="D628" s="6" t="s">
        <v>219</v>
      </c>
      <c r="E628" s="6" t="s">
        <v>185</v>
      </c>
      <c r="F628" s="79">
        <v>1973.94886</v>
      </c>
    </row>
    <row r="629" spans="1:6" ht="25.5" x14ac:dyDescent="0.2">
      <c r="A629" s="14" t="s">
        <v>132</v>
      </c>
      <c r="B629" s="6" t="s">
        <v>62</v>
      </c>
      <c r="C629" s="6" t="s">
        <v>58</v>
      </c>
      <c r="D629" s="6" t="s">
        <v>219</v>
      </c>
      <c r="E629" s="6" t="s">
        <v>106</v>
      </c>
      <c r="F629" s="79">
        <f>47.1+22+39.6+98</f>
        <v>206.7</v>
      </c>
    </row>
    <row r="630" spans="1:6" ht="25.5" x14ac:dyDescent="0.2">
      <c r="A630" s="14" t="s">
        <v>133</v>
      </c>
      <c r="B630" s="6" t="s">
        <v>62</v>
      </c>
      <c r="C630" s="6" t="s">
        <v>58</v>
      </c>
      <c r="D630" s="6" t="s">
        <v>219</v>
      </c>
      <c r="E630" s="6" t="s">
        <v>108</v>
      </c>
      <c r="F630" s="79">
        <v>515.61400000000003</v>
      </c>
    </row>
    <row r="631" spans="1:6" x14ac:dyDescent="0.2">
      <c r="A631" s="14" t="s">
        <v>421</v>
      </c>
      <c r="B631" s="6" t="s">
        <v>62</v>
      </c>
      <c r="C631" s="6" t="s">
        <v>58</v>
      </c>
      <c r="D631" s="6" t="s">
        <v>219</v>
      </c>
      <c r="E631" s="6" t="s">
        <v>419</v>
      </c>
      <c r="F631" s="79">
        <v>6.5</v>
      </c>
    </row>
    <row r="632" spans="1:6" ht="25.5" x14ac:dyDescent="0.2">
      <c r="A632" s="29" t="s">
        <v>532</v>
      </c>
      <c r="B632" s="4" t="s">
        <v>62</v>
      </c>
      <c r="C632" s="4" t="s">
        <v>58</v>
      </c>
      <c r="D632" s="4" t="s">
        <v>613</v>
      </c>
      <c r="E632" s="4"/>
      <c r="F632" s="89">
        <f>SUM(F633:F634)</f>
        <v>450.13</v>
      </c>
    </row>
    <row r="633" spans="1:6" x14ac:dyDescent="0.2">
      <c r="A633" s="14" t="s">
        <v>263</v>
      </c>
      <c r="B633" s="6" t="s">
        <v>62</v>
      </c>
      <c r="C633" s="6" t="s">
        <v>58</v>
      </c>
      <c r="D633" s="6" t="s">
        <v>614</v>
      </c>
      <c r="E633" s="6" t="s">
        <v>135</v>
      </c>
      <c r="F633" s="79">
        <v>450.13</v>
      </c>
    </row>
    <row r="634" spans="1:6" ht="38.25" x14ac:dyDescent="0.2">
      <c r="A634" s="14" t="s">
        <v>262</v>
      </c>
      <c r="B634" s="6" t="s">
        <v>62</v>
      </c>
      <c r="C634" s="6" t="s">
        <v>58</v>
      </c>
      <c r="D634" s="6" t="s">
        <v>613</v>
      </c>
      <c r="E634" s="6" t="s">
        <v>185</v>
      </c>
      <c r="F634" s="79">
        <v>0</v>
      </c>
    </row>
    <row r="635" spans="1:6" ht="51" x14ac:dyDescent="0.2">
      <c r="A635" s="16" t="s">
        <v>649</v>
      </c>
      <c r="B635" s="4" t="s">
        <v>62</v>
      </c>
      <c r="C635" s="4" t="s">
        <v>58</v>
      </c>
      <c r="D635" s="4" t="s">
        <v>656</v>
      </c>
      <c r="E635" s="4"/>
      <c r="F635" s="89">
        <f>F636+F637+F638+F639</f>
        <v>4700</v>
      </c>
    </row>
    <row r="636" spans="1:6" x14ac:dyDescent="0.2">
      <c r="A636" s="36" t="s">
        <v>263</v>
      </c>
      <c r="B636" s="4" t="s">
        <v>62</v>
      </c>
      <c r="C636" s="4" t="s">
        <v>58</v>
      </c>
      <c r="D636" s="6" t="s">
        <v>656</v>
      </c>
      <c r="E636" s="6" t="s">
        <v>135</v>
      </c>
      <c r="F636" s="79">
        <v>3380</v>
      </c>
    </row>
    <row r="637" spans="1:6" ht="38.25" x14ac:dyDescent="0.2">
      <c r="A637" s="13" t="s">
        <v>265</v>
      </c>
      <c r="B637" s="4" t="s">
        <v>62</v>
      </c>
      <c r="C637" s="4" t="s">
        <v>58</v>
      </c>
      <c r="D637" s="6" t="s">
        <v>656</v>
      </c>
      <c r="E637" s="6" t="s">
        <v>185</v>
      </c>
      <c r="F637" s="79">
        <v>1020</v>
      </c>
    </row>
    <row r="638" spans="1:6" ht="25.5" x14ac:dyDescent="0.2">
      <c r="A638" s="13" t="s">
        <v>164</v>
      </c>
      <c r="B638" s="4" t="s">
        <v>62</v>
      </c>
      <c r="C638" s="4" t="s">
        <v>58</v>
      </c>
      <c r="D638" s="6" t="s">
        <v>656</v>
      </c>
      <c r="E638" s="6" t="s">
        <v>104</v>
      </c>
      <c r="F638" s="79">
        <v>230</v>
      </c>
    </row>
    <row r="639" spans="1:6" ht="38.25" x14ac:dyDescent="0.2">
      <c r="A639" s="13" t="s">
        <v>165</v>
      </c>
      <c r="B639" s="4" t="s">
        <v>62</v>
      </c>
      <c r="C639" s="4" t="s">
        <v>58</v>
      </c>
      <c r="D639" s="6" t="s">
        <v>656</v>
      </c>
      <c r="E639" s="6" t="s">
        <v>158</v>
      </c>
      <c r="F639" s="79">
        <v>70</v>
      </c>
    </row>
    <row r="640" spans="1:6" ht="25.5" x14ac:dyDescent="0.2">
      <c r="A640" s="17" t="s">
        <v>521</v>
      </c>
      <c r="B640" s="10" t="s">
        <v>62</v>
      </c>
      <c r="C640" s="10" t="s">
        <v>58</v>
      </c>
      <c r="D640" s="10" t="s">
        <v>281</v>
      </c>
      <c r="E640" s="10"/>
      <c r="F640" s="51">
        <f>F641</f>
        <v>151</v>
      </c>
    </row>
    <row r="641" spans="1:6" s="39" customFormat="1" ht="25.5" x14ac:dyDescent="0.2">
      <c r="A641" s="23" t="s">
        <v>293</v>
      </c>
      <c r="B641" s="4" t="s">
        <v>62</v>
      </c>
      <c r="C641" s="4" t="s">
        <v>58</v>
      </c>
      <c r="D641" s="4" t="s">
        <v>32</v>
      </c>
      <c r="E641" s="4"/>
      <c r="F641" s="54">
        <f>F642</f>
        <v>151</v>
      </c>
    </row>
    <row r="642" spans="1:6" s="39" customFormat="1" ht="25.5" x14ac:dyDescent="0.2">
      <c r="A642" s="21" t="s">
        <v>282</v>
      </c>
      <c r="B642" s="4" t="s">
        <v>62</v>
      </c>
      <c r="C642" s="4" t="s">
        <v>58</v>
      </c>
      <c r="D642" s="4" t="s">
        <v>33</v>
      </c>
      <c r="E642" s="4"/>
      <c r="F642" s="5">
        <f>F643</f>
        <v>151</v>
      </c>
    </row>
    <row r="643" spans="1:6" x14ac:dyDescent="0.2">
      <c r="A643" s="14" t="s">
        <v>381</v>
      </c>
      <c r="B643" s="6" t="s">
        <v>62</v>
      </c>
      <c r="C643" s="6" t="s">
        <v>58</v>
      </c>
      <c r="D643" s="6" t="s">
        <v>33</v>
      </c>
      <c r="E643" s="6" t="s">
        <v>382</v>
      </c>
      <c r="F643" s="79">
        <v>151</v>
      </c>
    </row>
    <row r="644" spans="1:6" x14ac:dyDescent="0.2">
      <c r="A644" s="38" t="s">
        <v>145</v>
      </c>
      <c r="B644" s="10" t="s">
        <v>62</v>
      </c>
      <c r="C644" s="10" t="s">
        <v>58</v>
      </c>
      <c r="D644" s="10" t="s">
        <v>166</v>
      </c>
      <c r="E644" s="10"/>
      <c r="F644" s="51">
        <f>F645</f>
        <v>93.561899999999994</v>
      </c>
    </row>
    <row r="645" spans="1:6" ht="25.5" x14ac:dyDescent="0.2">
      <c r="A645" s="27" t="s">
        <v>659</v>
      </c>
      <c r="B645" s="4" t="s">
        <v>62</v>
      </c>
      <c r="C645" s="4" t="s">
        <v>58</v>
      </c>
      <c r="D645" s="4" t="s">
        <v>660</v>
      </c>
      <c r="E645" s="4"/>
      <c r="F645" s="5">
        <f>SUM(F646:F649)</f>
        <v>93.561899999999994</v>
      </c>
    </row>
    <row r="646" spans="1:6" x14ac:dyDescent="0.2">
      <c r="A646" s="36" t="s">
        <v>264</v>
      </c>
      <c r="B646" s="6" t="s">
        <v>62</v>
      </c>
      <c r="C646" s="6" t="s">
        <v>58</v>
      </c>
      <c r="D646" s="6" t="s">
        <v>660</v>
      </c>
      <c r="E646" s="6" t="s">
        <v>135</v>
      </c>
      <c r="F646" s="79">
        <v>24.032299999999999</v>
      </c>
    </row>
    <row r="647" spans="1:6" ht="38.25" x14ac:dyDescent="0.2">
      <c r="A647" s="13" t="s">
        <v>265</v>
      </c>
      <c r="B647" s="6" t="s">
        <v>62</v>
      </c>
      <c r="C647" s="6" t="s">
        <v>58</v>
      </c>
      <c r="D647" s="6" t="s">
        <v>660</v>
      </c>
      <c r="E647" s="6" t="s">
        <v>185</v>
      </c>
      <c r="F647" s="79">
        <v>7.2576999999999998</v>
      </c>
    </row>
    <row r="648" spans="1:6" ht="25.5" x14ac:dyDescent="0.2">
      <c r="A648" s="13" t="s">
        <v>164</v>
      </c>
      <c r="B648" s="6" t="s">
        <v>62</v>
      </c>
      <c r="C648" s="6" t="s">
        <v>58</v>
      </c>
      <c r="D648" s="6" t="s">
        <v>660</v>
      </c>
      <c r="E648" s="6" t="s">
        <v>104</v>
      </c>
      <c r="F648" s="79">
        <v>47.8279</v>
      </c>
    </row>
    <row r="649" spans="1:6" ht="38.25" x14ac:dyDescent="0.2">
      <c r="A649" s="13" t="s">
        <v>165</v>
      </c>
      <c r="B649" s="6" t="s">
        <v>62</v>
      </c>
      <c r="C649" s="6" t="s">
        <v>58</v>
      </c>
      <c r="D649" s="6" t="s">
        <v>660</v>
      </c>
      <c r="E649" s="6" t="s">
        <v>158</v>
      </c>
      <c r="F649" s="79">
        <v>14.444000000000001</v>
      </c>
    </row>
    <row r="650" spans="1:6" x14ac:dyDescent="0.2">
      <c r="A650" s="20" t="s">
        <v>115</v>
      </c>
      <c r="B650" s="9" t="s">
        <v>64</v>
      </c>
      <c r="C650" s="9"/>
      <c r="D650" s="9"/>
      <c r="E650" s="9"/>
      <c r="F650" s="49">
        <f>F651+F676+F656+F670</f>
        <v>46941.780809999997</v>
      </c>
    </row>
    <row r="651" spans="1:6" x14ac:dyDescent="0.2">
      <c r="A651" s="26" t="s">
        <v>54</v>
      </c>
      <c r="B651" s="8" t="s">
        <v>64</v>
      </c>
      <c r="C651" s="8" t="s">
        <v>56</v>
      </c>
      <c r="D651" s="8"/>
      <c r="E651" s="8"/>
      <c r="F651" s="50">
        <f>F652</f>
        <v>5328.92508</v>
      </c>
    </row>
    <row r="652" spans="1:6" x14ac:dyDescent="0.2">
      <c r="A652" s="33" t="s">
        <v>145</v>
      </c>
      <c r="B652" s="10" t="s">
        <v>64</v>
      </c>
      <c r="C652" s="10" t="s">
        <v>56</v>
      </c>
      <c r="D652" s="10" t="s">
        <v>166</v>
      </c>
      <c r="E652" s="10"/>
      <c r="F652" s="51">
        <f>F653</f>
        <v>5328.92508</v>
      </c>
    </row>
    <row r="653" spans="1:6" ht="25.5" x14ac:dyDescent="0.2">
      <c r="A653" s="23" t="s">
        <v>79</v>
      </c>
      <c r="B653" s="4" t="s">
        <v>64</v>
      </c>
      <c r="C653" s="4" t="s">
        <v>56</v>
      </c>
      <c r="D653" s="4" t="s">
        <v>192</v>
      </c>
      <c r="E653" s="4"/>
      <c r="F653" s="5">
        <f>F654</f>
        <v>5328.92508</v>
      </c>
    </row>
    <row r="654" spans="1:6" x14ac:dyDescent="0.2">
      <c r="A654" s="70" t="s">
        <v>136</v>
      </c>
      <c r="B654" s="4" t="s">
        <v>64</v>
      </c>
      <c r="C654" s="4" t="s">
        <v>56</v>
      </c>
      <c r="D654" s="4" t="s">
        <v>193</v>
      </c>
      <c r="E654" s="4"/>
      <c r="F654" s="5">
        <f>F655</f>
        <v>5328.92508</v>
      </c>
    </row>
    <row r="655" spans="1:6" ht="25.5" x14ac:dyDescent="0.2">
      <c r="A655" s="18" t="s">
        <v>632</v>
      </c>
      <c r="B655" s="6" t="s">
        <v>64</v>
      </c>
      <c r="C655" s="6" t="s">
        <v>56</v>
      </c>
      <c r="D655" s="6" t="s">
        <v>193</v>
      </c>
      <c r="E655" s="6" t="s">
        <v>631</v>
      </c>
      <c r="F655" s="19">
        <v>5328.92508</v>
      </c>
    </row>
    <row r="656" spans="1:6" x14ac:dyDescent="0.2">
      <c r="A656" s="26" t="s">
        <v>147</v>
      </c>
      <c r="B656" s="8" t="s">
        <v>64</v>
      </c>
      <c r="C656" s="8" t="s">
        <v>70</v>
      </c>
      <c r="D656" s="8"/>
      <c r="E656" s="8"/>
      <c r="F656" s="50">
        <f>F664+F657</f>
        <v>34756.455730000001</v>
      </c>
    </row>
    <row r="657" spans="1:6" ht="38.25" x14ac:dyDescent="0.2">
      <c r="A657" s="61" t="s">
        <v>481</v>
      </c>
      <c r="B657" s="10" t="s">
        <v>64</v>
      </c>
      <c r="C657" s="10" t="s">
        <v>70</v>
      </c>
      <c r="D657" s="10" t="s">
        <v>37</v>
      </c>
      <c r="E657" s="10"/>
      <c r="F657" s="96">
        <f>F661+F658</f>
        <v>12287.358329999999</v>
      </c>
    </row>
    <row r="658" spans="1:6" ht="38.25" x14ac:dyDescent="0.2">
      <c r="A658" s="15" t="s">
        <v>433</v>
      </c>
      <c r="B658" s="4" t="s">
        <v>64</v>
      </c>
      <c r="C658" s="4" t="s">
        <v>70</v>
      </c>
      <c r="D658" s="4" t="s">
        <v>509</v>
      </c>
      <c r="E658" s="4"/>
      <c r="F658" s="114">
        <f>F659</f>
        <v>10918.907999999999</v>
      </c>
    </row>
    <row r="659" spans="1:6" x14ac:dyDescent="0.2">
      <c r="A659" s="97" t="s">
        <v>409</v>
      </c>
      <c r="B659" s="4" t="s">
        <v>64</v>
      </c>
      <c r="C659" s="4" t="s">
        <v>70</v>
      </c>
      <c r="D659" s="4" t="s">
        <v>510</v>
      </c>
      <c r="E659" s="4"/>
      <c r="F659" s="114">
        <f>F660</f>
        <v>10918.907999999999</v>
      </c>
    </row>
    <row r="660" spans="1:6" ht="25.5" x14ac:dyDescent="0.2">
      <c r="A660" s="14" t="s">
        <v>133</v>
      </c>
      <c r="B660" s="83" t="s">
        <v>64</v>
      </c>
      <c r="C660" s="83" t="s">
        <v>70</v>
      </c>
      <c r="D660" s="83" t="s">
        <v>510</v>
      </c>
      <c r="E660" s="83" t="s">
        <v>108</v>
      </c>
      <c r="F660" s="79">
        <v>10918.907999999999</v>
      </c>
    </row>
    <row r="661" spans="1:6" ht="51" x14ac:dyDescent="0.2">
      <c r="A661" s="15" t="s">
        <v>511</v>
      </c>
      <c r="B661" s="4" t="s">
        <v>64</v>
      </c>
      <c r="C661" s="4" t="s">
        <v>70</v>
      </c>
      <c r="D661" s="4" t="s">
        <v>432</v>
      </c>
      <c r="E661" s="4"/>
      <c r="F661" s="114">
        <f>F662</f>
        <v>1368.4503299999999</v>
      </c>
    </row>
    <row r="662" spans="1:6" x14ac:dyDescent="0.2">
      <c r="A662" s="97" t="s">
        <v>409</v>
      </c>
      <c r="B662" s="4" t="s">
        <v>64</v>
      </c>
      <c r="C662" s="4" t="s">
        <v>70</v>
      </c>
      <c r="D662" s="4" t="s">
        <v>431</v>
      </c>
      <c r="E662" s="4"/>
      <c r="F662" s="54">
        <f>F663</f>
        <v>1368.4503299999999</v>
      </c>
    </row>
    <row r="663" spans="1:6" x14ac:dyDescent="0.2">
      <c r="A663" s="56" t="s">
        <v>496</v>
      </c>
      <c r="B663" s="83" t="s">
        <v>64</v>
      </c>
      <c r="C663" s="83" t="s">
        <v>70</v>
      </c>
      <c r="D663" s="83" t="s">
        <v>431</v>
      </c>
      <c r="E663" s="83" t="s">
        <v>497</v>
      </c>
      <c r="F663" s="79">
        <v>1368.4503299999999</v>
      </c>
    </row>
    <row r="664" spans="1:6" x14ac:dyDescent="0.2">
      <c r="A664" s="33" t="s">
        <v>145</v>
      </c>
      <c r="B664" s="10" t="s">
        <v>64</v>
      </c>
      <c r="C664" s="10" t="s">
        <v>70</v>
      </c>
      <c r="D664" s="10" t="s">
        <v>166</v>
      </c>
      <c r="E664" s="10"/>
      <c r="F664" s="51">
        <f>F667+F665</f>
        <v>22469.097399999999</v>
      </c>
    </row>
    <row r="665" spans="1:6" ht="38.25" x14ac:dyDescent="0.2">
      <c r="A665" s="29" t="s">
        <v>494</v>
      </c>
      <c r="B665" s="4" t="s">
        <v>64</v>
      </c>
      <c r="C665" s="4" t="s">
        <v>70</v>
      </c>
      <c r="D665" s="4" t="s">
        <v>495</v>
      </c>
      <c r="E665" s="4"/>
      <c r="F665" s="89">
        <f>F666</f>
        <v>19866.867399999999</v>
      </c>
    </row>
    <row r="666" spans="1:6" x14ac:dyDescent="0.2">
      <c r="A666" s="56" t="s">
        <v>496</v>
      </c>
      <c r="B666" s="6" t="s">
        <v>64</v>
      </c>
      <c r="C666" s="6" t="s">
        <v>70</v>
      </c>
      <c r="D666" s="6" t="s">
        <v>495</v>
      </c>
      <c r="E666" s="6" t="s">
        <v>497</v>
      </c>
      <c r="F666" s="79">
        <v>19866.867399999999</v>
      </c>
    </row>
    <row r="667" spans="1:6" s="39" customFormat="1" ht="204" x14ac:dyDescent="0.2">
      <c r="A667" s="21" t="s">
        <v>398</v>
      </c>
      <c r="B667" s="4" t="s">
        <v>64</v>
      </c>
      <c r="C667" s="4" t="s">
        <v>70</v>
      </c>
      <c r="D667" s="4" t="s">
        <v>221</v>
      </c>
      <c r="E667" s="4"/>
      <c r="F667" s="114">
        <f>F668+F669</f>
        <v>2602.23</v>
      </c>
    </row>
    <row r="668" spans="1:6" s="40" customFormat="1" x14ac:dyDescent="0.2">
      <c r="A668" s="13" t="s">
        <v>118</v>
      </c>
      <c r="B668" s="6" t="s">
        <v>64</v>
      </c>
      <c r="C668" s="6" t="s">
        <v>70</v>
      </c>
      <c r="D668" s="6" t="s">
        <v>221</v>
      </c>
      <c r="E668" s="6" t="s">
        <v>119</v>
      </c>
      <c r="F668" s="91">
        <v>2293.13</v>
      </c>
    </row>
    <row r="669" spans="1:6" x14ac:dyDescent="0.2">
      <c r="A669" s="24" t="s">
        <v>128</v>
      </c>
      <c r="B669" s="6" t="s">
        <v>64</v>
      </c>
      <c r="C669" s="6" t="s">
        <v>70</v>
      </c>
      <c r="D669" s="6" t="s">
        <v>221</v>
      </c>
      <c r="E669" s="6" t="s">
        <v>129</v>
      </c>
      <c r="F669" s="79">
        <v>309.10000000000002</v>
      </c>
    </row>
    <row r="670" spans="1:6" x14ac:dyDescent="0.2">
      <c r="A670" s="26" t="s">
        <v>545</v>
      </c>
      <c r="B670" s="8" t="s">
        <v>64</v>
      </c>
      <c r="C670" s="8" t="s">
        <v>58</v>
      </c>
      <c r="D670" s="8"/>
      <c r="E670" s="8"/>
      <c r="F670" s="50">
        <f>F671</f>
        <v>1963.5</v>
      </c>
    </row>
    <row r="671" spans="1:6" ht="38.25" x14ac:dyDescent="0.2">
      <c r="A671" s="17" t="s">
        <v>554</v>
      </c>
      <c r="B671" s="10" t="s">
        <v>64</v>
      </c>
      <c r="C671" s="10" t="s">
        <v>58</v>
      </c>
      <c r="D671" s="10" t="s">
        <v>222</v>
      </c>
      <c r="E671" s="10"/>
      <c r="F671" s="88">
        <f>F672</f>
        <v>1963.5</v>
      </c>
    </row>
    <row r="672" spans="1:6" ht="13.5" x14ac:dyDescent="0.2">
      <c r="A672" s="41" t="s">
        <v>546</v>
      </c>
      <c r="B672" s="7" t="s">
        <v>64</v>
      </c>
      <c r="C672" s="7" t="s">
        <v>58</v>
      </c>
      <c r="D672" s="7" t="s">
        <v>547</v>
      </c>
      <c r="E672" s="7"/>
      <c r="F672" s="110">
        <f>F673</f>
        <v>1963.5</v>
      </c>
    </row>
    <row r="673" spans="1:6" ht="25.5" x14ac:dyDescent="0.2">
      <c r="A673" s="23" t="s">
        <v>548</v>
      </c>
      <c r="B673" s="4" t="s">
        <v>64</v>
      </c>
      <c r="C673" s="4" t="s">
        <v>58</v>
      </c>
      <c r="D673" s="4" t="s">
        <v>549</v>
      </c>
      <c r="E673" s="4"/>
      <c r="F673" s="54">
        <f>F674</f>
        <v>1963.5</v>
      </c>
    </row>
    <row r="674" spans="1:6" ht="25.5" x14ac:dyDescent="0.2">
      <c r="A674" s="23" t="s">
        <v>550</v>
      </c>
      <c r="B674" s="4" t="s">
        <v>64</v>
      </c>
      <c r="C674" s="4" t="s">
        <v>58</v>
      </c>
      <c r="D674" s="4" t="s">
        <v>551</v>
      </c>
      <c r="E674" s="4"/>
      <c r="F674" s="54">
        <f>F675</f>
        <v>1963.5</v>
      </c>
    </row>
    <row r="675" spans="1:6" x14ac:dyDescent="0.2">
      <c r="A675" s="24" t="s">
        <v>496</v>
      </c>
      <c r="B675" s="6" t="s">
        <v>64</v>
      </c>
      <c r="C675" s="6" t="s">
        <v>58</v>
      </c>
      <c r="D675" s="6" t="s">
        <v>551</v>
      </c>
      <c r="E675" s="6" t="s">
        <v>497</v>
      </c>
      <c r="F675" s="91">
        <v>1963.5</v>
      </c>
    </row>
    <row r="676" spans="1:6" x14ac:dyDescent="0.2">
      <c r="A676" s="26" t="s">
        <v>83</v>
      </c>
      <c r="B676" s="8" t="s">
        <v>64</v>
      </c>
      <c r="C676" s="8" t="s">
        <v>63</v>
      </c>
      <c r="D676" s="8"/>
      <c r="E676" s="8"/>
      <c r="F676" s="50">
        <f>F677</f>
        <v>4892.8999999999996</v>
      </c>
    </row>
    <row r="677" spans="1:6" x14ac:dyDescent="0.2">
      <c r="A677" s="33" t="s">
        <v>145</v>
      </c>
      <c r="B677" s="10" t="s">
        <v>64</v>
      </c>
      <c r="C677" s="10" t="s">
        <v>63</v>
      </c>
      <c r="D677" s="10" t="s">
        <v>166</v>
      </c>
      <c r="E677" s="10"/>
      <c r="F677" s="51">
        <f>F678+F683+F688</f>
        <v>4892.8999999999996</v>
      </c>
    </row>
    <row r="678" spans="1:6" ht="51" x14ac:dyDescent="0.2">
      <c r="A678" s="23" t="s">
        <v>100</v>
      </c>
      <c r="B678" s="4" t="s">
        <v>64</v>
      </c>
      <c r="C678" s="4" t="s">
        <v>63</v>
      </c>
      <c r="D678" s="4" t="s">
        <v>194</v>
      </c>
      <c r="E678" s="4"/>
      <c r="F678" s="89">
        <f>SUM(F679:F682)</f>
        <v>1884.8999999999999</v>
      </c>
    </row>
    <row r="679" spans="1:6" ht="25.5" x14ac:dyDescent="0.2">
      <c r="A679" s="34" t="s">
        <v>164</v>
      </c>
      <c r="B679" s="6" t="s">
        <v>64</v>
      </c>
      <c r="C679" s="6" t="s">
        <v>63</v>
      </c>
      <c r="D679" s="6" t="s">
        <v>194</v>
      </c>
      <c r="E679" s="6" t="s">
        <v>104</v>
      </c>
      <c r="F679" s="79">
        <v>1393.84</v>
      </c>
    </row>
    <row r="680" spans="1:6" ht="38.25" x14ac:dyDescent="0.2">
      <c r="A680" s="34" t="s">
        <v>165</v>
      </c>
      <c r="B680" s="6" t="s">
        <v>64</v>
      </c>
      <c r="C680" s="6" t="s">
        <v>63</v>
      </c>
      <c r="D680" s="6" t="s">
        <v>194</v>
      </c>
      <c r="E680" s="6" t="s">
        <v>158</v>
      </c>
      <c r="F680" s="79">
        <v>420.96</v>
      </c>
    </row>
    <row r="681" spans="1:6" ht="25.5" x14ac:dyDescent="0.2">
      <c r="A681" s="34" t="s">
        <v>105</v>
      </c>
      <c r="B681" s="6" t="s">
        <v>64</v>
      </c>
      <c r="C681" s="6" t="s">
        <v>63</v>
      </c>
      <c r="D681" s="6" t="s">
        <v>194</v>
      </c>
      <c r="E681" s="6" t="s">
        <v>106</v>
      </c>
      <c r="F681" s="79">
        <v>21</v>
      </c>
    </row>
    <row r="682" spans="1:6" ht="25.5" x14ac:dyDescent="0.2">
      <c r="A682" s="34" t="s">
        <v>133</v>
      </c>
      <c r="B682" s="6" t="s">
        <v>64</v>
      </c>
      <c r="C682" s="6" t="s">
        <v>63</v>
      </c>
      <c r="D682" s="6" t="s">
        <v>194</v>
      </c>
      <c r="E682" s="6" t="s">
        <v>108</v>
      </c>
      <c r="F682" s="79">
        <v>49.1</v>
      </c>
    </row>
    <row r="683" spans="1:6" ht="38.25" x14ac:dyDescent="0.2">
      <c r="A683" s="23" t="s">
        <v>99</v>
      </c>
      <c r="B683" s="4" t="s">
        <v>64</v>
      </c>
      <c r="C683" s="4" t="s">
        <v>63</v>
      </c>
      <c r="D683" s="4" t="s">
        <v>196</v>
      </c>
      <c r="E683" s="4"/>
      <c r="F683" s="89">
        <f>SUM(F684:F687)</f>
        <v>2513.1999999999998</v>
      </c>
    </row>
    <row r="684" spans="1:6" ht="25.5" x14ac:dyDescent="0.2">
      <c r="A684" s="34" t="s">
        <v>164</v>
      </c>
      <c r="B684" s="6" t="s">
        <v>64</v>
      </c>
      <c r="C684" s="6" t="s">
        <v>63</v>
      </c>
      <c r="D684" s="6" t="s">
        <v>196</v>
      </c>
      <c r="E684" s="6" t="s">
        <v>104</v>
      </c>
      <c r="F684" s="79">
        <v>1731.96</v>
      </c>
    </row>
    <row r="685" spans="1:6" s="39" customFormat="1" ht="38.25" x14ac:dyDescent="0.2">
      <c r="A685" s="34" t="s">
        <v>165</v>
      </c>
      <c r="B685" s="6" t="s">
        <v>64</v>
      </c>
      <c r="C685" s="6" t="s">
        <v>63</v>
      </c>
      <c r="D685" s="6" t="s">
        <v>196</v>
      </c>
      <c r="E685" s="6" t="s">
        <v>158</v>
      </c>
      <c r="F685" s="79">
        <v>528.04</v>
      </c>
    </row>
    <row r="686" spans="1:6" ht="25.5" x14ac:dyDescent="0.2">
      <c r="A686" s="34" t="s">
        <v>105</v>
      </c>
      <c r="B686" s="6" t="s">
        <v>64</v>
      </c>
      <c r="C686" s="6" t="s">
        <v>63</v>
      </c>
      <c r="D686" s="6" t="s">
        <v>196</v>
      </c>
      <c r="E686" s="6" t="s">
        <v>106</v>
      </c>
      <c r="F686" s="79">
        <v>100</v>
      </c>
    </row>
    <row r="687" spans="1:6" ht="25.5" x14ac:dyDescent="0.2">
      <c r="A687" s="34" t="s">
        <v>133</v>
      </c>
      <c r="B687" s="6" t="s">
        <v>64</v>
      </c>
      <c r="C687" s="6" t="s">
        <v>63</v>
      </c>
      <c r="D687" s="6" t="s">
        <v>196</v>
      </c>
      <c r="E687" s="6" t="s">
        <v>108</v>
      </c>
      <c r="F687" s="79">
        <v>153.19999999999999</v>
      </c>
    </row>
    <row r="688" spans="1:6" ht="51" x14ac:dyDescent="0.2">
      <c r="A688" s="81" t="s">
        <v>369</v>
      </c>
      <c r="B688" s="82" t="s">
        <v>64</v>
      </c>
      <c r="C688" s="82" t="s">
        <v>63</v>
      </c>
      <c r="D688" s="82" t="s">
        <v>370</v>
      </c>
      <c r="E688" s="82"/>
      <c r="F688" s="89">
        <f>SUM(F689:F692)</f>
        <v>494.8</v>
      </c>
    </row>
    <row r="689" spans="1:6" ht="25.5" x14ac:dyDescent="0.2">
      <c r="A689" s="34" t="s">
        <v>164</v>
      </c>
      <c r="B689" s="6" t="s">
        <v>64</v>
      </c>
      <c r="C689" s="6" t="s">
        <v>63</v>
      </c>
      <c r="D689" s="6" t="s">
        <v>370</v>
      </c>
      <c r="E689" s="6" t="s">
        <v>104</v>
      </c>
      <c r="F689" s="79">
        <v>178.155</v>
      </c>
    </row>
    <row r="690" spans="1:6" ht="38.25" x14ac:dyDescent="0.2">
      <c r="A690" s="34" t="s">
        <v>165</v>
      </c>
      <c r="B690" s="6" t="s">
        <v>64</v>
      </c>
      <c r="C690" s="6" t="s">
        <v>63</v>
      </c>
      <c r="D690" s="6" t="s">
        <v>370</v>
      </c>
      <c r="E690" s="6" t="s">
        <v>158</v>
      </c>
      <c r="F690" s="79">
        <v>53.79</v>
      </c>
    </row>
    <row r="691" spans="1:6" ht="25.5" x14ac:dyDescent="0.2">
      <c r="A691" s="34" t="s">
        <v>133</v>
      </c>
      <c r="B691" s="6" t="s">
        <v>64</v>
      </c>
      <c r="C691" s="6" t="s">
        <v>63</v>
      </c>
      <c r="D691" s="6" t="s">
        <v>370</v>
      </c>
      <c r="E691" s="6" t="s">
        <v>108</v>
      </c>
      <c r="F691" s="79">
        <v>201.0676</v>
      </c>
    </row>
    <row r="692" spans="1:6" x14ac:dyDescent="0.2">
      <c r="A692" s="13" t="s">
        <v>375</v>
      </c>
      <c r="B692" s="6" t="s">
        <v>64</v>
      </c>
      <c r="C692" s="6" t="s">
        <v>63</v>
      </c>
      <c r="D692" s="6" t="s">
        <v>370</v>
      </c>
      <c r="E692" s="6" t="s">
        <v>374</v>
      </c>
      <c r="F692" s="79">
        <v>61.787399999999998</v>
      </c>
    </row>
    <row r="693" spans="1:6" x14ac:dyDescent="0.2">
      <c r="A693" s="32" t="s">
        <v>123</v>
      </c>
      <c r="B693" s="9" t="s">
        <v>75</v>
      </c>
      <c r="C693" s="9"/>
      <c r="D693" s="9"/>
      <c r="E693" s="9"/>
      <c r="F693" s="49">
        <f>F694+F715+F734</f>
        <v>197078.4999</v>
      </c>
    </row>
    <row r="694" spans="1:6" x14ac:dyDescent="0.2">
      <c r="A694" s="26" t="s">
        <v>97</v>
      </c>
      <c r="B694" s="8" t="s">
        <v>75</v>
      </c>
      <c r="C694" s="8" t="s">
        <v>57</v>
      </c>
      <c r="D694" s="8"/>
      <c r="E694" s="8"/>
      <c r="F694" s="50">
        <f>F700+F695+F712</f>
        <v>135596.03990999999</v>
      </c>
    </row>
    <row r="695" spans="1:6" s="39" customFormat="1" ht="38.25" x14ac:dyDescent="0.2">
      <c r="A695" s="38" t="s">
        <v>481</v>
      </c>
      <c r="B695" s="10" t="s">
        <v>75</v>
      </c>
      <c r="C695" s="10" t="s">
        <v>57</v>
      </c>
      <c r="D695" s="10" t="s">
        <v>37</v>
      </c>
      <c r="E695" s="10"/>
      <c r="F695" s="51">
        <f>F696</f>
        <v>131014.67043</v>
      </c>
    </row>
    <row r="696" spans="1:6" s="39" customFormat="1" ht="51" x14ac:dyDescent="0.2">
      <c r="A696" s="15" t="s">
        <v>429</v>
      </c>
      <c r="B696" s="4" t="s">
        <v>75</v>
      </c>
      <c r="C696" s="4" t="s">
        <v>57</v>
      </c>
      <c r="D696" s="4" t="s">
        <v>425</v>
      </c>
      <c r="E696" s="4"/>
      <c r="F696" s="5">
        <f>F697</f>
        <v>131014.67043</v>
      </c>
    </row>
    <row r="697" spans="1:6" s="39" customFormat="1" ht="38.25" x14ac:dyDescent="0.2">
      <c r="A697" s="15" t="s">
        <v>436</v>
      </c>
      <c r="B697" s="4" t="s">
        <v>75</v>
      </c>
      <c r="C697" s="4" t="s">
        <v>57</v>
      </c>
      <c r="D697" s="4" t="s">
        <v>435</v>
      </c>
      <c r="E697" s="4"/>
      <c r="F697" s="5">
        <f>F698</f>
        <v>131014.67043</v>
      </c>
    </row>
    <row r="698" spans="1:6" s="39" customFormat="1" x14ac:dyDescent="0.2">
      <c r="A698" s="15" t="s">
        <v>409</v>
      </c>
      <c r="B698" s="4" t="s">
        <v>75</v>
      </c>
      <c r="C698" s="4" t="s">
        <v>57</v>
      </c>
      <c r="D698" s="4" t="s">
        <v>434</v>
      </c>
      <c r="E698" s="4"/>
      <c r="F698" s="5">
        <f>SUM(F699:F699)</f>
        <v>131014.67043</v>
      </c>
    </row>
    <row r="699" spans="1:6" s="39" customFormat="1" ht="38.25" x14ac:dyDescent="0.2">
      <c r="A699" s="104" t="s">
        <v>415</v>
      </c>
      <c r="B699" s="6" t="s">
        <v>75</v>
      </c>
      <c r="C699" s="6" t="s">
        <v>57</v>
      </c>
      <c r="D699" s="6" t="s">
        <v>434</v>
      </c>
      <c r="E699" s="6" t="s">
        <v>416</v>
      </c>
      <c r="F699" s="79">
        <v>131014.67043</v>
      </c>
    </row>
    <row r="700" spans="1:6" ht="38.25" x14ac:dyDescent="0.2">
      <c r="A700" s="17" t="s">
        <v>519</v>
      </c>
      <c r="B700" s="10" t="s">
        <v>75</v>
      </c>
      <c r="C700" s="10" t="s">
        <v>57</v>
      </c>
      <c r="D700" s="10" t="s">
        <v>222</v>
      </c>
      <c r="E700" s="10"/>
      <c r="F700" s="51">
        <f>F701+F707</f>
        <v>4571.3694800000003</v>
      </c>
    </row>
    <row r="701" spans="1:6" ht="27" x14ac:dyDescent="0.2">
      <c r="A701" s="41" t="s">
        <v>8</v>
      </c>
      <c r="B701" s="7" t="s">
        <v>75</v>
      </c>
      <c r="C701" s="7" t="s">
        <v>57</v>
      </c>
      <c r="D701" s="72" t="s">
        <v>320</v>
      </c>
      <c r="E701" s="7"/>
      <c r="F701" s="42">
        <f>F702</f>
        <v>889.56947999999988</v>
      </c>
    </row>
    <row r="702" spans="1:6" ht="25.5" x14ac:dyDescent="0.2">
      <c r="A702" s="23" t="s">
        <v>365</v>
      </c>
      <c r="B702" s="4" t="s">
        <v>75</v>
      </c>
      <c r="C702" s="4" t="s">
        <v>57</v>
      </c>
      <c r="D702" s="67" t="s">
        <v>321</v>
      </c>
      <c r="E702" s="7"/>
      <c r="F702" s="5">
        <f>F703</f>
        <v>889.56947999999988</v>
      </c>
    </row>
    <row r="703" spans="1:6" ht="25.5" x14ac:dyDescent="0.2">
      <c r="A703" s="23" t="s">
        <v>155</v>
      </c>
      <c r="B703" s="4" t="s">
        <v>75</v>
      </c>
      <c r="C703" s="4" t="s">
        <v>57</v>
      </c>
      <c r="D703" s="67" t="s">
        <v>321</v>
      </c>
      <c r="E703" s="4"/>
      <c r="F703" s="5">
        <f>SUM(F704:F706)</f>
        <v>889.56947999999988</v>
      </c>
    </row>
    <row r="704" spans="1:6" ht="25.5" x14ac:dyDescent="0.2">
      <c r="A704" s="14" t="s">
        <v>414</v>
      </c>
      <c r="B704" s="6" t="s">
        <v>75</v>
      </c>
      <c r="C704" s="6" t="s">
        <v>57</v>
      </c>
      <c r="D704" s="68" t="s">
        <v>321</v>
      </c>
      <c r="E704" s="6" t="s">
        <v>412</v>
      </c>
      <c r="F704" s="79">
        <v>86.022999999999996</v>
      </c>
    </row>
    <row r="705" spans="1:6" ht="25.5" x14ac:dyDescent="0.2">
      <c r="A705" s="14" t="s">
        <v>133</v>
      </c>
      <c r="B705" s="6" t="s">
        <v>75</v>
      </c>
      <c r="C705" s="6" t="s">
        <v>57</v>
      </c>
      <c r="D705" s="68" t="s">
        <v>321</v>
      </c>
      <c r="E705" s="6" t="s">
        <v>108</v>
      </c>
      <c r="F705" s="79">
        <v>457.84647999999999</v>
      </c>
    </row>
    <row r="706" spans="1:6" x14ac:dyDescent="0.2">
      <c r="A706" s="14" t="s">
        <v>609</v>
      </c>
      <c r="B706" s="6" t="s">
        <v>75</v>
      </c>
      <c r="C706" s="6" t="s">
        <v>57</v>
      </c>
      <c r="D706" s="68" t="s">
        <v>321</v>
      </c>
      <c r="E706" s="6" t="s">
        <v>608</v>
      </c>
      <c r="F706" s="79">
        <v>345.7</v>
      </c>
    </row>
    <row r="707" spans="1:6" ht="27" x14ac:dyDescent="0.2">
      <c r="A707" s="41" t="s">
        <v>11</v>
      </c>
      <c r="B707" s="7" t="s">
        <v>75</v>
      </c>
      <c r="C707" s="7" t="s">
        <v>57</v>
      </c>
      <c r="D707" s="72" t="s">
        <v>417</v>
      </c>
      <c r="E707" s="7"/>
      <c r="F707" s="90">
        <f>F708</f>
        <v>3681.8</v>
      </c>
    </row>
    <row r="708" spans="1:6" ht="25.5" x14ac:dyDescent="0.2">
      <c r="A708" s="93" t="s">
        <v>422</v>
      </c>
      <c r="B708" s="4" t="s">
        <v>75</v>
      </c>
      <c r="C708" s="4" t="s">
        <v>57</v>
      </c>
      <c r="D708" s="67" t="s">
        <v>322</v>
      </c>
      <c r="E708" s="4"/>
      <c r="F708" s="89">
        <f>F709</f>
        <v>3681.8</v>
      </c>
    </row>
    <row r="709" spans="1:6" ht="25.5" x14ac:dyDescent="0.2">
      <c r="A709" s="15" t="s">
        <v>399</v>
      </c>
      <c r="B709" s="4" t="s">
        <v>75</v>
      </c>
      <c r="C709" s="4" t="s">
        <v>57</v>
      </c>
      <c r="D709" s="67" t="s">
        <v>323</v>
      </c>
      <c r="E709" s="4"/>
      <c r="F709" s="89">
        <f>F710+F711</f>
        <v>3681.8</v>
      </c>
    </row>
    <row r="710" spans="1:6" x14ac:dyDescent="0.2">
      <c r="A710" s="14" t="s">
        <v>264</v>
      </c>
      <c r="B710" s="6" t="s">
        <v>75</v>
      </c>
      <c r="C710" s="6" t="s">
        <v>57</v>
      </c>
      <c r="D710" s="68" t="s">
        <v>323</v>
      </c>
      <c r="E710" s="83" t="s">
        <v>135</v>
      </c>
      <c r="F710" s="79">
        <v>2827.82089</v>
      </c>
    </row>
    <row r="711" spans="1:6" ht="38.25" x14ac:dyDescent="0.2">
      <c r="A711" s="14" t="s">
        <v>265</v>
      </c>
      <c r="B711" s="6" t="s">
        <v>75</v>
      </c>
      <c r="C711" s="6" t="s">
        <v>57</v>
      </c>
      <c r="D711" s="68" t="s">
        <v>323</v>
      </c>
      <c r="E711" s="83" t="s">
        <v>185</v>
      </c>
      <c r="F711" s="79">
        <v>853.97910999999999</v>
      </c>
    </row>
    <row r="712" spans="1:6" s="40" customFormat="1" x14ac:dyDescent="0.2">
      <c r="A712" s="115" t="s">
        <v>145</v>
      </c>
      <c r="B712" s="10" t="s">
        <v>75</v>
      </c>
      <c r="C712" s="10" t="s">
        <v>57</v>
      </c>
      <c r="D712" s="116" t="s">
        <v>166</v>
      </c>
      <c r="E712" s="84"/>
      <c r="F712" s="99">
        <f>F713</f>
        <v>10</v>
      </c>
    </row>
    <row r="713" spans="1:6" s="39" customFormat="1" x14ac:dyDescent="0.2">
      <c r="A713" s="21" t="s">
        <v>81</v>
      </c>
      <c r="B713" s="4" t="s">
        <v>75</v>
      </c>
      <c r="C713" s="4" t="s">
        <v>57</v>
      </c>
      <c r="D713" s="67" t="s">
        <v>178</v>
      </c>
      <c r="E713" s="85"/>
      <c r="F713" s="89">
        <f>F714</f>
        <v>10</v>
      </c>
    </row>
    <row r="714" spans="1:6" ht="38.25" x14ac:dyDescent="0.2">
      <c r="A714" s="14" t="s">
        <v>615</v>
      </c>
      <c r="B714" s="6" t="s">
        <v>75</v>
      </c>
      <c r="C714" s="6" t="s">
        <v>57</v>
      </c>
      <c r="D714" s="68" t="s">
        <v>178</v>
      </c>
      <c r="E714" s="83" t="s">
        <v>616</v>
      </c>
      <c r="F714" s="79">
        <v>10</v>
      </c>
    </row>
    <row r="715" spans="1:6" x14ac:dyDescent="0.2">
      <c r="A715" s="22" t="s">
        <v>44</v>
      </c>
      <c r="B715" s="8" t="s">
        <v>75</v>
      </c>
      <c r="C715" s="8" t="s">
        <v>70</v>
      </c>
      <c r="D715" s="8"/>
      <c r="E715" s="8"/>
      <c r="F715" s="50">
        <f>F716</f>
        <v>56137.193270000003</v>
      </c>
    </row>
    <row r="716" spans="1:6" ht="38.25" x14ac:dyDescent="0.2">
      <c r="A716" s="17" t="s">
        <v>522</v>
      </c>
      <c r="B716" s="10" t="s">
        <v>75</v>
      </c>
      <c r="C716" s="10" t="s">
        <v>70</v>
      </c>
      <c r="D716" s="10" t="s">
        <v>222</v>
      </c>
      <c r="E716" s="10"/>
      <c r="F716" s="51">
        <f>F717</f>
        <v>56137.193270000003</v>
      </c>
    </row>
    <row r="717" spans="1:6" s="39" customFormat="1" ht="13.5" x14ac:dyDescent="0.2">
      <c r="A717" s="30" t="s">
        <v>9</v>
      </c>
      <c r="B717" s="7" t="s">
        <v>75</v>
      </c>
      <c r="C717" s="7" t="s">
        <v>70</v>
      </c>
      <c r="D717" s="7" t="s">
        <v>335</v>
      </c>
      <c r="E717" s="7"/>
      <c r="F717" s="42">
        <f>F718</f>
        <v>56137.193270000003</v>
      </c>
    </row>
    <row r="718" spans="1:6" ht="25.5" x14ac:dyDescent="0.2">
      <c r="A718" s="23" t="s">
        <v>324</v>
      </c>
      <c r="B718" s="4" t="s">
        <v>75</v>
      </c>
      <c r="C718" s="4" t="s">
        <v>70</v>
      </c>
      <c r="D718" s="4" t="s">
        <v>325</v>
      </c>
      <c r="E718" s="4"/>
      <c r="F718" s="5">
        <f>F719+F726+F724+F730+F732+F722+F729</f>
        <v>56137.193270000003</v>
      </c>
    </row>
    <row r="719" spans="1:6" ht="25.5" x14ac:dyDescent="0.2">
      <c r="A719" s="23" t="s">
        <v>336</v>
      </c>
      <c r="B719" s="4" t="s">
        <v>75</v>
      </c>
      <c r="C719" s="4" t="s">
        <v>70</v>
      </c>
      <c r="D719" s="4" t="s">
        <v>326</v>
      </c>
      <c r="E719" s="4"/>
      <c r="F719" s="5">
        <f>SUM(F720:F721)</f>
        <v>22125.022969999998</v>
      </c>
    </row>
    <row r="720" spans="1:6" s="39" customFormat="1" ht="51" x14ac:dyDescent="0.2">
      <c r="A720" s="24" t="s">
        <v>116</v>
      </c>
      <c r="B720" s="6" t="s">
        <v>75</v>
      </c>
      <c r="C720" s="6" t="s">
        <v>70</v>
      </c>
      <c r="D720" s="6" t="s">
        <v>326</v>
      </c>
      <c r="E720" s="6" t="s">
        <v>122</v>
      </c>
      <c r="F720" s="79">
        <v>20968.354179999998</v>
      </c>
    </row>
    <row r="721" spans="1:6" s="39" customFormat="1" x14ac:dyDescent="0.2">
      <c r="A721" s="13" t="s">
        <v>118</v>
      </c>
      <c r="B721" s="6" t="s">
        <v>75</v>
      </c>
      <c r="C721" s="6" t="s">
        <v>70</v>
      </c>
      <c r="D721" s="6" t="s">
        <v>326</v>
      </c>
      <c r="E721" s="6" t="s">
        <v>119</v>
      </c>
      <c r="F721" s="79">
        <v>1156.6687899999999</v>
      </c>
    </row>
    <row r="722" spans="1:6" ht="63.75" x14ac:dyDescent="0.2">
      <c r="A722" s="29" t="s">
        <v>156</v>
      </c>
      <c r="B722" s="4" t="s">
        <v>75</v>
      </c>
      <c r="C722" s="4" t="s">
        <v>70</v>
      </c>
      <c r="D722" s="4" t="s">
        <v>643</v>
      </c>
      <c r="E722" s="4"/>
      <c r="F722" s="89">
        <f>F723</f>
        <v>177.98</v>
      </c>
    </row>
    <row r="723" spans="1:6" x14ac:dyDescent="0.2">
      <c r="A723" s="13" t="s">
        <v>118</v>
      </c>
      <c r="B723" s="6" t="s">
        <v>75</v>
      </c>
      <c r="C723" s="6" t="s">
        <v>70</v>
      </c>
      <c r="D723" s="6" t="s">
        <v>643</v>
      </c>
      <c r="E723" s="6" t="s">
        <v>119</v>
      </c>
      <c r="F723" s="79">
        <v>177.98</v>
      </c>
    </row>
    <row r="724" spans="1:6" ht="25.5" x14ac:dyDescent="0.2">
      <c r="A724" s="29" t="s">
        <v>532</v>
      </c>
      <c r="B724" s="4" t="s">
        <v>75</v>
      </c>
      <c r="C724" s="4" t="s">
        <v>70</v>
      </c>
      <c r="D724" s="4" t="s">
        <v>617</v>
      </c>
      <c r="E724" s="4"/>
      <c r="F724" s="89">
        <f>F725</f>
        <v>7000</v>
      </c>
    </row>
    <row r="725" spans="1:6" ht="51" x14ac:dyDescent="0.2">
      <c r="A725" s="24" t="s">
        <v>116</v>
      </c>
      <c r="B725" s="6" t="s">
        <v>75</v>
      </c>
      <c r="C725" s="6" t="s">
        <v>70</v>
      </c>
      <c r="D725" s="6" t="s">
        <v>617</v>
      </c>
      <c r="E725" s="6" t="s">
        <v>122</v>
      </c>
      <c r="F725" s="79">
        <v>7000</v>
      </c>
    </row>
    <row r="726" spans="1:6" ht="25.5" x14ac:dyDescent="0.2">
      <c r="A726" s="23" t="s">
        <v>400</v>
      </c>
      <c r="B726" s="4" t="s">
        <v>75</v>
      </c>
      <c r="C726" s="4" t="s">
        <v>70</v>
      </c>
      <c r="D726" s="4" t="s">
        <v>341</v>
      </c>
      <c r="E726" s="4"/>
      <c r="F726" s="89">
        <f>F727</f>
        <v>13421.9</v>
      </c>
    </row>
    <row r="727" spans="1:6" ht="51" x14ac:dyDescent="0.2">
      <c r="A727" s="24" t="s">
        <v>116</v>
      </c>
      <c r="B727" s="6" t="s">
        <v>75</v>
      </c>
      <c r="C727" s="6" t="s">
        <v>70</v>
      </c>
      <c r="D727" s="6" t="s">
        <v>341</v>
      </c>
      <c r="E727" s="6" t="s">
        <v>122</v>
      </c>
      <c r="F727" s="79">
        <v>13421.9</v>
      </c>
    </row>
    <row r="728" spans="1:6" ht="51" x14ac:dyDescent="0.2">
      <c r="A728" s="16" t="s">
        <v>649</v>
      </c>
      <c r="B728" s="4" t="s">
        <v>75</v>
      </c>
      <c r="C728" s="4" t="s">
        <v>70</v>
      </c>
      <c r="D728" s="4" t="s">
        <v>657</v>
      </c>
      <c r="E728" s="6"/>
      <c r="F728" s="79">
        <f>F729</f>
        <v>12500</v>
      </c>
    </row>
    <row r="729" spans="1:6" ht="51" x14ac:dyDescent="0.2">
      <c r="A729" s="24" t="s">
        <v>116</v>
      </c>
      <c r="B729" s="6" t="s">
        <v>75</v>
      </c>
      <c r="C729" s="6" t="s">
        <v>70</v>
      </c>
      <c r="D729" s="6" t="s">
        <v>657</v>
      </c>
      <c r="E729" s="6" t="s">
        <v>122</v>
      </c>
      <c r="F729" s="79">
        <v>12500</v>
      </c>
    </row>
    <row r="730" spans="1:6" ht="38.25" x14ac:dyDescent="0.2">
      <c r="A730" s="23" t="s">
        <v>633</v>
      </c>
      <c r="B730" s="4" t="s">
        <v>75</v>
      </c>
      <c r="C730" s="4" t="s">
        <v>70</v>
      </c>
      <c r="D730" s="4" t="s">
        <v>634</v>
      </c>
      <c r="E730" s="4"/>
      <c r="F730" s="89">
        <f>F731</f>
        <v>230.34064000000001</v>
      </c>
    </row>
    <row r="731" spans="1:6" x14ac:dyDescent="0.2">
      <c r="A731" s="13" t="s">
        <v>118</v>
      </c>
      <c r="B731" s="6" t="s">
        <v>75</v>
      </c>
      <c r="C731" s="6" t="s">
        <v>70</v>
      </c>
      <c r="D731" s="6" t="s">
        <v>634</v>
      </c>
      <c r="E731" s="6" t="s">
        <v>119</v>
      </c>
      <c r="F731" s="79">
        <v>230.34064000000001</v>
      </c>
    </row>
    <row r="732" spans="1:6" ht="76.5" x14ac:dyDescent="0.2">
      <c r="A732" s="23" t="s">
        <v>635</v>
      </c>
      <c r="B732" s="4" t="s">
        <v>75</v>
      </c>
      <c r="C732" s="4" t="s">
        <v>70</v>
      </c>
      <c r="D732" s="4" t="s">
        <v>636</v>
      </c>
      <c r="E732" s="4"/>
      <c r="F732" s="89">
        <f>F733</f>
        <v>681.94965999999999</v>
      </c>
    </row>
    <row r="733" spans="1:6" x14ac:dyDescent="0.2">
      <c r="A733" s="13" t="s">
        <v>118</v>
      </c>
      <c r="B733" s="6" t="s">
        <v>75</v>
      </c>
      <c r="C733" s="6" t="s">
        <v>70</v>
      </c>
      <c r="D733" s="6" t="s">
        <v>636</v>
      </c>
      <c r="E733" s="6" t="s">
        <v>119</v>
      </c>
      <c r="F733" s="79">
        <v>681.94965999999999</v>
      </c>
    </row>
    <row r="734" spans="1:6" x14ac:dyDescent="0.2">
      <c r="A734" s="22" t="s">
        <v>43</v>
      </c>
      <c r="B734" s="8" t="s">
        <v>75</v>
      </c>
      <c r="C734" s="8" t="s">
        <v>60</v>
      </c>
      <c r="D734" s="8"/>
      <c r="E734" s="8"/>
      <c r="F734" s="50">
        <f>F735+F752</f>
        <v>5345.2667199999996</v>
      </c>
    </row>
    <row r="735" spans="1:6" ht="38.25" x14ac:dyDescent="0.2">
      <c r="A735" s="17" t="s">
        <v>519</v>
      </c>
      <c r="B735" s="10" t="s">
        <v>75</v>
      </c>
      <c r="C735" s="10" t="s">
        <v>60</v>
      </c>
      <c r="D735" s="7" t="s">
        <v>222</v>
      </c>
      <c r="E735" s="10"/>
      <c r="F735" s="51">
        <f>F736</f>
        <v>5290.4305199999999</v>
      </c>
    </row>
    <row r="736" spans="1:6" ht="27" x14ac:dyDescent="0.2">
      <c r="A736" s="30" t="s">
        <v>10</v>
      </c>
      <c r="B736" s="7" t="s">
        <v>75</v>
      </c>
      <c r="C736" s="7" t="s">
        <v>60</v>
      </c>
      <c r="D736" s="7" t="s">
        <v>337</v>
      </c>
      <c r="E736" s="7"/>
      <c r="F736" s="42">
        <f>F737</f>
        <v>5290.4305199999999</v>
      </c>
    </row>
    <row r="737" spans="1:14" ht="38.25" x14ac:dyDescent="0.2">
      <c r="A737" s="29" t="s">
        <v>367</v>
      </c>
      <c r="B737" s="4" t="s">
        <v>75</v>
      </c>
      <c r="C737" s="4" t="s">
        <v>60</v>
      </c>
      <c r="D737" s="4" t="s">
        <v>337</v>
      </c>
      <c r="E737" s="4"/>
      <c r="F737" s="5">
        <f>F738+F741+F747</f>
        <v>5290.4305199999999</v>
      </c>
    </row>
    <row r="738" spans="1:14" ht="25.5" x14ac:dyDescent="0.2">
      <c r="A738" s="23" t="s">
        <v>131</v>
      </c>
      <c r="B738" s="4" t="s">
        <v>75</v>
      </c>
      <c r="C738" s="4" t="s">
        <v>60</v>
      </c>
      <c r="D738" s="4" t="s">
        <v>328</v>
      </c>
      <c r="E738" s="4"/>
      <c r="F738" s="5">
        <f>F739+F740</f>
        <v>963.5</v>
      </c>
    </row>
    <row r="739" spans="1:14" ht="25.5" x14ac:dyDescent="0.2">
      <c r="A739" s="13" t="s">
        <v>164</v>
      </c>
      <c r="B739" s="6" t="s">
        <v>75</v>
      </c>
      <c r="C739" s="6" t="s">
        <v>60</v>
      </c>
      <c r="D739" s="6" t="s">
        <v>328</v>
      </c>
      <c r="E739" s="6" t="s">
        <v>104</v>
      </c>
      <c r="F739" s="79">
        <v>740</v>
      </c>
    </row>
    <row r="740" spans="1:14" ht="38.25" x14ac:dyDescent="0.2">
      <c r="A740" s="13" t="s">
        <v>165</v>
      </c>
      <c r="B740" s="6" t="s">
        <v>75</v>
      </c>
      <c r="C740" s="6" t="s">
        <v>60</v>
      </c>
      <c r="D740" s="6" t="s">
        <v>328</v>
      </c>
      <c r="E740" s="6" t="s">
        <v>158</v>
      </c>
      <c r="F740" s="79">
        <v>223.5</v>
      </c>
    </row>
    <row r="741" spans="1:14" ht="25.5" x14ac:dyDescent="0.2">
      <c r="A741" s="28" t="s">
        <v>42</v>
      </c>
      <c r="B741" s="4" t="s">
        <v>75</v>
      </c>
      <c r="C741" s="4" t="s">
        <v>60</v>
      </c>
      <c r="D741" s="4" t="s">
        <v>329</v>
      </c>
      <c r="E741" s="4"/>
      <c r="F741" s="89">
        <f>SUM(F742:F746)</f>
        <v>3426.9305199999999</v>
      </c>
    </row>
    <row r="742" spans="1:14" x14ac:dyDescent="0.2">
      <c r="A742" s="36" t="s">
        <v>263</v>
      </c>
      <c r="B742" s="6" t="s">
        <v>75</v>
      </c>
      <c r="C742" s="6" t="s">
        <v>60</v>
      </c>
      <c r="D742" s="6" t="s">
        <v>329</v>
      </c>
      <c r="E742" s="6" t="s">
        <v>135</v>
      </c>
      <c r="F742" s="79">
        <v>2211.1</v>
      </c>
    </row>
    <row r="743" spans="1:14" ht="38.25" x14ac:dyDescent="0.2">
      <c r="A743" s="13" t="s">
        <v>265</v>
      </c>
      <c r="B743" s="6" t="s">
        <v>75</v>
      </c>
      <c r="C743" s="6" t="s">
        <v>60</v>
      </c>
      <c r="D743" s="6" t="s">
        <v>329</v>
      </c>
      <c r="E743" s="6" t="s">
        <v>185</v>
      </c>
      <c r="F743" s="79">
        <v>666.45349999999996</v>
      </c>
      <c r="J743" s="120"/>
      <c r="K743" s="121"/>
      <c r="L743" s="121"/>
      <c r="M743" s="121"/>
      <c r="N743" s="121"/>
    </row>
    <row r="744" spans="1:14" ht="25.5" x14ac:dyDescent="0.2">
      <c r="A744" s="13" t="s">
        <v>105</v>
      </c>
      <c r="B744" s="6" t="s">
        <v>75</v>
      </c>
      <c r="C744" s="6" t="s">
        <v>60</v>
      </c>
      <c r="D744" s="6" t="s">
        <v>329</v>
      </c>
      <c r="E744" s="6" t="s">
        <v>106</v>
      </c>
      <c r="F744" s="79">
        <f>15+114</f>
        <v>129</v>
      </c>
      <c r="J744" s="122"/>
      <c r="K744" s="121"/>
      <c r="L744" s="121"/>
      <c r="M744" s="123"/>
      <c r="N744" s="123"/>
    </row>
    <row r="745" spans="1:14" ht="25.5" x14ac:dyDescent="0.2">
      <c r="A745" s="13" t="s">
        <v>133</v>
      </c>
      <c r="B745" s="6" t="s">
        <v>75</v>
      </c>
      <c r="C745" s="6" t="s">
        <v>60</v>
      </c>
      <c r="D745" s="6" t="s">
        <v>329</v>
      </c>
      <c r="E745" s="6" t="s">
        <v>108</v>
      </c>
      <c r="F745" s="79">
        <v>416.37702000000002</v>
      </c>
      <c r="J745" s="124"/>
      <c r="K745" s="121"/>
      <c r="L745" s="121"/>
      <c r="M745" s="123"/>
      <c r="N745" s="123"/>
    </row>
    <row r="746" spans="1:14" x14ac:dyDescent="0.2">
      <c r="A746" s="13" t="s">
        <v>421</v>
      </c>
      <c r="B746" s="6" t="s">
        <v>75</v>
      </c>
      <c r="C746" s="6" t="s">
        <v>60</v>
      </c>
      <c r="D746" s="6" t="s">
        <v>329</v>
      </c>
      <c r="E746" s="6" t="s">
        <v>419</v>
      </c>
      <c r="F746" s="79">
        <v>4</v>
      </c>
      <c r="J746" s="124"/>
      <c r="K746" s="121"/>
      <c r="L746" s="121"/>
      <c r="M746" s="123"/>
      <c r="N746" s="123"/>
    </row>
    <row r="747" spans="1:14" ht="51" x14ac:dyDescent="0.2">
      <c r="A747" s="16" t="s">
        <v>649</v>
      </c>
      <c r="B747" s="4" t="s">
        <v>75</v>
      </c>
      <c r="C747" s="4" t="s">
        <v>60</v>
      </c>
      <c r="D747" s="4" t="s">
        <v>658</v>
      </c>
      <c r="E747" s="4"/>
      <c r="F747" s="79">
        <f>F748+F749+F750+F751</f>
        <v>900</v>
      </c>
      <c r="J747" s="124"/>
      <c r="K747" s="121"/>
      <c r="L747" s="121"/>
      <c r="M747" s="123"/>
      <c r="N747" s="123"/>
    </row>
    <row r="748" spans="1:14" x14ac:dyDescent="0.2">
      <c r="A748" s="36" t="s">
        <v>263</v>
      </c>
      <c r="B748" s="6" t="s">
        <v>75</v>
      </c>
      <c r="C748" s="6" t="s">
        <v>60</v>
      </c>
      <c r="D748" s="6" t="s">
        <v>658</v>
      </c>
      <c r="E748" s="6" t="s">
        <v>135</v>
      </c>
      <c r="F748" s="79">
        <v>460</v>
      </c>
      <c r="J748" s="124"/>
      <c r="K748" s="121"/>
      <c r="L748" s="121"/>
      <c r="M748" s="123"/>
      <c r="N748" s="123"/>
    </row>
    <row r="749" spans="1:14" ht="38.25" x14ac:dyDescent="0.2">
      <c r="A749" s="13" t="s">
        <v>265</v>
      </c>
      <c r="B749" s="6" t="s">
        <v>75</v>
      </c>
      <c r="C749" s="6" t="s">
        <v>60</v>
      </c>
      <c r="D749" s="6" t="s">
        <v>658</v>
      </c>
      <c r="E749" s="6" t="s">
        <v>185</v>
      </c>
      <c r="F749" s="79">
        <v>140</v>
      </c>
      <c r="J749" s="124"/>
      <c r="K749" s="121"/>
      <c r="L749" s="121"/>
      <c r="M749" s="123"/>
      <c r="N749" s="123"/>
    </row>
    <row r="750" spans="1:14" ht="25.5" x14ac:dyDescent="0.2">
      <c r="A750" s="13" t="s">
        <v>164</v>
      </c>
      <c r="B750" s="6" t="s">
        <v>75</v>
      </c>
      <c r="C750" s="6" t="s">
        <v>60</v>
      </c>
      <c r="D750" s="6" t="s">
        <v>658</v>
      </c>
      <c r="E750" s="6" t="s">
        <v>104</v>
      </c>
      <c r="F750" s="79">
        <v>230</v>
      </c>
      <c r="J750" s="124"/>
      <c r="K750" s="121"/>
      <c r="L750" s="121"/>
      <c r="M750" s="123"/>
      <c r="N750" s="123"/>
    </row>
    <row r="751" spans="1:14" ht="38.25" x14ac:dyDescent="0.2">
      <c r="A751" s="13" t="s">
        <v>165</v>
      </c>
      <c r="B751" s="6" t="s">
        <v>75</v>
      </c>
      <c r="C751" s="6" t="s">
        <v>60</v>
      </c>
      <c r="D751" s="6" t="s">
        <v>658</v>
      </c>
      <c r="E751" s="6" t="s">
        <v>158</v>
      </c>
      <c r="F751" s="79">
        <v>70</v>
      </c>
      <c r="J751" s="124"/>
      <c r="K751" s="121"/>
      <c r="L751" s="121"/>
      <c r="M751" s="123"/>
      <c r="N751" s="123"/>
    </row>
    <row r="752" spans="1:14" x14ac:dyDescent="0.2">
      <c r="A752" s="38" t="s">
        <v>145</v>
      </c>
      <c r="B752" s="10" t="s">
        <v>75</v>
      </c>
      <c r="C752" s="10" t="s">
        <v>60</v>
      </c>
      <c r="D752" s="10" t="s">
        <v>166</v>
      </c>
      <c r="E752" s="10"/>
      <c r="F752" s="51">
        <f>F753</f>
        <v>54.836200000000005</v>
      </c>
    </row>
    <row r="753" spans="1:14" ht="25.5" x14ac:dyDescent="0.2">
      <c r="A753" s="27" t="s">
        <v>659</v>
      </c>
      <c r="B753" s="4" t="s">
        <v>75</v>
      </c>
      <c r="C753" s="4" t="s">
        <v>60</v>
      </c>
      <c r="D753" s="4" t="s">
        <v>660</v>
      </c>
      <c r="E753" s="4"/>
      <c r="F753" s="5">
        <f>SUM(F754:F755)</f>
        <v>54.836200000000005</v>
      </c>
    </row>
    <row r="754" spans="1:14" ht="25.5" x14ac:dyDescent="0.2">
      <c r="A754" s="36" t="s">
        <v>164</v>
      </c>
      <c r="B754" s="6" t="s">
        <v>75</v>
      </c>
      <c r="C754" s="6" t="s">
        <v>60</v>
      </c>
      <c r="D754" s="6" t="s">
        <v>660</v>
      </c>
      <c r="E754" s="6" t="s">
        <v>104</v>
      </c>
      <c r="F754" s="79">
        <v>42.116900000000001</v>
      </c>
    </row>
    <row r="755" spans="1:14" ht="38.25" x14ac:dyDescent="0.2">
      <c r="A755" s="13" t="s">
        <v>165</v>
      </c>
      <c r="B755" s="6" t="s">
        <v>75</v>
      </c>
      <c r="C755" s="6" t="s">
        <v>60</v>
      </c>
      <c r="D755" s="6" t="s">
        <v>660</v>
      </c>
      <c r="E755" s="6" t="s">
        <v>158</v>
      </c>
      <c r="F755" s="79">
        <v>12.7193</v>
      </c>
    </row>
    <row r="756" spans="1:14" s="57" customFormat="1" ht="25.5" x14ac:dyDescent="0.2">
      <c r="A756" s="108" t="s">
        <v>499</v>
      </c>
      <c r="B756" s="9" t="s">
        <v>90</v>
      </c>
      <c r="C756" s="9"/>
      <c r="D756" s="9"/>
      <c r="E756" s="9"/>
      <c r="F756" s="49">
        <f>F757</f>
        <v>6.9816700000000003</v>
      </c>
      <c r="J756" s="124"/>
      <c r="K756" s="121"/>
      <c r="L756" s="121"/>
      <c r="M756" s="123"/>
      <c r="N756" s="123"/>
    </row>
    <row r="757" spans="1:14" s="57" customFormat="1" ht="25.5" x14ac:dyDescent="0.2">
      <c r="A757" s="109" t="s">
        <v>500</v>
      </c>
      <c r="B757" s="8" t="s">
        <v>90</v>
      </c>
      <c r="C757" s="8" t="s">
        <v>56</v>
      </c>
      <c r="D757" s="8"/>
      <c r="E757" s="8"/>
      <c r="F757" s="50">
        <f>F758</f>
        <v>6.9816700000000003</v>
      </c>
    </row>
    <row r="758" spans="1:14" ht="25.5" x14ac:dyDescent="0.2">
      <c r="A758" s="38" t="s">
        <v>476</v>
      </c>
      <c r="B758" s="10" t="s">
        <v>90</v>
      </c>
      <c r="C758" s="10" t="s">
        <v>56</v>
      </c>
      <c r="D758" s="10" t="s">
        <v>160</v>
      </c>
      <c r="E758" s="10"/>
      <c r="F758" s="51">
        <f>F759</f>
        <v>6.9816700000000003</v>
      </c>
    </row>
    <row r="759" spans="1:14" ht="13.5" x14ac:dyDescent="0.25">
      <c r="A759" s="62" t="s">
        <v>501</v>
      </c>
      <c r="B759" s="7" t="s">
        <v>90</v>
      </c>
      <c r="C759" s="7" t="s">
        <v>56</v>
      </c>
      <c r="D759" s="7" t="s">
        <v>502</v>
      </c>
      <c r="E759" s="7"/>
      <c r="F759" s="42">
        <f>F760</f>
        <v>6.9816700000000003</v>
      </c>
    </row>
    <row r="760" spans="1:14" s="57" customFormat="1" ht="25.5" x14ac:dyDescent="0.2">
      <c r="A760" s="16" t="s">
        <v>503</v>
      </c>
      <c r="B760" s="4" t="s">
        <v>90</v>
      </c>
      <c r="C760" s="4" t="s">
        <v>56</v>
      </c>
      <c r="D760" s="4" t="s">
        <v>504</v>
      </c>
      <c r="E760" s="4"/>
      <c r="F760" s="5">
        <f>F761</f>
        <v>6.9816700000000003</v>
      </c>
    </row>
    <row r="761" spans="1:14" s="57" customFormat="1" x14ac:dyDescent="0.2">
      <c r="A761" s="16" t="s">
        <v>505</v>
      </c>
      <c r="B761" s="4" t="s">
        <v>90</v>
      </c>
      <c r="C761" s="4" t="s">
        <v>56</v>
      </c>
      <c r="D761" s="4" t="s">
        <v>506</v>
      </c>
      <c r="E761" s="4"/>
      <c r="F761" s="5">
        <f>SUM(F762)</f>
        <v>6.9816700000000003</v>
      </c>
    </row>
    <row r="762" spans="1:14" s="57" customFormat="1" x14ac:dyDescent="0.2">
      <c r="A762" s="107" t="s">
        <v>507</v>
      </c>
      <c r="B762" s="6" t="s">
        <v>90</v>
      </c>
      <c r="C762" s="6" t="s">
        <v>56</v>
      </c>
      <c r="D762" s="6" t="s">
        <v>506</v>
      </c>
      <c r="E762" s="6" t="s">
        <v>508</v>
      </c>
      <c r="F762" s="19">
        <v>6.9816700000000003</v>
      </c>
    </row>
    <row r="763" spans="1:14" s="57" customFormat="1" ht="38.25" x14ac:dyDescent="0.2">
      <c r="A763" s="20" t="s">
        <v>124</v>
      </c>
      <c r="B763" s="9" t="s">
        <v>77</v>
      </c>
      <c r="C763" s="9"/>
      <c r="D763" s="9"/>
      <c r="E763" s="9"/>
      <c r="F763" s="49">
        <f>F764+F772</f>
        <v>68639.225940000004</v>
      </c>
    </row>
    <row r="764" spans="1:14" s="57" customFormat="1" ht="38.25" x14ac:dyDescent="0.2">
      <c r="A764" s="22" t="s">
        <v>95</v>
      </c>
      <c r="B764" s="8" t="s">
        <v>77</v>
      </c>
      <c r="C764" s="8" t="s">
        <v>56</v>
      </c>
      <c r="D764" s="8"/>
      <c r="E764" s="8"/>
      <c r="F764" s="50">
        <f>F765</f>
        <v>23512.799999999999</v>
      </c>
    </row>
    <row r="765" spans="1:14" ht="25.5" x14ac:dyDescent="0.2">
      <c r="A765" s="38" t="s">
        <v>476</v>
      </c>
      <c r="B765" s="10" t="s">
        <v>77</v>
      </c>
      <c r="C765" s="10" t="s">
        <v>56</v>
      </c>
      <c r="D765" s="10" t="s">
        <v>160</v>
      </c>
      <c r="E765" s="10"/>
      <c r="F765" s="51">
        <f>F766</f>
        <v>23512.799999999999</v>
      </c>
    </row>
    <row r="766" spans="1:14" ht="27" x14ac:dyDescent="0.2">
      <c r="A766" s="30" t="s">
        <v>347</v>
      </c>
      <c r="B766" s="7" t="s">
        <v>77</v>
      </c>
      <c r="C766" s="7" t="s">
        <v>56</v>
      </c>
      <c r="D766" s="7" t="s">
        <v>168</v>
      </c>
      <c r="E766" s="7"/>
      <c r="F766" s="42">
        <f>F767</f>
        <v>23512.799999999999</v>
      </c>
    </row>
    <row r="767" spans="1:14" s="57" customFormat="1" ht="25.5" x14ac:dyDescent="0.2">
      <c r="A767" s="15" t="s">
        <v>169</v>
      </c>
      <c r="B767" s="4" t="s">
        <v>77</v>
      </c>
      <c r="C767" s="4" t="s">
        <v>56</v>
      </c>
      <c r="D767" s="4" t="s">
        <v>170</v>
      </c>
      <c r="E767" s="4"/>
      <c r="F767" s="5">
        <f>F768+F770</f>
        <v>23512.799999999999</v>
      </c>
    </row>
    <row r="768" spans="1:14" s="57" customFormat="1" ht="25.5" x14ac:dyDescent="0.2">
      <c r="A768" s="15" t="s">
        <v>80</v>
      </c>
      <c r="B768" s="4" t="s">
        <v>77</v>
      </c>
      <c r="C768" s="4" t="s">
        <v>56</v>
      </c>
      <c r="D768" s="4" t="s">
        <v>176</v>
      </c>
      <c r="E768" s="4"/>
      <c r="F768" s="5">
        <f>SUM(F769)</f>
        <v>23391.200000000001</v>
      </c>
    </row>
    <row r="769" spans="1:6" s="57" customFormat="1" x14ac:dyDescent="0.2">
      <c r="A769" s="18" t="s">
        <v>138</v>
      </c>
      <c r="B769" s="6" t="s">
        <v>77</v>
      </c>
      <c r="C769" s="6" t="s">
        <v>56</v>
      </c>
      <c r="D769" s="6" t="s">
        <v>176</v>
      </c>
      <c r="E769" s="6" t="s">
        <v>125</v>
      </c>
      <c r="F769" s="19">
        <v>23391.200000000001</v>
      </c>
    </row>
    <row r="770" spans="1:6" s="57" customFormat="1" ht="25.5" x14ac:dyDescent="0.2">
      <c r="A770" s="27" t="s">
        <v>137</v>
      </c>
      <c r="B770" s="4" t="s">
        <v>77</v>
      </c>
      <c r="C770" s="4" t="s">
        <v>56</v>
      </c>
      <c r="D770" s="4" t="s">
        <v>171</v>
      </c>
      <c r="E770" s="4"/>
      <c r="F770" s="5">
        <f>SUM(F771)</f>
        <v>121.6</v>
      </c>
    </row>
    <row r="771" spans="1:6" s="57" customFormat="1" x14ac:dyDescent="0.2">
      <c r="A771" s="18" t="s">
        <v>138</v>
      </c>
      <c r="B771" s="6" t="s">
        <v>77</v>
      </c>
      <c r="C771" s="6" t="s">
        <v>56</v>
      </c>
      <c r="D771" s="6" t="s">
        <v>171</v>
      </c>
      <c r="E771" s="6" t="s">
        <v>125</v>
      </c>
      <c r="F771" s="79">
        <v>121.6</v>
      </c>
    </row>
    <row r="772" spans="1:6" s="57" customFormat="1" x14ac:dyDescent="0.2">
      <c r="A772" s="22" t="s">
        <v>618</v>
      </c>
      <c r="B772" s="8" t="s">
        <v>77</v>
      </c>
      <c r="C772" s="8" t="s">
        <v>70</v>
      </c>
      <c r="D772" s="8"/>
      <c r="E772" s="8"/>
      <c r="F772" s="50">
        <f>F773+F786+F782+F778</f>
        <v>45126.425940000001</v>
      </c>
    </row>
    <row r="773" spans="1:6" s="57" customFormat="1" ht="25.5" x14ac:dyDescent="0.2">
      <c r="A773" s="38" t="s">
        <v>476</v>
      </c>
      <c r="B773" s="10" t="s">
        <v>77</v>
      </c>
      <c r="C773" s="10" t="s">
        <v>70</v>
      </c>
      <c r="D773" s="10" t="s">
        <v>160</v>
      </c>
      <c r="E773" s="18"/>
      <c r="F773" s="99">
        <f>F774</f>
        <v>32654.13121</v>
      </c>
    </row>
    <row r="774" spans="1:6" s="57" customFormat="1" ht="27" x14ac:dyDescent="0.2">
      <c r="A774" s="30" t="s">
        <v>347</v>
      </c>
      <c r="B774" s="7" t="s">
        <v>77</v>
      </c>
      <c r="C774" s="7" t="s">
        <v>70</v>
      </c>
      <c r="D774" s="7" t="s">
        <v>168</v>
      </c>
      <c r="E774" s="18"/>
      <c r="F774" s="99">
        <f>F775</f>
        <v>32654.13121</v>
      </c>
    </row>
    <row r="775" spans="1:6" s="57" customFormat="1" ht="25.5" x14ac:dyDescent="0.2">
      <c r="A775" s="15" t="s">
        <v>169</v>
      </c>
      <c r="B775" s="4" t="s">
        <v>77</v>
      </c>
      <c r="C775" s="4" t="s">
        <v>70</v>
      </c>
      <c r="D775" s="4" t="s">
        <v>170</v>
      </c>
      <c r="E775" s="18"/>
      <c r="F775" s="89">
        <f>F776+F801</f>
        <v>32654.13121</v>
      </c>
    </row>
    <row r="776" spans="1:6" s="57" customFormat="1" ht="25.5" x14ac:dyDescent="0.2">
      <c r="A776" s="15" t="s">
        <v>619</v>
      </c>
      <c r="B776" s="4" t="s">
        <v>77</v>
      </c>
      <c r="C776" s="4" t="s">
        <v>70</v>
      </c>
      <c r="D776" s="4" t="s">
        <v>620</v>
      </c>
      <c r="E776" s="4"/>
      <c r="F776" s="89">
        <f>F777</f>
        <v>32654.13121</v>
      </c>
    </row>
    <row r="777" spans="1:6" s="57" customFormat="1" x14ac:dyDescent="0.2">
      <c r="A777" s="18" t="s">
        <v>157</v>
      </c>
      <c r="B777" s="6" t="s">
        <v>77</v>
      </c>
      <c r="C777" s="6" t="s">
        <v>70</v>
      </c>
      <c r="D777" s="6" t="s">
        <v>620</v>
      </c>
      <c r="E777" s="6" t="s">
        <v>112</v>
      </c>
      <c r="F777" s="79">
        <v>32654.13121</v>
      </c>
    </row>
    <row r="778" spans="1:6" s="98" customFormat="1" ht="25.5" x14ac:dyDescent="0.2">
      <c r="A778" s="118" t="s">
        <v>644</v>
      </c>
      <c r="B778" s="87" t="s">
        <v>77</v>
      </c>
      <c r="C778" s="87" t="s">
        <v>70</v>
      </c>
      <c r="D778" s="87" t="s">
        <v>338</v>
      </c>
      <c r="E778" s="84"/>
      <c r="F778" s="99">
        <f>F779</f>
        <v>7445</v>
      </c>
    </row>
    <row r="779" spans="1:6" s="98" customFormat="1" ht="25.5" x14ac:dyDescent="0.2">
      <c r="A779" s="119" t="s">
        <v>645</v>
      </c>
      <c r="B779" s="85" t="s">
        <v>77</v>
      </c>
      <c r="C779" s="85" t="s">
        <v>70</v>
      </c>
      <c r="D779" s="85" t="s">
        <v>339</v>
      </c>
      <c r="E779" s="85"/>
      <c r="F779" s="89">
        <f>F780</f>
        <v>7445</v>
      </c>
    </row>
    <row r="780" spans="1:6" ht="38.25" x14ac:dyDescent="0.2">
      <c r="A780" s="119" t="s">
        <v>646</v>
      </c>
      <c r="B780" s="85" t="s">
        <v>77</v>
      </c>
      <c r="C780" s="85" t="s">
        <v>70</v>
      </c>
      <c r="D780" s="85" t="s">
        <v>647</v>
      </c>
      <c r="E780" s="85"/>
      <c r="F780" s="89">
        <f>F781</f>
        <v>7445</v>
      </c>
    </row>
    <row r="781" spans="1:6" x14ac:dyDescent="0.2">
      <c r="A781" s="86" t="s">
        <v>157</v>
      </c>
      <c r="B781" s="83" t="s">
        <v>77</v>
      </c>
      <c r="C781" s="83" t="s">
        <v>70</v>
      </c>
      <c r="D781" s="83" t="s">
        <v>647</v>
      </c>
      <c r="E781" s="83" t="s">
        <v>112</v>
      </c>
      <c r="F781" s="79">
        <v>7445</v>
      </c>
    </row>
    <row r="782" spans="1:6" s="98" customFormat="1" ht="38.25" x14ac:dyDescent="0.2">
      <c r="A782" s="37" t="s">
        <v>464</v>
      </c>
      <c r="B782" s="84" t="s">
        <v>77</v>
      </c>
      <c r="C782" s="84" t="s">
        <v>70</v>
      </c>
      <c r="D782" s="84" t="s">
        <v>465</v>
      </c>
      <c r="E782" s="84"/>
      <c r="F782" s="99">
        <f>F783</f>
        <v>2456.9362900000001</v>
      </c>
    </row>
    <row r="783" spans="1:6" s="98" customFormat="1" ht="38.25" x14ac:dyDescent="0.2">
      <c r="A783" s="16" t="s">
        <v>466</v>
      </c>
      <c r="B783" s="85" t="s">
        <v>77</v>
      </c>
      <c r="C783" s="85" t="s">
        <v>70</v>
      </c>
      <c r="D783" s="85" t="s">
        <v>622</v>
      </c>
      <c r="E783" s="85"/>
      <c r="F783" s="89">
        <f>F784</f>
        <v>2456.9362900000001</v>
      </c>
    </row>
    <row r="784" spans="1:6" ht="63.75" x14ac:dyDescent="0.2">
      <c r="A784" s="29" t="s">
        <v>156</v>
      </c>
      <c r="B784" s="4" t="s">
        <v>77</v>
      </c>
      <c r="C784" s="4" t="s">
        <v>70</v>
      </c>
      <c r="D784" s="4" t="s">
        <v>623</v>
      </c>
      <c r="E784" s="4"/>
      <c r="F784" s="89">
        <f>F785</f>
        <v>2456.9362900000001</v>
      </c>
    </row>
    <row r="785" spans="1:6" x14ac:dyDescent="0.2">
      <c r="A785" s="34" t="s">
        <v>157</v>
      </c>
      <c r="B785" s="6" t="s">
        <v>77</v>
      </c>
      <c r="C785" s="6" t="s">
        <v>70</v>
      </c>
      <c r="D785" s="6" t="s">
        <v>623</v>
      </c>
      <c r="E785" s="6" t="s">
        <v>112</v>
      </c>
      <c r="F785" s="79">
        <v>2456.9362900000001</v>
      </c>
    </row>
    <row r="786" spans="1:6" s="57" customFormat="1" x14ac:dyDescent="0.2">
      <c r="A786" s="33" t="s">
        <v>145</v>
      </c>
      <c r="B786" s="116" t="s">
        <v>77</v>
      </c>
      <c r="C786" s="116" t="s">
        <v>70</v>
      </c>
      <c r="D786" s="10" t="s">
        <v>166</v>
      </c>
      <c r="E786" s="116"/>
      <c r="F786" s="99">
        <f>F789+F787</f>
        <v>2570.35844</v>
      </c>
    </row>
    <row r="787" spans="1:6" ht="25.5" x14ac:dyDescent="0.2">
      <c r="A787" s="27" t="s">
        <v>659</v>
      </c>
      <c r="B787" s="4" t="s">
        <v>77</v>
      </c>
      <c r="C787" s="4" t="s">
        <v>70</v>
      </c>
      <c r="D787" s="4" t="s">
        <v>660</v>
      </c>
      <c r="E787" s="4"/>
      <c r="F787" s="5">
        <f>F788</f>
        <v>140.61600000000001</v>
      </c>
    </row>
    <row r="788" spans="1:6" x14ac:dyDescent="0.2">
      <c r="A788" s="34" t="s">
        <v>157</v>
      </c>
      <c r="B788" s="6" t="s">
        <v>77</v>
      </c>
      <c r="C788" s="6" t="s">
        <v>70</v>
      </c>
      <c r="D788" s="6" t="s">
        <v>660</v>
      </c>
      <c r="E788" s="6" t="s">
        <v>112</v>
      </c>
      <c r="F788" s="79">
        <v>140.61600000000001</v>
      </c>
    </row>
    <row r="789" spans="1:6" s="57" customFormat="1" ht="63.75" x14ac:dyDescent="0.2">
      <c r="A789" s="28" t="s">
        <v>621</v>
      </c>
      <c r="B789" s="4" t="s">
        <v>77</v>
      </c>
      <c r="C789" s="4" t="s">
        <v>70</v>
      </c>
      <c r="D789" s="4" t="s">
        <v>612</v>
      </c>
      <c r="E789" s="4"/>
      <c r="F789" s="89">
        <f>F790</f>
        <v>2429.74244</v>
      </c>
    </row>
    <row r="790" spans="1:6" x14ac:dyDescent="0.2">
      <c r="A790" s="34" t="s">
        <v>157</v>
      </c>
      <c r="B790" s="6" t="s">
        <v>77</v>
      </c>
      <c r="C790" s="6" t="s">
        <v>70</v>
      </c>
      <c r="D790" s="6" t="s">
        <v>612</v>
      </c>
      <c r="E790" s="6" t="s">
        <v>112</v>
      </c>
      <c r="F790" s="79">
        <v>2429.74244</v>
      </c>
    </row>
    <row r="791" spans="1:6" x14ac:dyDescent="0.2">
      <c r="A791" s="47" t="s">
        <v>73</v>
      </c>
      <c r="B791" s="55"/>
      <c r="C791" s="55"/>
      <c r="D791" s="55"/>
      <c r="E791" s="55"/>
      <c r="F791" s="48">
        <f>F18+F223+F232+F349+F395+F553+F650+F693+F763+F756</f>
        <v>2490990.3026099997</v>
      </c>
    </row>
    <row r="793" spans="1:6" x14ac:dyDescent="0.2">
      <c r="E793" s="92"/>
      <c r="F793" s="92"/>
    </row>
    <row r="794" spans="1:6" x14ac:dyDescent="0.2">
      <c r="E794" s="12"/>
      <c r="F794" s="75">
        <v>2490990.3026100001</v>
      </c>
    </row>
    <row r="795" spans="1:6" x14ac:dyDescent="0.2">
      <c r="E795" s="12"/>
      <c r="F795" s="75"/>
    </row>
    <row r="796" spans="1:6" x14ac:dyDescent="0.2">
      <c r="E796" s="92"/>
      <c r="F796" s="75">
        <f>F791-F794</f>
        <v>0</v>
      </c>
    </row>
    <row r="797" spans="1:6" x14ac:dyDescent="0.2">
      <c r="D797" s="12"/>
      <c r="E797" s="12"/>
      <c r="F797" s="75"/>
    </row>
    <row r="798" spans="1:6" x14ac:dyDescent="0.2">
      <c r="F798" s="95"/>
    </row>
    <row r="799" spans="1:6" x14ac:dyDescent="0.2">
      <c r="F799" s="12"/>
    </row>
    <row r="800" spans="1:6" x14ac:dyDescent="0.2">
      <c r="F800" s="12"/>
    </row>
    <row r="801" spans="6:6" x14ac:dyDescent="0.2">
      <c r="F801" s="12"/>
    </row>
    <row r="802" spans="6:6" x14ac:dyDescent="0.2">
      <c r="F802" s="12"/>
    </row>
    <row r="803" spans="6:6" x14ac:dyDescent="0.2">
      <c r="F803" s="103"/>
    </row>
    <row r="804" spans="6:6" x14ac:dyDescent="0.2">
      <c r="F804" s="12"/>
    </row>
  </sheetData>
  <autoFilter ref="A17:F798" xr:uid="{00000000-0009-0000-0000-000000000000}"/>
  <customSheetViews>
    <customSheetView guid="{519080D0-14D4-455C-B695-47327DBB8058}" showPageBreaks="1" printArea="1" showAutoFilter="1" view="pageBreakPreview" topLeftCell="A243">
      <selection activeCell="A253" sqref="A25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780" xr:uid="{168BEE59-9AEB-4989-8E12-881AA51BD48F}"/>
    </customSheetView>
    <customSheetView guid="{46268BFF-7767-41AD-8DD2-9220C9E060B5}" showPageBreaks="1" printArea="1" showAutoFilter="1" view="pageBreakPreview" topLeftCell="A738">
      <selection activeCell="H757" sqref="H75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759" xr:uid="{21DDCD68-A10F-45F0-9756-DB888695F8C0}"/>
    </customSheetView>
    <customSheetView guid="{629918FE-B1DF-464A-BF50-03D18729BC02}" showPageBreaks="1" printArea="1" showAutoFilter="1" view="pageBreakPreview">
      <selection activeCell="F4" sqref="F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709" xr:uid="{2877C16E-BB04-4F62-B830-A294D8AC3954}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F530" xr:uid="{7F2C8E90-F049-460D-B7DE-BC0395355477}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2024-07-24T08:39:47Z</cp:lastPrinted>
  <dcterms:created xsi:type="dcterms:W3CDTF">2004-12-22T00:45:04Z</dcterms:created>
  <dcterms:modified xsi:type="dcterms:W3CDTF">2024-08-13T02:55:40Z</dcterms:modified>
</cp:coreProperties>
</file>