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9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4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22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561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77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313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13131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10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6 сессия от 08.08. 2024\№ 344 уточнение август 2024\"/>
    </mc:Choice>
  </mc:AlternateContent>
  <xr:revisionPtr revIDLastSave="0" documentId="13_ncr:81_{9C8D4FE0-CAEE-4844-AFE7-E4F98DC01091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Ведом.структура!$A$17:$G$446</definedName>
    <definedName name="Top" localSheetId="0">Ведом.структура!#REF!</definedName>
    <definedName name="Z_098EA3E1_9101_4828_AFF2_83F566ED8C5E_.wvu.FilterData" localSheetId="0" hidden="1">Ведом.структура!$A$17:$G$446</definedName>
    <definedName name="Z_2A2ECC92_3F44_4A00_B633_AB973A7BB2F5_.wvu.FilterData" localSheetId="0" hidden="1">Ведом.структура!$A$17:$G$446</definedName>
    <definedName name="Z_349B70D3_4B98_4522_ABAD_EA78326CCCCE_.wvu.FilterData" localSheetId="0" hidden="1">Ведом.структура!$A$17:$G$446</definedName>
    <definedName name="Z_56B399BC_7D93_4B8E_ADB3_B32B8928040D_.wvu.FilterData" localSheetId="0" hidden="1">Ведом.структура!$A$17:$G$446</definedName>
    <definedName name="Z_57D7701F_09F8_49E5_8857_D5FABC293125_.wvu.FilterData" localSheetId="0" hidden="1">Ведом.структура!$A$17:$G$437</definedName>
    <definedName name="Z_807263EF_422E_4971_BF65_1CEADE7F6559_.wvu.FilterData" localSheetId="0" hidden="1">Ведом.структура!$A$17:$G$446</definedName>
    <definedName name="Z_807263EF_422E_4971_BF65_1CEADE7F6559_.wvu.PrintArea" localSheetId="0" hidden="1">Ведом.структура!$A$5:$G$437</definedName>
    <definedName name="Z_83811ABF_8EC5_43B5_84AF_A4221CF4962C_.wvu.FilterData" localSheetId="0" hidden="1">Ведом.структура!$A$17:$G$446</definedName>
    <definedName name="Z_9522EDAB_6422_4D7D_9DC7_4778C582A4E4_.wvu.FilterData" localSheetId="0" hidden="1">Ведом.структура!$A$17:$G$446</definedName>
    <definedName name="Z_981F873F_E376_4EA1_AA6D_14FB28176FB3_.wvu.FilterData" localSheetId="0" hidden="1">Ведом.структура!$A$17:$G$446</definedName>
    <definedName name="Z_A885D026_EBCE_444E_B866_32ADA1F64482_.wvu.FilterData" localSheetId="0" hidden="1">Ведом.структура!$A$17:$G$446</definedName>
    <definedName name="Z_B0AF3BEC_DA40_4DB3_8860_82C2A231005B_.wvu.FilterData" localSheetId="0" hidden="1">Ведом.структура!$A$17:$G$437</definedName>
    <definedName name="Z_CD2C33DB_FE2F_4ADD_A132_94B65B941AEC_.wvu.FilterData" localSheetId="0" hidden="1">Ведом.структура!$A$17:$G$446</definedName>
    <definedName name="Z_D8ECDB49_98AD_4B59_A9A6_647EDC84F455_.wvu.FilterData" localSheetId="0" hidden="1">Ведом.структура!$A$17:$G$446</definedName>
    <definedName name="Z_D8ECDB49_98AD_4B59_A9A6_647EDC84F455_.wvu.PrintArea" localSheetId="0" hidden="1">Ведом.структура!$A$5:$G$437</definedName>
    <definedName name="Z_E28A75F1_964C_42CF_8876_DAF36F038C80_.wvu.FilterData" localSheetId="0" hidden="1">Ведом.структура!$A$17:$G$446</definedName>
    <definedName name="Z_E330F985_0015_4DC4_AAB2_DD1A6292743B_.wvu.FilterData" localSheetId="0" hidden="1">Ведом.структура!$A$17:$G$446</definedName>
    <definedName name="Z_E330F985_0015_4DC4_AAB2_DD1A6292743B_.wvu.PrintArea" localSheetId="0" hidden="1">Ведом.структура!$A$1:$G$437</definedName>
    <definedName name="Z_E97D42D2_9E10_4ADB_8FB1_0860F6F503F4_.wvu.FilterData" localSheetId="0" hidden="1">Ведом.структура!$A$17:$G$446</definedName>
    <definedName name="Z_E97D42D2_9E10_4ADB_8FB1_0860F6F503F4_.wvu.PrintArea" localSheetId="0" hidden="1">Ведом.структура!$A$1:$G$437</definedName>
    <definedName name="_xlnm.Print_Area" localSheetId="0">Ведом.структура!$A$1:$G$437</definedName>
  </definedNames>
  <calcPr calcId="191029"/>
  <customWorkbookViews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  <customWorkbookView name="БутытоваСГ - Личное представление" guid="{D8ECDB49-98AD-4B59-A9A6-647EDC84F455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7" i="1" l="1"/>
  <c r="G166" i="1"/>
  <c r="G217" i="1"/>
  <c r="F166" i="1" l="1"/>
  <c r="F114" i="1"/>
  <c r="G123" i="1" l="1"/>
  <c r="F123" i="1"/>
  <c r="F380" i="1"/>
  <c r="F379" i="1" s="1"/>
  <c r="F378" i="1" s="1"/>
  <c r="F377" i="1" s="1"/>
  <c r="F376" i="1" s="1"/>
  <c r="G380" i="1" l="1"/>
  <c r="G379" i="1" l="1"/>
  <c r="G378" i="1" s="1"/>
  <c r="G377" i="1" s="1"/>
  <c r="G376" i="1" s="1"/>
  <c r="F247" i="1"/>
  <c r="G96" i="1" l="1"/>
  <c r="F96" i="1"/>
  <c r="G314" i="1" l="1"/>
  <c r="G313" i="1"/>
  <c r="G312" i="1" s="1"/>
  <c r="F314" i="1"/>
  <c r="F313" i="1"/>
  <c r="G219" i="1"/>
  <c r="G218" i="1" s="1"/>
  <c r="F219" i="1"/>
  <c r="F218" i="1" s="1"/>
  <c r="F312" i="1" l="1"/>
  <c r="G371" i="1"/>
  <c r="F371" i="1"/>
  <c r="G177" i="1"/>
  <c r="F177" i="1"/>
  <c r="G127" i="1"/>
  <c r="F127" i="1"/>
  <c r="G276" i="1"/>
  <c r="F276" i="1"/>
  <c r="G239" i="1" l="1"/>
  <c r="F239" i="1"/>
  <c r="F240" i="1"/>
  <c r="G62" i="1"/>
  <c r="F62" i="1"/>
  <c r="G233" i="1"/>
  <c r="F233" i="1"/>
  <c r="G237" i="1"/>
  <c r="F237" i="1"/>
  <c r="G434" i="1" l="1"/>
  <c r="F434" i="1"/>
  <c r="G414" i="1"/>
  <c r="F414" i="1"/>
  <c r="F101" i="1"/>
  <c r="G394" i="1"/>
  <c r="F394" i="1"/>
  <c r="G393" i="1"/>
  <c r="F393" i="1"/>
  <c r="G335" i="1"/>
  <c r="F335" i="1"/>
  <c r="G286" i="1"/>
  <c r="F286" i="1"/>
  <c r="G270" i="1"/>
  <c r="F270" i="1"/>
  <c r="G264" i="1"/>
  <c r="F264" i="1"/>
  <c r="G263" i="1"/>
  <c r="F263" i="1"/>
  <c r="G254" i="1"/>
  <c r="F254" i="1"/>
  <c r="G247" i="1"/>
  <c r="G243" i="1"/>
  <c r="G242" i="1" s="1"/>
  <c r="F243" i="1"/>
  <c r="F242" i="1" s="1"/>
  <c r="G236" i="1"/>
  <c r="F236" i="1"/>
  <c r="G228" i="1"/>
  <c r="F228" i="1"/>
  <c r="G226" i="1"/>
  <c r="F226" i="1"/>
  <c r="G203" i="1"/>
  <c r="F203" i="1"/>
  <c r="F197" i="1"/>
  <c r="F196" i="1" s="1"/>
  <c r="F195" i="1" s="1"/>
  <c r="F164" i="1"/>
  <c r="G31" i="1"/>
  <c r="F31" i="1"/>
  <c r="G197" i="1"/>
  <c r="G196" i="1" s="1"/>
  <c r="G195" i="1" s="1"/>
  <c r="F392" i="1" l="1"/>
  <c r="G392" i="1"/>
  <c r="G238" i="1"/>
  <c r="F238" i="1"/>
  <c r="G240" i="1"/>
  <c r="G205" i="1" l="1"/>
  <c r="G204" i="1" s="1"/>
  <c r="F205" i="1"/>
  <c r="F204" i="1" s="1"/>
  <c r="G202" i="1"/>
  <c r="G201" i="1" s="1"/>
  <c r="F202" i="1"/>
  <c r="F201" i="1" s="1"/>
  <c r="G93" i="1"/>
  <c r="G92" i="1" s="1"/>
  <c r="G91" i="1" s="1"/>
  <c r="F93" i="1"/>
  <c r="F92" i="1" s="1"/>
  <c r="F91" i="1" s="1"/>
  <c r="G200" i="1" l="1"/>
  <c r="G199" i="1" s="1"/>
  <c r="G194" i="1" s="1"/>
  <c r="F200" i="1"/>
  <c r="F199" i="1" s="1"/>
  <c r="F194" i="1" s="1"/>
  <c r="G164" i="1"/>
  <c r="G234" i="1"/>
  <c r="F234" i="1"/>
  <c r="G176" i="1" l="1"/>
  <c r="G175" i="1" s="1"/>
  <c r="G174" i="1" s="1"/>
  <c r="F175" i="1"/>
  <c r="F174" i="1" s="1"/>
  <c r="F173" i="1" l="1"/>
  <c r="F172" i="1" s="1"/>
  <c r="G173" i="1"/>
  <c r="G172" i="1" s="1"/>
  <c r="G224" i="1" l="1"/>
  <c r="F224" i="1"/>
  <c r="G368" i="1"/>
  <c r="G367" i="1" s="1"/>
  <c r="G366" i="1" s="1"/>
  <c r="F368" i="1"/>
  <c r="F367" i="1" s="1"/>
  <c r="F366" i="1" s="1"/>
  <c r="G401" i="1" l="1"/>
  <c r="G399" i="1" s="1"/>
  <c r="F401" i="1"/>
  <c r="F399" i="1" s="1"/>
  <c r="G339" i="1"/>
  <c r="G338" i="1" s="1"/>
  <c r="G337" i="1" s="1"/>
  <c r="F339" i="1"/>
  <c r="F338" i="1" s="1"/>
  <c r="F337" i="1" s="1"/>
  <c r="G423" i="1"/>
  <c r="F423" i="1"/>
  <c r="G351" i="1"/>
  <c r="F351" i="1"/>
  <c r="G305" i="1"/>
  <c r="F305" i="1"/>
  <c r="G126" i="1"/>
  <c r="F126" i="1"/>
  <c r="G400" i="1" l="1"/>
  <c r="F400" i="1"/>
  <c r="G373" i="1"/>
  <c r="G370" i="1" s="1"/>
  <c r="F373" i="1"/>
  <c r="F370" i="1" s="1"/>
  <c r="G275" i="1"/>
  <c r="F275" i="1"/>
  <c r="F274" i="1" s="1"/>
  <c r="F273" i="1" s="1"/>
  <c r="G274" i="1" l="1"/>
  <c r="G273" i="1" s="1"/>
  <c r="F215" i="1"/>
  <c r="G169" i="1"/>
  <c r="G163" i="1" s="1"/>
  <c r="F169" i="1"/>
  <c r="F163" i="1" s="1"/>
  <c r="F162" i="1" s="1"/>
  <c r="F161" i="1" s="1"/>
  <c r="F160" i="1" s="1"/>
  <c r="G162" i="1" l="1"/>
  <c r="G161" i="1" s="1"/>
  <c r="G160" i="1" s="1"/>
  <c r="F230" i="1"/>
  <c r="G284" i="1"/>
  <c r="F284" i="1"/>
  <c r="F216" i="1"/>
  <c r="G230" i="1"/>
  <c r="G216" i="1" l="1"/>
  <c r="F389" i="1" l="1"/>
  <c r="G132" i="1" l="1"/>
  <c r="G131" i="1" s="1"/>
  <c r="G130" i="1" s="1"/>
  <c r="G129" i="1" s="1"/>
  <c r="G128" i="1" s="1"/>
  <c r="F132" i="1"/>
  <c r="F131" i="1" s="1"/>
  <c r="F130" i="1" s="1"/>
  <c r="F129" i="1" s="1"/>
  <c r="F128" i="1" s="1"/>
  <c r="G22" i="1"/>
  <c r="G21" i="1" s="1"/>
  <c r="G20" i="1" s="1"/>
  <c r="G19" i="1" s="1"/>
  <c r="G28" i="1"/>
  <c r="G37" i="1"/>
  <c r="G36" i="1" s="1"/>
  <c r="G35" i="1" s="1"/>
  <c r="G34" i="1" s="1"/>
  <c r="G42" i="1"/>
  <c r="G41" i="1" s="1"/>
  <c r="G40" i="1" s="1"/>
  <c r="G53" i="1"/>
  <c r="G51" i="1" s="1"/>
  <c r="G58" i="1"/>
  <c r="G57" i="1" s="1"/>
  <c r="G61" i="1"/>
  <c r="G60" i="1" s="1"/>
  <c r="G63" i="1"/>
  <c r="G68" i="1"/>
  <c r="G67" i="1" s="1"/>
  <c r="G66" i="1" s="1"/>
  <c r="G81" i="1"/>
  <c r="G80" i="1" s="1"/>
  <c r="G79" i="1" s="1"/>
  <c r="G85" i="1"/>
  <c r="G84" i="1" s="1"/>
  <c r="G83" i="1" s="1"/>
  <c r="G89" i="1"/>
  <c r="G88" i="1" s="1"/>
  <c r="G87" i="1" s="1"/>
  <c r="G101" i="1"/>
  <c r="G107" i="1"/>
  <c r="G112" i="1"/>
  <c r="G120" i="1"/>
  <c r="G119" i="1" s="1"/>
  <c r="G73" i="1"/>
  <c r="G72" i="1" s="1"/>
  <c r="G77" i="1"/>
  <c r="G76" i="1" s="1"/>
  <c r="G48" i="1"/>
  <c r="G47" i="1" s="1"/>
  <c r="G46" i="1" s="1"/>
  <c r="G45" i="1" s="1"/>
  <c r="G44" i="1" s="1"/>
  <c r="G181" i="1"/>
  <c r="G180" i="1" s="1"/>
  <c r="G179" i="1" s="1"/>
  <c r="G185" i="1"/>
  <c r="G184" i="1" s="1"/>
  <c r="G183" i="1" s="1"/>
  <c r="G189" i="1"/>
  <c r="G188" i="1" s="1"/>
  <c r="G187" i="1" s="1"/>
  <c r="G192" i="1"/>
  <c r="G191" i="1" s="1"/>
  <c r="G141" i="1"/>
  <c r="G143" i="1"/>
  <c r="G146" i="1"/>
  <c r="G148" i="1"/>
  <c r="G151" i="1"/>
  <c r="G153" i="1"/>
  <c r="G157" i="1"/>
  <c r="G156" i="1" s="1"/>
  <c r="G138" i="1"/>
  <c r="G137" i="1" s="1"/>
  <c r="G136" i="1" s="1"/>
  <c r="G212" i="1"/>
  <c r="G214" i="1"/>
  <c r="G232" i="1"/>
  <c r="G223" i="1" s="1"/>
  <c r="G246" i="1"/>
  <c r="G245" i="1" s="1"/>
  <c r="G259" i="1"/>
  <c r="G262" i="1"/>
  <c r="G252" i="1"/>
  <c r="G288" i="1"/>
  <c r="G279" i="1"/>
  <c r="G278" i="1" s="1"/>
  <c r="G277" i="1" s="1"/>
  <c r="G272" i="1" s="1"/>
  <c r="G302" i="1"/>
  <c r="G300" i="1"/>
  <c r="G295" i="1"/>
  <c r="G294" i="1" s="1"/>
  <c r="G293" i="1" s="1"/>
  <c r="G317" i="1"/>
  <c r="G316" i="1" s="1"/>
  <c r="G320" i="1"/>
  <c r="G319" i="1" s="1"/>
  <c r="G269" i="1"/>
  <c r="G267" i="1" s="1"/>
  <c r="G266" i="1" s="1"/>
  <c r="G265" i="1" s="1"/>
  <c r="G333" i="1"/>
  <c r="G329" i="1"/>
  <c r="G327" i="1"/>
  <c r="G342" i="1"/>
  <c r="G341" i="1" s="1"/>
  <c r="G348" i="1"/>
  <c r="G347" i="1" s="1"/>
  <c r="G357" i="1"/>
  <c r="G356" i="1" s="1"/>
  <c r="G355" i="1" s="1"/>
  <c r="G363" i="1"/>
  <c r="G362" i="1" s="1"/>
  <c r="G361" i="1" s="1"/>
  <c r="G360" i="1" s="1"/>
  <c r="G365" i="1"/>
  <c r="G384" i="1"/>
  <c r="G389" i="1"/>
  <c r="G420" i="1"/>
  <c r="G412" i="1"/>
  <c r="G432" i="1"/>
  <c r="F22" i="1"/>
  <c r="F21" i="1" s="1"/>
  <c r="F20" i="1" s="1"/>
  <c r="F19" i="1" s="1"/>
  <c r="F28" i="1"/>
  <c r="F37" i="1"/>
  <c r="F36" i="1" s="1"/>
  <c r="F35" i="1" s="1"/>
  <c r="F34" i="1" s="1"/>
  <c r="F42" i="1"/>
  <c r="F41" i="1" s="1"/>
  <c r="F40" i="1" s="1"/>
  <c r="F53" i="1"/>
  <c r="F51" i="1" s="1"/>
  <c r="F58" i="1"/>
  <c r="F57" i="1" s="1"/>
  <c r="F61" i="1"/>
  <c r="F60" i="1" s="1"/>
  <c r="F63" i="1"/>
  <c r="F68" i="1"/>
  <c r="F67" i="1" s="1"/>
  <c r="F66" i="1" s="1"/>
  <c r="F81" i="1"/>
  <c r="F80" i="1" s="1"/>
  <c r="F79" i="1" s="1"/>
  <c r="F85" i="1"/>
  <c r="F84" i="1" s="1"/>
  <c r="F83" i="1" s="1"/>
  <c r="F89" i="1"/>
  <c r="F88" i="1" s="1"/>
  <c r="F87" i="1" s="1"/>
  <c r="F107" i="1"/>
  <c r="F112" i="1"/>
  <c r="F120" i="1"/>
  <c r="F119" i="1" s="1"/>
  <c r="F73" i="1"/>
  <c r="F72" i="1" s="1"/>
  <c r="F77" i="1"/>
  <c r="F76" i="1" s="1"/>
  <c r="F48" i="1"/>
  <c r="F47" i="1" s="1"/>
  <c r="F46" i="1" s="1"/>
  <c r="F45" i="1" s="1"/>
  <c r="F44" i="1" s="1"/>
  <c r="F181" i="1"/>
  <c r="F180" i="1" s="1"/>
  <c r="F179" i="1" s="1"/>
  <c r="F185" i="1"/>
  <c r="F184" i="1" s="1"/>
  <c r="F183" i="1" s="1"/>
  <c r="F189" i="1"/>
  <c r="F188" i="1" s="1"/>
  <c r="F187" i="1" s="1"/>
  <c r="F192" i="1"/>
  <c r="F191" i="1" s="1"/>
  <c r="F141" i="1"/>
  <c r="F143" i="1"/>
  <c r="F146" i="1"/>
  <c r="F148" i="1"/>
  <c r="F151" i="1"/>
  <c r="F153" i="1"/>
  <c r="F157" i="1"/>
  <c r="F156" i="1" s="1"/>
  <c r="F138" i="1"/>
  <c r="F137" i="1" s="1"/>
  <c r="F136" i="1" s="1"/>
  <c r="F212" i="1"/>
  <c r="F214" i="1"/>
  <c r="F232" i="1"/>
  <c r="F223" i="1" s="1"/>
  <c r="F246" i="1"/>
  <c r="F245" i="1" s="1"/>
  <c r="F259" i="1"/>
  <c r="F262" i="1"/>
  <c r="F252" i="1"/>
  <c r="F288" i="1"/>
  <c r="F279" i="1"/>
  <c r="F278" i="1" s="1"/>
  <c r="F277" i="1" s="1"/>
  <c r="F272" i="1" s="1"/>
  <c r="F302" i="1"/>
  <c r="F300" i="1"/>
  <c r="F295" i="1"/>
  <c r="F317" i="1"/>
  <c r="F316" i="1" s="1"/>
  <c r="F320" i="1"/>
  <c r="F319" i="1" s="1"/>
  <c r="F269" i="1"/>
  <c r="F267" i="1" s="1"/>
  <c r="F266" i="1" s="1"/>
  <c r="F265" i="1" s="1"/>
  <c r="F333" i="1"/>
  <c r="F327" i="1"/>
  <c r="F342" i="1"/>
  <c r="F341" i="1" s="1"/>
  <c r="F348" i="1"/>
  <c r="F347" i="1" s="1"/>
  <c r="F357" i="1"/>
  <c r="F356" i="1" s="1"/>
  <c r="F355" i="1" s="1"/>
  <c r="F363" i="1"/>
  <c r="F362" i="1" s="1"/>
  <c r="F361" i="1" s="1"/>
  <c r="F360" i="1" s="1"/>
  <c r="F365" i="1"/>
  <c r="F384" i="1"/>
  <c r="F383" i="1" s="1"/>
  <c r="F420" i="1"/>
  <c r="F412" i="1"/>
  <c r="F432" i="1"/>
  <c r="G64" i="1"/>
  <c r="F64" i="1"/>
  <c r="F95" i="1" l="1"/>
  <c r="G299" i="1"/>
  <c r="G298" i="1" s="1"/>
  <c r="F211" i="1"/>
  <c r="F210" i="1" s="1"/>
  <c r="F209" i="1" s="1"/>
  <c r="G211" i="1"/>
  <c r="G210" i="1" s="1"/>
  <c r="G209" i="1" s="1"/>
  <c r="F299" i="1"/>
  <c r="F298" i="1" s="1"/>
  <c r="F171" i="1"/>
  <c r="G171" i="1"/>
  <c r="G222" i="1"/>
  <c r="G221" i="1" s="1"/>
  <c r="G220" i="1" s="1"/>
  <c r="G419" i="1"/>
  <c r="G418" i="1" s="1"/>
  <c r="G417" i="1" s="1"/>
  <c r="F419" i="1"/>
  <c r="F418" i="1" s="1"/>
  <c r="G332" i="1"/>
  <c r="G331" i="1" s="1"/>
  <c r="F332" i="1"/>
  <c r="F331" i="1" s="1"/>
  <c r="F251" i="1"/>
  <c r="F250" i="1" s="1"/>
  <c r="F249" i="1" s="1"/>
  <c r="F258" i="1"/>
  <c r="F257" i="1" s="1"/>
  <c r="F256" i="1" s="1"/>
  <c r="G258" i="1"/>
  <c r="G257" i="1" s="1"/>
  <c r="G256" i="1" s="1"/>
  <c r="G95" i="1"/>
  <c r="G383" i="1"/>
  <c r="G382" i="1" s="1"/>
  <c r="G359" i="1" s="1"/>
  <c r="F294" i="1"/>
  <c r="F293" i="1" s="1"/>
  <c r="G283" i="1"/>
  <c r="G282" i="1" s="1"/>
  <c r="G281" i="1" s="1"/>
  <c r="G271" i="1" s="1"/>
  <c r="G268" i="1"/>
  <c r="F268" i="1"/>
  <c r="G405" i="1"/>
  <c r="G404" i="1" s="1"/>
  <c r="G403" i="1" s="1"/>
  <c r="F315" i="1"/>
  <c r="G315" i="1"/>
  <c r="G71" i="1"/>
  <c r="G70" i="1" s="1"/>
  <c r="G346" i="1"/>
  <c r="G345" i="1" s="1"/>
  <c r="F52" i="1"/>
  <c r="G52" i="1"/>
  <c r="F411" i="1"/>
  <c r="F410" i="1" s="1"/>
  <c r="F405" i="1"/>
  <c r="F382" i="1"/>
  <c r="F359" i="1" s="1"/>
  <c r="G431" i="1"/>
  <c r="G430" i="1" s="1"/>
  <c r="G429" i="1" s="1"/>
  <c r="G428" i="1" s="1"/>
  <c r="G427" i="1" s="1"/>
  <c r="F140" i="1"/>
  <c r="F135" i="1" s="1"/>
  <c r="G140" i="1"/>
  <c r="G135" i="1" s="1"/>
  <c r="G411" i="1"/>
  <c r="G410" i="1" s="1"/>
  <c r="G409" i="1" s="1"/>
  <c r="G408" i="1" s="1"/>
  <c r="F283" i="1"/>
  <c r="F282" i="1" s="1"/>
  <c r="F281" i="1" s="1"/>
  <c r="F271" i="1" s="1"/>
  <c r="F27" i="1"/>
  <c r="F26" i="1" s="1"/>
  <c r="F25" i="1" s="1"/>
  <c r="G27" i="1"/>
  <c r="G26" i="1" s="1"/>
  <c r="G25" i="1" s="1"/>
  <c r="F431" i="1"/>
  <c r="F430" i="1" s="1"/>
  <c r="F429" i="1" s="1"/>
  <c r="F428" i="1" s="1"/>
  <c r="F427" i="1" s="1"/>
  <c r="F346" i="1"/>
  <c r="F345" i="1" s="1"/>
  <c r="F71" i="1"/>
  <c r="F70" i="1" s="1"/>
  <c r="G326" i="1"/>
  <c r="G325" i="1" s="1"/>
  <c r="G251" i="1"/>
  <c r="G250" i="1" s="1"/>
  <c r="G249" i="1" s="1"/>
  <c r="F56" i="1"/>
  <c r="G56" i="1"/>
  <c r="F329" i="1"/>
  <c r="F326" i="1" s="1"/>
  <c r="F409" i="1" l="1"/>
  <c r="F408" i="1" s="1"/>
  <c r="F404" i="1"/>
  <c r="F403" i="1" s="1"/>
  <c r="F398" i="1" s="1"/>
  <c r="F397" i="1" s="1"/>
  <c r="G55" i="1"/>
  <c r="G18" i="1" s="1"/>
  <c r="F55" i="1"/>
  <c r="F18" i="1" s="1"/>
  <c r="F325" i="1"/>
  <c r="F324" i="1" s="1"/>
  <c r="F323" i="1" s="1"/>
  <c r="F417" i="1"/>
  <c r="F416" i="1"/>
  <c r="G248" i="1"/>
  <c r="F248" i="1"/>
  <c r="G398" i="1"/>
  <c r="G397" i="1" s="1"/>
  <c r="G324" i="1"/>
  <c r="G323" i="1" s="1"/>
  <c r="F222" i="1"/>
  <c r="F221" i="1" s="1"/>
  <c r="F220" i="1" s="1"/>
  <c r="G134" i="1"/>
  <c r="F134" i="1"/>
  <c r="G208" i="1"/>
  <c r="F208" i="1"/>
  <c r="G416" i="1"/>
  <c r="G292" i="1"/>
  <c r="G291" i="1" s="1"/>
  <c r="G344" i="1"/>
  <c r="F292" i="1"/>
  <c r="F291" i="1" s="1"/>
  <c r="F344" i="1"/>
  <c r="F396" i="1" l="1"/>
  <c r="F322" i="1"/>
  <c r="G396" i="1"/>
  <c r="G322" i="1"/>
  <c r="F207" i="1"/>
  <c r="G207" i="1"/>
  <c r="F437" i="1" l="1"/>
  <c r="F441" i="1" s="1"/>
  <c r="F444" i="1" l="1"/>
  <c r="G437" i="1"/>
  <c r="G444" i="1" s="1"/>
  <c r="G441" i="1" l="1"/>
</calcChain>
</file>

<file path=xl/sharedStrings.xml><?xml version="1.0" encoding="utf-8"?>
<sst xmlns="http://schemas.openxmlformats.org/spreadsheetml/2006/main" count="1797" uniqueCount="486">
  <si>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</si>
  <si>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</si>
  <si>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</si>
  <si>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</si>
  <si>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</si>
  <si>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</si>
  <si>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</si>
  <si>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</si>
  <si>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</si>
  <si>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</si>
  <si>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</si>
  <si>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</si>
  <si>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</si>
  <si>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</si>
  <si>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</si>
  <si>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</si>
  <si>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</si>
  <si>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</si>
  <si>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</si>
  <si>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</si>
  <si>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</si>
  <si>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</si>
  <si>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</si>
  <si>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</si>
  <si>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</si>
  <si>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</si>
  <si>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</si>
  <si>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</si>
  <si>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</si>
  <si>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</si>
  <si>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</si>
  <si>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</si>
  <si>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</si>
  <si>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</si>
  <si>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</si>
  <si>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</si>
  <si>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</si>
  <si>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</si>
  <si>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</si>
  <si>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</si>
  <si>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</si>
  <si>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</si>
  <si>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</si>
  <si>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</si>
  <si>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</si>
  <si>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</si>
  <si>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</si>
  <si>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</si>
  <si>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</si>
  <si>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</si>
  <si>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</si>
  <si>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</si>
  <si>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</si>
  <si>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</si>
  <si>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</si>
  <si>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</si>
  <si>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</si>
  <si>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</si>
  <si>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</si>
  <si>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</si>
  <si>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</si>
  <si>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</si>
  <si>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</si>
  <si>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</si>
  <si>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</si>
  <si>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</si>
  <si>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</si>
  <si>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</si>
  <si>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</si>
  <si>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</si>
  <si>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</si>
  <si>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</si>
  <si>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</si>
  <si>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</si>
  <si>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</si>
  <si>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</si>
  <si>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</si>
  <si>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</si>
  <si>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</si>
  <si>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</si>
  <si>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</si>
  <si>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</si>
  <si>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</si>
  <si>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</si>
  <si>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</si>
  <si>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</si>
  <si>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</si>
  <si>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</si>
  <si>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</si>
  <si>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</si>
  <si>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</si>
  <si>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</si>
  <si>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</si>
  <si>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</si>
  <si>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</si>
  <si>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</si>
  <si>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</si>
  <si>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</si>
  <si>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</si>
  <si>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</si>
  <si>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</si>
  <si>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</si>
  <si>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</si>
  <si>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</si>
  <si>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</si>
  <si>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</si>
  <si>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</si>
  <si>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</si>
  <si>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</si>
  <si>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</si>
  <si>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</si>
  <si>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</si>
  <si>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</si>
  <si>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</si>
  <si>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</si>
  <si>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</si>
  <si>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</si>
  <si>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</si>
  <si>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</si>
  <si>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</si>
  <si>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</si>
  <si>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</si>
  <si>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</si>
  <si>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</si>
  <si>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</si>
  <si>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</si>
  <si>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</si>
  <si>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</si>
  <si>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</si>
  <si>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</si>
  <si>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</si>
  <si>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</si>
  <si>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</si>
  <si>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</si>
  <si>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</si>
  <si>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</si>
  <si>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</si>
  <si>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</si>
  <si>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</si>
  <si>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</si>
  <si>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</si>
  <si>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</si>
  <si>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</si>
  <si>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</si>
  <si>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</si>
  <si>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</si>
  <si>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</si>
  <si>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</si>
  <si>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</si>
  <si>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</si>
  <si>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</si>
  <si>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</si>
  <si>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</si>
  <si>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</si>
  <si>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</si>
  <si>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</si>
  <si>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</si>
  <si>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</si>
  <si>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</si>
  <si>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</si>
  <si>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</si>
  <si>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</si>
  <si>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</si>
  <si>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</si>
  <si>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</si>
  <si>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</si>
  <si>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</si>
  <si>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</si>
  <si>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</si>
  <si>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</si>
  <si>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</si>
  <si>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</si>
  <si>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</si>
  <si>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</si>
  <si>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</si>
  <si>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</si>
  <si>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</si>
  <si>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</si>
  <si>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</si>
  <si>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</si>
  <si>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</si>
  <si>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</si>
  <si>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</si>
  <si>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</si>
  <si>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</si>
  <si>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</si>
  <si>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</si>
  <si>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</si>
  <si>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</si>
  <si>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</si>
  <si>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</si>
  <si>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</si>
  <si>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</si>
  <si>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</si>
  <si>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</si>
  <si>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</si>
  <si>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</si>
  <si>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</si>
  <si>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</si>
  <si>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</si>
  <si>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</si>
  <si>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</si>
  <si>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</si>
  <si>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</si>
  <si>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</si>
  <si>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</si>
  <si>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</si>
  <si>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</si>
  <si>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</si>
  <si>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</si>
  <si>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</si>
  <si>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</si>
  <si>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</si>
  <si>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</si>
  <si>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</si>
  <si>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</si>
  <si>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</si>
  <si>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</si>
  <si>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</si>
  <si>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</si>
  <si>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</si>
  <si>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</si>
  <si>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</si>
  <si>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</si>
  <si>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</si>
  <si>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</si>
  <si>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</si>
  <si>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</si>
  <si>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</si>
  <si>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</si>
  <si>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</si>
  <si>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</si>
  <si>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</si>
  <si>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</si>
  <si>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</si>
  <si>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</si>
  <si>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</si>
  <si>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</si>
  <si>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</si>
  <si>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</si>
  <si>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</si>
  <si>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</si>
  <si>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</si>
  <si>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</si>
  <si>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</si>
  <si>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</si>
  <si>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</si>
  <si>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</si>
  <si>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</si>
  <si>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</si>
  <si>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</si>
  <si>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</si>
  <si>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</si>
  <si>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</si>
  <si>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</si>
  <si>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</si>
  <si>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</si>
  <si>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</si>
  <si>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</si>
  <si>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</si>
  <si>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</si>
  <si>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</si>
  <si>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</si>
  <si>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</si>
  <si>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</si>
  <si>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</si>
  <si>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</si>
  <si>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</si>
  <si>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</si>
  <si>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</si>
  <si>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</si>
  <si>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</si>
  <si>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</si>
  <si>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</si>
  <si>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</si>
  <si>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</si>
  <si>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</si>
  <si>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</si>
  <si>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</si>
  <si>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</si>
  <si>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</si>
  <si>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</si>
  <si>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</si>
  <si>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</si>
  <si>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</si>
  <si>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</si>
  <si>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</si>
  <si>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</si>
  <si>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</si>
  <si>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</si>
  <si>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</si>
  <si>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</si>
  <si>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</si>
  <si>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</si>
  <si>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</si>
  <si>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</si>
  <si>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</si>
  <si>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</si>
  <si>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</si>
  <si>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</si>
  <si>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</si>
  <si>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</si>
  <si>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</si>
  <si>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</si>
  <si>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</si>
  <si>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</si>
  <si>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</si>
  <si>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</si>
  <si>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</si>
  <si>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</si>
  <si>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</si>
  <si>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</si>
  <si>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</si>
  <si>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</si>
  <si>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</si>
  <si>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</si>
  <si>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</si>
  <si>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</si>
  <si>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</si>
  <si>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</si>
  <si>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</si>
  <si>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</si>
  <si>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</si>
  <si>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</si>
  <si>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</si>
  <si>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</si>
  <si>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</si>
  <si>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</si>
  <si>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</si>
  <si>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</si>
  <si>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</si>
  <si>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</si>
  <si>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</si>
  <si>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</si>
  <si>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</si>
  <si>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</si>
  <si>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</si>
  <si>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</si>
  <si>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</si>
  <si>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</si>
  <si>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</si>
  <si>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</si>
  <si>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</si>
  <si>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</si>
  <si>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</si>
  <si>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</si>
  <si>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</si>
  <si>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</si>
  <si>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</si>
  <si>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</si>
  <si>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</si>
  <si>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</si>
  <si>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</si>
  <si>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</si>
  <si>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</si>
  <si>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</si>
  <si>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</si>
  <si>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</si>
  <si>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</si>
  <si>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</si>
  <si>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</si>
  <si>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</si>
  <si>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</si>
  <si>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09401 83890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</si>
  <si>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</si>
  <si>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</si>
  <si>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</si>
  <si>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</si>
  <si>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</si>
  <si>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</si>
  <si>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</si>
  <si>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</si>
  <si>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</si>
  <si>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</si>
  <si>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</si>
  <si>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</si>
  <si>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Подпрограмма «Развитие физической культуры и спорта»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</si>
  <si>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</si>
  <si>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</si>
  <si>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</si>
  <si>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</si>
  <si>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</si>
  <si>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</si>
  <si>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</si>
  <si>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</si>
  <si>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</si>
  <si>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</si>
  <si>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</si>
  <si>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</si>
  <si>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Коммунальное хозяйство</t>
  </si>
  <si>
    <t>04103 S2310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</si>
  <si>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</si>
  <si>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</si>
  <si>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</si>
  <si>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</si>
  <si>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</si>
  <si>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06040 00000</t>
  </si>
  <si>
    <t>06040 L5760</t>
  </si>
  <si>
    <t>04304 82200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</si>
  <si>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</si>
  <si>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</si>
  <si>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</si>
  <si>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04300 00000</t>
  </si>
  <si>
    <t>04304 00000</t>
  </si>
  <si>
    <t>043R1 722Д0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</si>
  <si>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</si>
  <si>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</si>
  <si>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</si>
  <si>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</si>
  <si>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Основное мероприятие "Повышение уровня благоустройства территории"</t>
  </si>
  <si>
    <t>25003 00000</t>
  </si>
  <si>
    <t>25003 82900</t>
  </si>
  <si>
    <t>Основное мероприятие "Проведение мониторинга несанкционированных свалок"</t>
  </si>
  <si>
    <t>25001 00000</t>
  </si>
  <si>
    <t>25001 82900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</si>
  <si>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</si>
  <si>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</si>
  <si>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</si>
  <si>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</si>
  <si>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15001 00000</t>
  </si>
  <si>
    <t>15001 82900</t>
  </si>
  <si>
    <t>21000 00000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</si>
  <si>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</si>
  <si>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</si>
  <si>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</si>
  <si>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</si>
  <si>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24000 00000</t>
  </si>
  <si>
    <t>Основное мероприятие "Уничтожение очагов произрастания дикорастущей конопли"</t>
  </si>
  <si>
    <t>24001 00000</t>
  </si>
  <si>
    <t>24001 82900</t>
  </si>
  <si>
    <t>99900 S2180</t>
  </si>
  <si>
    <t>Компенсация выпадающих доходов по электроэнергии, вырабатываемой дизельными электростанциями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</si>
  <si>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</si>
  <si>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</si>
  <si>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</si>
  <si>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</si>
  <si>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</si>
  <si>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</si>
  <si>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</si>
  <si>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04304 S21Д0</t>
  </si>
  <si>
    <t>МП «Развитие образования в Селенгинском районе на 2020-2025 годы"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</si>
  <si>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</si>
  <si>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</si>
  <si>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09200 00000</t>
  </si>
  <si>
    <t>Основное мероприятие «Обеспечение специалистами сферы физической культуры и спорта»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</si>
  <si>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</si>
  <si>
    <t>122</t>
  </si>
  <si>
    <t>Иные выплаты персоналу государственных (муниципальных) органов, за исключением фонда оплаты труда</t>
  </si>
  <si>
    <t>10201 S2К90</t>
  </si>
  <si>
    <t>«Селенгинский район» на 2024 год</t>
  </si>
  <si>
    <t>плановый период 2025-2026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</si>
  <si>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</si>
  <si>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</si>
  <si>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</si>
  <si>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</si>
  <si>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Субсидии гражданам на приобретение жилья</t>
  </si>
  <si>
    <t>322</t>
  </si>
  <si>
    <t>Софинансирование расходных обязательств муниципальных районов (городских округов)</t>
  </si>
  <si>
    <t>10501 S2160</t>
  </si>
  <si>
    <t>10501  S2160</t>
  </si>
  <si>
    <t>10101 S2160</t>
  </si>
  <si>
    <t>04103 L5110</t>
  </si>
  <si>
    <t>На проведение комплексных кадастровых работ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</si>
  <si>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</si>
  <si>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</si>
  <si>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"Охрана окружающей среды в муниципальном образовании "Селенгинский район" на 2023-2027годы"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</si>
  <si>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</si>
  <si>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</si>
  <si>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</si>
  <si>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</si>
  <si>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«Старшее поколение на 2023-2027 годы</t>
  </si>
  <si>
    <t>от "27" декабря  2023  № 310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</si>
  <si>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</si>
  <si>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</si>
  <si>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Охрана семьи и детства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</si>
  <si>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</si>
  <si>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</si>
  <si>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</si>
  <si>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</si>
  <si>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</si>
  <si>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</si>
  <si>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</si>
  <si>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к решению районного Совета депутатов МО "Селенгинский район"</t>
  </si>
  <si>
    <t>Приложение №4</t>
  </si>
  <si>
    <t>99900 83220</t>
  </si>
  <si>
    <t>от "08" августа 2024    № 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</si>
</sst>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1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horizontal="right" wrapText="1"/>
    </xf>
    <xf numFmtId="164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23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166" fontId="2" fillId="8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299" Type="http://schemas.openxmlformats.org/officeDocument/2006/relationships/revisionLog" Target="revisionLog253.xml"/><Relationship Id="rId303" Type="http://schemas.openxmlformats.org/officeDocument/2006/relationships/revisionLog" Target="revisionLog257.xml"/><Relationship Id="rId63" Type="http://schemas.openxmlformats.org/officeDocument/2006/relationships/revisionLog" Target="revisionLog3.xml"/><Relationship Id="rId159" Type="http://schemas.openxmlformats.org/officeDocument/2006/relationships/revisionLog" Target="revisionLog115.xml"/><Relationship Id="rId324" Type="http://schemas.openxmlformats.org/officeDocument/2006/relationships/revisionLog" Target="revisionLog278.xml"/><Relationship Id="rId42" Type="http://schemas.openxmlformats.org/officeDocument/2006/relationships/revisionLog" Target="revisionLog41.xml"/><Relationship Id="rId84" Type="http://schemas.openxmlformats.org/officeDocument/2006/relationships/revisionLog" Target="revisionLog24.xml"/><Relationship Id="rId138" Type="http://schemas.openxmlformats.org/officeDocument/2006/relationships/revisionLog" Target="revisionLog92.xml"/><Relationship Id="rId345" Type="http://schemas.openxmlformats.org/officeDocument/2006/relationships/revisionLog" Target="revisionLog292.xml"/><Relationship Id="rId170" Type="http://schemas.openxmlformats.org/officeDocument/2006/relationships/revisionLog" Target="revisionLog127.xml"/><Relationship Id="rId226" Type="http://schemas.openxmlformats.org/officeDocument/2006/relationships/revisionLog" Target="revisionLog179.xml"/><Relationship Id="rId191" Type="http://schemas.openxmlformats.org/officeDocument/2006/relationships/revisionLog" Target="revisionLog149.xml"/><Relationship Id="rId205" Type="http://schemas.openxmlformats.org/officeDocument/2006/relationships/revisionLog" Target="revisionLog160.xml"/><Relationship Id="rId247" Type="http://schemas.openxmlformats.org/officeDocument/2006/relationships/revisionLog" Target="revisionLog202.xml"/><Relationship Id="rId268" Type="http://schemas.openxmlformats.org/officeDocument/2006/relationships/revisionLog" Target="revisionLog222.xml"/><Relationship Id="rId107" Type="http://schemas.openxmlformats.org/officeDocument/2006/relationships/revisionLog" Target="revisionLog64.xml"/><Relationship Id="rId289" Type="http://schemas.openxmlformats.org/officeDocument/2006/relationships/revisionLog" Target="revisionLog243.xml"/><Relationship Id="rId32" Type="http://schemas.openxmlformats.org/officeDocument/2006/relationships/revisionLog" Target="revisionLog32.xml"/><Relationship Id="rId74" Type="http://schemas.openxmlformats.org/officeDocument/2006/relationships/revisionLog" Target="revisionLog16.xml"/><Relationship Id="rId128" Type="http://schemas.openxmlformats.org/officeDocument/2006/relationships/revisionLog" Target="revisionLog82.xml"/><Relationship Id="rId335" Type="http://schemas.openxmlformats.org/officeDocument/2006/relationships/revisionLog" Target="revisionLog288.xml"/><Relationship Id="rId53" Type="http://schemas.openxmlformats.org/officeDocument/2006/relationships/revisionLog" Target="revisionLog52.xml"/><Relationship Id="rId149" Type="http://schemas.openxmlformats.org/officeDocument/2006/relationships/revisionLog" Target="revisionLog103.xml"/><Relationship Id="rId314" Type="http://schemas.openxmlformats.org/officeDocument/2006/relationships/revisionLog" Target="revisionLog268.xml"/><Relationship Id="rId181" Type="http://schemas.openxmlformats.org/officeDocument/2006/relationships/revisionLog" Target="revisionLog138.xml"/><Relationship Id="rId237" Type="http://schemas.openxmlformats.org/officeDocument/2006/relationships/revisionLog" Target="revisionLog192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216" Type="http://schemas.openxmlformats.org/officeDocument/2006/relationships/revisionLog" Target="revisionLog170.xml"/><Relationship Id="rId279" Type="http://schemas.openxmlformats.org/officeDocument/2006/relationships/revisionLog" Target="revisionLog233.xml"/><Relationship Id="rId258" Type="http://schemas.openxmlformats.org/officeDocument/2006/relationships/revisionLog" Target="revisionLog21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93.xml"/><Relationship Id="rId290" Type="http://schemas.openxmlformats.org/officeDocument/2006/relationships/revisionLog" Target="revisionLog244.xml"/><Relationship Id="rId304" Type="http://schemas.openxmlformats.org/officeDocument/2006/relationships/revisionLog" Target="revisionLog258.xml"/><Relationship Id="rId346" Type="http://schemas.openxmlformats.org/officeDocument/2006/relationships/revisionLog" Target="revisionLog293.xml"/><Relationship Id="rId64" Type="http://schemas.openxmlformats.org/officeDocument/2006/relationships/revisionLog" Target="revisionLog4.xml"/><Relationship Id="rId118" Type="http://schemas.openxmlformats.org/officeDocument/2006/relationships/revisionLog" Target="revisionLog75.xml"/><Relationship Id="rId325" Type="http://schemas.openxmlformats.org/officeDocument/2006/relationships/revisionLog" Target="revisionLog279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92" Type="http://schemas.openxmlformats.org/officeDocument/2006/relationships/revisionLog" Target="revisionLog150.xml"/><Relationship Id="rId206" Type="http://schemas.openxmlformats.org/officeDocument/2006/relationships/revisionLog" Target="revisionLog161.xml"/><Relationship Id="rId171" Type="http://schemas.openxmlformats.org/officeDocument/2006/relationships/revisionLog" Target="revisionLog128.xml"/><Relationship Id="rId227" Type="http://schemas.openxmlformats.org/officeDocument/2006/relationships/revisionLog" Target="revisionLog180.xml"/><Relationship Id="rId248" Type="http://schemas.openxmlformats.org/officeDocument/2006/relationships/revisionLog" Target="revisionLog11.xml"/><Relationship Id="rId269" Type="http://schemas.openxmlformats.org/officeDocument/2006/relationships/revisionLog" Target="revisionLog223.xml"/><Relationship Id="rId108" Type="http://schemas.openxmlformats.org/officeDocument/2006/relationships/revisionLog" Target="revisionLog65.xml"/><Relationship Id="rId315" Type="http://schemas.openxmlformats.org/officeDocument/2006/relationships/revisionLog" Target="revisionLog269.xml"/><Relationship Id="rId33" Type="http://schemas.openxmlformats.org/officeDocument/2006/relationships/revisionLog" Target="revisionLog111.xml"/><Relationship Id="rId129" Type="http://schemas.openxmlformats.org/officeDocument/2006/relationships/revisionLog" Target="revisionLog83.xml"/><Relationship Id="rId280" Type="http://schemas.openxmlformats.org/officeDocument/2006/relationships/revisionLog" Target="revisionLog234.xml"/><Relationship Id="rId336" Type="http://schemas.openxmlformats.org/officeDocument/2006/relationships/revisionLog" Target="revisionLog289.xml"/><Relationship Id="rId54" Type="http://schemas.openxmlformats.org/officeDocument/2006/relationships/revisionLog" Target="revisionLog53.xml"/><Relationship Id="rId96" Type="http://schemas.openxmlformats.org/officeDocument/2006/relationships/revisionLog" Target="revisionLog143.xml"/><Relationship Id="rId161" Type="http://schemas.openxmlformats.org/officeDocument/2006/relationships/revisionLog" Target="revisionLog117.xml"/><Relationship Id="rId217" Type="http://schemas.openxmlformats.org/officeDocument/2006/relationships/revisionLog" Target="revisionLog172.xml"/><Relationship Id="rId75" Type="http://schemas.openxmlformats.org/officeDocument/2006/relationships/revisionLog" Target="revisionLog171.xml"/><Relationship Id="rId140" Type="http://schemas.openxmlformats.org/officeDocument/2006/relationships/revisionLog" Target="revisionLog94.xml"/><Relationship Id="rId182" Type="http://schemas.openxmlformats.org/officeDocument/2006/relationships/revisionLog" Target="revisionLog131.xml"/><Relationship Id="rId259" Type="http://schemas.openxmlformats.org/officeDocument/2006/relationships/revisionLog" Target="revisionLog213.xml"/><Relationship Id="rId238" Type="http://schemas.openxmlformats.org/officeDocument/2006/relationships/revisionLog" Target="revisionLog193.xml"/><Relationship Id="rId119" Type="http://schemas.openxmlformats.org/officeDocument/2006/relationships/revisionLog" Target="revisionLog76.xml"/><Relationship Id="rId270" Type="http://schemas.openxmlformats.org/officeDocument/2006/relationships/revisionLog" Target="revisionLog224.xml"/><Relationship Id="rId326" Type="http://schemas.openxmlformats.org/officeDocument/2006/relationships/revisionLog" Target="revisionLog280.xml"/><Relationship Id="rId291" Type="http://schemas.openxmlformats.org/officeDocument/2006/relationships/revisionLog" Target="revisionLog245.xml"/><Relationship Id="rId305" Type="http://schemas.openxmlformats.org/officeDocument/2006/relationships/revisionLog" Target="revisionLog259.xml"/><Relationship Id="rId347" Type="http://schemas.openxmlformats.org/officeDocument/2006/relationships/revisionLog" Target="revisionLog1.xml"/><Relationship Id="rId65" Type="http://schemas.openxmlformats.org/officeDocument/2006/relationships/revisionLog" Target="revisionLog5.xml"/><Relationship Id="rId130" Type="http://schemas.openxmlformats.org/officeDocument/2006/relationships/revisionLog" Target="revisionLog84.xml"/><Relationship Id="rId44" Type="http://schemas.openxmlformats.org/officeDocument/2006/relationships/revisionLog" Target="revisionLog43.xml"/><Relationship Id="rId86" Type="http://schemas.openxmlformats.org/officeDocument/2006/relationships/revisionLog" Target="revisionLog26.xml"/><Relationship Id="rId151" Type="http://schemas.openxmlformats.org/officeDocument/2006/relationships/revisionLog" Target="revisionLog105.xml"/><Relationship Id="rId172" Type="http://schemas.openxmlformats.org/officeDocument/2006/relationships/revisionLog" Target="revisionLog129.xml"/><Relationship Id="rId193" Type="http://schemas.openxmlformats.org/officeDocument/2006/relationships/revisionLog" Target="revisionLog152.xml"/><Relationship Id="rId207" Type="http://schemas.openxmlformats.org/officeDocument/2006/relationships/revisionLog" Target="revisionLog162.xml"/><Relationship Id="rId228" Type="http://schemas.openxmlformats.org/officeDocument/2006/relationships/revisionLog" Target="revisionLog182.xml"/><Relationship Id="rId249" Type="http://schemas.openxmlformats.org/officeDocument/2006/relationships/revisionLog" Target="revisionLog203.xml"/><Relationship Id="rId109" Type="http://schemas.openxmlformats.org/officeDocument/2006/relationships/revisionLog" Target="revisionLog66.xml"/><Relationship Id="rId260" Type="http://schemas.openxmlformats.org/officeDocument/2006/relationships/revisionLog" Target="revisionLog214.xml"/><Relationship Id="rId281" Type="http://schemas.openxmlformats.org/officeDocument/2006/relationships/revisionLog" Target="revisionLog235.xml"/><Relationship Id="rId316" Type="http://schemas.openxmlformats.org/officeDocument/2006/relationships/revisionLog" Target="revisionLog270.xml"/><Relationship Id="rId337" Type="http://schemas.openxmlformats.org/officeDocument/2006/relationships/revisionLog" Target="revisionLog12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76" Type="http://schemas.openxmlformats.org/officeDocument/2006/relationships/revisionLog" Target="revisionLog181.xml"/><Relationship Id="rId97" Type="http://schemas.openxmlformats.org/officeDocument/2006/relationships/revisionLog" Target="revisionLog1212.xml"/><Relationship Id="rId120" Type="http://schemas.openxmlformats.org/officeDocument/2006/relationships/revisionLog" Target="revisionLog77.xml"/><Relationship Id="rId141" Type="http://schemas.openxmlformats.org/officeDocument/2006/relationships/revisionLog" Target="revisionLog95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2.xml"/><Relationship Id="rId218" Type="http://schemas.openxmlformats.org/officeDocument/2006/relationships/revisionLog" Target="revisionLog14.xml"/><Relationship Id="rId239" Type="http://schemas.openxmlformats.org/officeDocument/2006/relationships/revisionLog" Target="revisionLog194.xml"/><Relationship Id="rId250" Type="http://schemas.openxmlformats.org/officeDocument/2006/relationships/revisionLog" Target="revisionLog204.xml"/><Relationship Id="rId271" Type="http://schemas.openxmlformats.org/officeDocument/2006/relationships/revisionLog" Target="revisionLog225.xml"/><Relationship Id="rId292" Type="http://schemas.openxmlformats.org/officeDocument/2006/relationships/revisionLog" Target="revisionLog246.xml"/><Relationship Id="rId306" Type="http://schemas.openxmlformats.org/officeDocument/2006/relationships/revisionLog" Target="revisionLog260.xml"/><Relationship Id="rId45" Type="http://schemas.openxmlformats.org/officeDocument/2006/relationships/revisionLog" Target="revisionLog44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31" Type="http://schemas.openxmlformats.org/officeDocument/2006/relationships/revisionLog" Target="revisionLog85.xml"/><Relationship Id="rId327" Type="http://schemas.openxmlformats.org/officeDocument/2006/relationships/revisionLog" Target="revisionLog281.xml"/><Relationship Id="rId348" Type="http://schemas.openxmlformats.org/officeDocument/2006/relationships/revisionLog" Target="revisionLog294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194" Type="http://schemas.openxmlformats.org/officeDocument/2006/relationships/revisionLog" Target="revisionLog153.xml"/><Relationship Id="rId208" Type="http://schemas.openxmlformats.org/officeDocument/2006/relationships/revisionLog" Target="revisionLog144.xml"/><Relationship Id="rId229" Type="http://schemas.openxmlformats.org/officeDocument/2006/relationships/revisionLog" Target="revisionLog183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99" Type="http://schemas.openxmlformats.org/officeDocument/2006/relationships/revisionLog" Target="revisionLog114.xml"/><Relationship Id="rId203" Type="http://schemas.openxmlformats.org/officeDocument/2006/relationships/revisionLog" Target="revisionLog158.xml"/><Relationship Id="rId240" Type="http://schemas.openxmlformats.org/officeDocument/2006/relationships/revisionLog" Target="revisionLog195.xml"/><Relationship Id="rId261" Type="http://schemas.openxmlformats.org/officeDocument/2006/relationships/revisionLog" Target="revisionLog215.xml"/><Relationship Id="rId224" Type="http://schemas.openxmlformats.org/officeDocument/2006/relationships/revisionLog" Target="revisionLog178.xml"/><Relationship Id="rId245" Type="http://schemas.openxmlformats.org/officeDocument/2006/relationships/revisionLog" Target="revisionLog200.xml"/><Relationship Id="rId266" Type="http://schemas.openxmlformats.org/officeDocument/2006/relationships/revisionLog" Target="revisionLog220.xml"/><Relationship Id="rId287" Type="http://schemas.openxmlformats.org/officeDocument/2006/relationships/revisionLog" Target="revisionLog241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282" Type="http://schemas.openxmlformats.org/officeDocument/2006/relationships/revisionLog" Target="revisionLog236.xml"/><Relationship Id="rId317" Type="http://schemas.openxmlformats.org/officeDocument/2006/relationships/revisionLog" Target="revisionLog271.xml"/><Relationship Id="rId338" Type="http://schemas.openxmlformats.org/officeDocument/2006/relationships/revisionLog" Target="revisionLog13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312" Type="http://schemas.openxmlformats.org/officeDocument/2006/relationships/revisionLog" Target="revisionLog266.xml"/><Relationship Id="rId333" Type="http://schemas.openxmlformats.org/officeDocument/2006/relationships/revisionLog" Target="revisionLog286.xml"/><Relationship Id="rId98" Type="http://schemas.openxmlformats.org/officeDocument/2006/relationships/revisionLog" Target="revisionLog1441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Relationship Id="rId219" Type="http://schemas.openxmlformats.org/officeDocument/2006/relationships/revisionLog" Target="revisionLog173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1.xml"/><Relationship Id="rId189" Type="http://schemas.openxmlformats.org/officeDocument/2006/relationships/revisionLog" Target="revisionLog147.xml"/><Relationship Id="rId230" Type="http://schemas.openxmlformats.org/officeDocument/2006/relationships/revisionLog" Target="revisionLog184.xml"/><Relationship Id="rId251" Type="http://schemas.openxmlformats.org/officeDocument/2006/relationships/revisionLog" Target="revisionLog205.xml"/><Relationship Id="rId214" Type="http://schemas.openxmlformats.org/officeDocument/2006/relationships/revisionLog" Target="revisionLog168.xml"/><Relationship Id="rId235" Type="http://schemas.openxmlformats.org/officeDocument/2006/relationships/revisionLog" Target="revisionLog189.xml"/><Relationship Id="rId256" Type="http://schemas.openxmlformats.org/officeDocument/2006/relationships/revisionLog" Target="revisionLog210.xml"/><Relationship Id="rId277" Type="http://schemas.openxmlformats.org/officeDocument/2006/relationships/revisionLog" Target="revisionLog231.xml"/><Relationship Id="rId298" Type="http://schemas.openxmlformats.org/officeDocument/2006/relationships/revisionLog" Target="revisionLog252.xml"/><Relationship Id="rId46" Type="http://schemas.openxmlformats.org/officeDocument/2006/relationships/revisionLog" Target="revisionLog45.xml"/><Relationship Id="rId67" Type="http://schemas.openxmlformats.org/officeDocument/2006/relationships/revisionLog" Target="revisionLog7.xml"/><Relationship Id="rId272" Type="http://schemas.openxmlformats.org/officeDocument/2006/relationships/revisionLog" Target="revisionLog226.xml"/><Relationship Id="rId293" Type="http://schemas.openxmlformats.org/officeDocument/2006/relationships/revisionLog" Target="revisionLog247.xml"/><Relationship Id="rId307" Type="http://schemas.openxmlformats.org/officeDocument/2006/relationships/revisionLog" Target="revisionLog261.xml"/><Relationship Id="rId328" Type="http://schemas.openxmlformats.org/officeDocument/2006/relationships/revisionLog" Target="revisionLog282.xml"/><Relationship Id="rId116" Type="http://schemas.openxmlformats.org/officeDocument/2006/relationships/revisionLog" Target="revisionLog7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1.xml"/><Relationship Id="rId302" Type="http://schemas.openxmlformats.org/officeDocument/2006/relationships/revisionLog" Target="revisionLog256.xml"/><Relationship Id="rId323" Type="http://schemas.openxmlformats.org/officeDocument/2006/relationships/revisionLog" Target="revisionLog277.xml"/><Relationship Id="rId344" Type="http://schemas.openxmlformats.org/officeDocument/2006/relationships/revisionLog" Target="revisionLog291.xml"/><Relationship Id="rId88" Type="http://schemas.openxmlformats.org/officeDocument/2006/relationships/revisionLog" Target="revisionLog28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53" Type="http://schemas.openxmlformats.org/officeDocument/2006/relationships/revisionLog" Target="revisionLog107.xml"/><Relationship Id="rId174" Type="http://schemas.openxmlformats.org/officeDocument/2006/relationships/revisionLog" Target="revisionLog132.xml"/><Relationship Id="rId195" Type="http://schemas.openxmlformats.org/officeDocument/2006/relationships/revisionLog" Target="revisionLog154.xml"/><Relationship Id="rId209" Type="http://schemas.openxmlformats.org/officeDocument/2006/relationships/revisionLog" Target="revisionLog163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83" Type="http://schemas.openxmlformats.org/officeDocument/2006/relationships/revisionLog" Target="revisionLog23.xml"/><Relationship Id="rId179" Type="http://schemas.openxmlformats.org/officeDocument/2006/relationships/revisionLog" Target="revisionLog136.xml"/><Relationship Id="rId220" Type="http://schemas.openxmlformats.org/officeDocument/2006/relationships/revisionLog" Target="revisionLog174.xml"/><Relationship Id="rId241" Type="http://schemas.openxmlformats.org/officeDocument/2006/relationships/revisionLog" Target="revisionLog196.xml"/><Relationship Id="rId190" Type="http://schemas.openxmlformats.org/officeDocument/2006/relationships/revisionLog" Target="revisionLog148.xml"/><Relationship Id="rId204" Type="http://schemas.openxmlformats.org/officeDocument/2006/relationships/revisionLog" Target="revisionLog159.xml"/><Relationship Id="rId225" Type="http://schemas.openxmlformats.org/officeDocument/2006/relationships/revisionLog" Target="revisionLog112.xml"/><Relationship Id="rId246" Type="http://schemas.openxmlformats.org/officeDocument/2006/relationships/revisionLog" Target="revisionLog201.xml"/><Relationship Id="rId267" Type="http://schemas.openxmlformats.org/officeDocument/2006/relationships/revisionLog" Target="revisionLog221.xml"/><Relationship Id="rId288" Type="http://schemas.openxmlformats.org/officeDocument/2006/relationships/revisionLog" Target="revisionLog242.xml"/><Relationship Id="rId57" Type="http://schemas.openxmlformats.org/officeDocument/2006/relationships/revisionLog" Target="revisionLog1411.xml"/><Relationship Id="rId36" Type="http://schemas.openxmlformats.org/officeDocument/2006/relationships/revisionLog" Target="revisionLog35.xml"/><Relationship Id="rId262" Type="http://schemas.openxmlformats.org/officeDocument/2006/relationships/revisionLog" Target="revisionLog216.xml"/><Relationship Id="rId283" Type="http://schemas.openxmlformats.org/officeDocument/2006/relationships/revisionLog" Target="revisionLog237.xml"/><Relationship Id="rId318" Type="http://schemas.openxmlformats.org/officeDocument/2006/relationships/revisionLog" Target="revisionLog272.xml"/><Relationship Id="rId339" Type="http://schemas.openxmlformats.org/officeDocument/2006/relationships/revisionLog" Target="revisionLog290.xml"/><Relationship Id="rId106" Type="http://schemas.openxmlformats.org/officeDocument/2006/relationships/revisionLog" Target="revisionLog63.xml"/><Relationship Id="rId127" Type="http://schemas.openxmlformats.org/officeDocument/2006/relationships/revisionLog" Target="revisionLog81.xml"/><Relationship Id="rId313" Type="http://schemas.openxmlformats.org/officeDocument/2006/relationships/revisionLog" Target="revisionLog267.xml"/><Relationship Id="rId78" Type="http://schemas.openxmlformats.org/officeDocument/2006/relationships/revisionLog" Target="revisionLog1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43" Type="http://schemas.openxmlformats.org/officeDocument/2006/relationships/revisionLog" Target="revisionLog97.xml"/><Relationship Id="rId164" Type="http://schemas.openxmlformats.org/officeDocument/2006/relationships/revisionLog" Target="revisionLog120.xml"/><Relationship Id="rId185" Type="http://schemas.openxmlformats.org/officeDocument/2006/relationships/revisionLog" Target="revisionLog1410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73" Type="http://schemas.openxmlformats.org/officeDocument/2006/relationships/revisionLog" Target="revisionLog151.xml"/><Relationship Id="rId94" Type="http://schemas.openxmlformats.org/officeDocument/2006/relationships/revisionLog" Target="revisionLog29.xml"/><Relationship Id="rId148" Type="http://schemas.openxmlformats.org/officeDocument/2006/relationships/revisionLog" Target="revisionLog102.xml"/><Relationship Id="rId169" Type="http://schemas.openxmlformats.org/officeDocument/2006/relationships/revisionLog" Target="revisionLog126.xml"/><Relationship Id="rId334" Type="http://schemas.openxmlformats.org/officeDocument/2006/relationships/revisionLog" Target="revisionLog287.xml"/><Relationship Id="rId210" Type="http://schemas.openxmlformats.org/officeDocument/2006/relationships/revisionLog" Target="revisionLog164.xml"/><Relationship Id="rId180" Type="http://schemas.openxmlformats.org/officeDocument/2006/relationships/revisionLog" Target="revisionLog137.xml"/><Relationship Id="rId215" Type="http://schemas.openxmlformats.org/officeDocument/2006/relationships/revisionLog" Target="revisionLog169.xml"/><Relationship Id="rId236" Type="http://schemas.openxmlformats.org/officeDocument/2006/relationships/revisionLog" Target="revisionLog190.xml"/><Relationship Id="rId257" Type="http://schemas.openxmlformats.org/officeDocument/2006/relationships/revisionLog" Target="revisionLog211.xml"/><Relationship Id="rId278" Type="http://schemas.openxmlformats.org/officeDocument/2006/relationships/revisionLog" Target="revisionLog232.xml"/><Relationship Id="rId231" Type="http://schemas.openxmlformats.org/officeDocument/2006/relationships/revisionLog" Target="revisionLog185.xml"/><Relationship Id="rId252" Type="http://schemas.openxmlformats.org/officeDocument/2006/relationships/revisionLog" Target="revisionLog206.xml"/><Relationship Id="rId273" Type="http://schemas.openxmlformats.org/officeDocument/2006/relationships/revisionLog" Target="revisionLog227.xml"/><Relationship Id="rId294" Type="http://schemas.openxmlformats.org/officeDocument/2006/relationships/revisionLog" Target="revisionLog248.xml"/><Relationship Id="rId308" Type="http://schemas.openxmlformats.org/officeDocument/2006/relationships/revisionLog" Target="revisionLog262.xml"/><Relationship Id="rId329" Type="http://schemas.openxmlformats.org/officeDocument/2006/relationships/revisionLog" Target="revisionLog283.xml"/><Relationship Id="rId47" Type="http://schemas.openxmlformats.org/officeDocument/2006/relationships/revisionLog" Target="revisionLog46.xml"/><Relationship Id="rId68" Type="http://schemas.openxmlformats.org/officeDocument/2006/relationships/revisionLog" Target="revisionLog8.xml"/><Relationship Id="rId89" Type="http://schemas.openxmlformats.org/officeDocument/2006/relationships/revisionLog" Target="revisionLog1110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54" Type="http://schemas.openxmlformats.org/officeDocument/2006/relationships/revisionLog" Target="revisionLog108.xml"/><Relationship Id="rId175" Type="http://schemas.openxmlformats.org/officeDocument/2006/relationships/revisionLog" Target="revisionLog133.xml"/><Relationship Id="rId340" Type="http://schemas.openxmlformats.org/officeDocument/2006/relationships/revisionLog" Target="revisionLog15.xml"/><Relationship Id="rId196" Type="http://schemas.openxmlformats.org/officeDocument/2006/relationships/revisionLog" Target="revisionLog155.xml"/><Relationship Id="rId200" Type="http://schemas.openxmlformats.org/officeDocument/2006/relationships/revisionLog" Target="revisionLog121.xml"/><Relationship Id="rId221" Type="http://schemas.openxmlformats.org/officeDocument/2006/relationships/revisionLog" Target="revisionLog175.xml"/><Relationship Id="rId242" Type="http://schemas.openxmlformats.org/officeDocument/2006/relationships/revisionLog" Target="revisionLog197.xml"/><Relationship Id="rId263" Type="http://schemas.openxmlformats.org/officeDocument/2006/relationships/revisionLog" Target="revisionLog217.xml"/><Relationship Id="rId284" Type="http://schemas.openxmlformats.org/officeDocument/2006/relationships/revisionLog" Target="revisionLog238.xml"/><Relationship Id="rId319" Type="http://schemas.openxmlformats.org/officeDocument/2006/relationships/revisionLog" Target="revisionLog273.xml"/><Relationship Id="rId58" Type="http://schemas.openxmlformats.org/officeDocument/2006/relationships/revisionLog" Target="revisionLog141.xml"/><Relationship Id="rId37" Type="http://schemas.openxmlformats.org/officeDocument/2006/relationships/revisionLog" Target="revisionLog3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44" Type="http://schemas.openxmlformats.org/officeDocument/2006/relationships/revisionLog" Target="revisionLog98.xml"/><Relationship Id="rId330" Type="http://schemas.openxmlformats.org/officeDocument/2006/relationships/revisionLog" Target="revisionLog134.xml"/><Relationship Id="rId90" Type="http://schemas.openxmlformats.org/officeDocument/2006/relationships/revisionLog" Target="revisionLog156.xml"/><Relationship Id="rId165" Type="http://schemas.openxmlformats.org/officeDocument/2006/relationships/revisionLog" Target="revisionLog122.xml"/><Relationship Id="rId186" Type="http://schemas.openxmlformats.org/officeDocument/2006/relationships/revisionLog" Target="revisionLog140.xml"/><Relationship Id="rId211" Type="http://schemas.openxmlformats.org/officeDocument/2006/relationships/revisionLog" Target="revisionLog165.xml"/><Relationship Id="rId232" Type="http://schemas.openxmlformats.org/officeDocument/2006/relationships/revisionLog" Target="revisionLog186.xml"/><Relationship Id="rId253" Type="http://schemas.openxmlformats.org/officeDocument/2006/relationships/revisionLog" Target="revisionLog207.xml"/><Relationship Id="rId274" Type="http://schemas.openxmlformats.org/officeDocument/2006/relationships/revisionLog" Target="revisionLog228.xml"/><Relationship Id="rId295" Type="http://schemas.openxmlformats.org/officeDocument/2006/relationships/revisionLog" Target="revisionLog249.xml"/><Relationship Id="rId309" Type="http://schemas.openxmlformats.org/officeDocument/2006/relationships/revisionLog" Target="revisionLog263.xml"/><Relationship Id="rId48" Type="http://schemas.openxmlformats.org/officeDocument/2006/relationships/revisionLog" Target="revisionLog47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34" Type="http://schemas.openxmlformats.org/officeDocument/2006/relationships/revisionLog" Target="revisionLog88.xml"/><Relationship Id="rId320" Type="http://schemas.openxmlformats.org/officeDocument/2006/relationships/revisionLog" Target="revisionLog274.xml"/><Relationship Id="rId80" Type="http://schemas.openxmlformats.org/officeDocument/2006/relationships/revisionLog" Target="revisionLog20.xml"/><Relationship Id="rId155" Type="http://schemas.openxmlformats.org/officeDocument/2006/relationships/revisionLog" Target="revisionLog109.xml"/><Relationship Id="rId176" Type="http://schemas.openxmlformats.org/officeDocument/2006/relationships/revisionLog" Target="revisionLog1211.xml"/><Relationship Id="rId197" Type="http://schemas.openxmlformats.org/officeDocument/2006/relationships/revisionLog" Target="revisionLog1341.xml"/><Relationship Id="rId341" Type="http://schemas.openxmlformats.org/officeDocument/2006/relationships/revisionLog" Target="revisionLog17.xml"/><Relationship Id="rId201" Type="http://schemas.openxmlformats.org/officeDocument/2006/relationships/revisionLog" Target="revisionLog1561.xml"/><Relationship Id="rId222" Type="http://schemas.openxmlformats.org/officeDocument/2006/relationships/revisionLog" Target="revisionLog176.xml"/><Relationship Id="rId243" Type="http://schemas.openxmlformats.org/officeDocument/2006/relationships/revisionLog" Target="revisionLog198.xml"/><Relationship Id="rId264" Type="http://schemas.openxmlformats.org/officeDocument/2006/relationships/revisionLog" Target="revisionLog218.xml"/><Relationship Id="rId285" Type="http://schemas.openxmlformats.org/officeDocument/2006/relationships/revisionLog" Target="revisionLog239.xml"/><Relationship Id="rId59" Type="http://schemas.openxmlformats.org/officeDocument/2006/relationships/revisionLog" Target="revisionLog1421.xml"/><Relationship Id="rId38" Type="http://schemas.openxmlformats.org/officeDocument/2006/relationships/revisionLog" Target="revisionLog37.xml"/><Relationship Id="rId103" Type="http://schemas.openxmlformats.org/officeDocument/2006/relationships/revisionLog" Target="revisionLog60.xml"/><Relationship Id="rId124" Type="http://schemas.openxmlformats.org/officeDocument/2006/relationships/revisionLog" Target="revisionLog177.xml"/><Relationship Id="rId310" Type="http://schemas.openxmlformats.org/officeDocument/2006/relationships/revisionLog" Target="revisionLog264.xml"/><Relationship Id="rId70" Type="http://schemas.openxmlformats.org/officeDocument/2006/relationships/revisionLog" Target="revisionLog10.xml"/><Relationship Id="rId91" Type="http://schemas.openxmlformats.org/officeDocument/2006/relationships/revisionLog" Target="revisionLog1312.xml"/><Relationship Id="rId145" Type="http://schemas.openxmlformats.org/officeDocument/2006/relationships/revisionLog" Target="revisionLog99.xml"/><Relationship Id="rId166" Type="http://schemas.openxmlformats.org/officeDocument/2006/relationships/revisionLog" Target="revisionLog123.xml"/><Relationship Id="rId187" Type="http://schemas.openxmlformats.org/officeDocument/2006/relationships/revisionLog" Target="revisionLog145.xml"/><Relationship Id="rId331" Type="http://schemas.openxmlformats.org/officeDocument/2006/relationships/revisionLog" Target="revisionLog284.xml"/><Relationship Id="rId212" Type="http://schemas.openxmlformats.org/officeDocument/2006/relationships/revisionLog" Target="revisionLog166.xml"/><Relationship Id="rId233" Type="http://schemas.openxmlformats.org/officeDocument/2006/relationships/revisionLog" Target="revisionLog187.xml"/><Relationship Id="rId254" Type="http://schemas.openxmlformats.org/officeDocument/2006/relationships/revisionLog" Target="revisionLog208.xml"/><Relationship Id="rId49" Type="http://schemas.openxmlformats.org/officeDocument/2006/relationships/revisionLog" Target="revisionLog48.xml"/><Relationship Id="rId114" Type="http://schemas.openxmlformats.org/officeDocument/2006/relationships/revisionLog" Target="revisionLog71.xml"/><Relationship Id="rId275" Type="http://schemas.openxmlformats.org/officeDocument/2006/relationships/revisionLog" Target="revisionLog229.xml"/><Relationship Id="rId296" Type="http://schemas.openxmlformats.org/officeDocument/2006/relationships/revisionLog" Target="revisionLog250.xml"/><Relationship Id="rId300" Type="http://schemas.openxmlformats.org/officeDocument/2006/relationships/revisionLog" Target="revisionLog254.xml"/><Relationship Id="rId60" Type="http://schemas.openxmlformats.org/officeDocument/2006/relationships/revisionLog" Target="revisionLog12111.xml"/><Relationship Id="rId81" Type="http://schemas.openxmlformats.org/officeDocument/2006/relationships/revisionLog" Target="revisionLog21.xml"/><Relationship Id="rId135" Type="http://schemas.openxmlformats.org/officeDocument/2006/relationships/revisionLog" Target="revisionLog89.xml"/><Relationship Id="rId156" Type="http://schemas.openxmlformats.org/officeDocument/2006/relationships/revisionLog" Target="revisionLog1121.xml"/><Relationship Id="rId177" Type="http://schemas.openxmlformats.org/officeDocument/2006/relationships/revisionLog" Target="revisionLog13411.xml"/><Relationship Id="rId198" Type="http://schemas.openxmlformats.org/officeDocument/2006/relationships/revisionLog" Target="revisionLog18.xml"/><Relationship Id="rId321" Type="http://schemas.openxmlformats.org/officeDocument/2006/relationships/revisionLog" Target="revisionLog275.xml"/><Relationship Id="rId342" Type="http://schemas.openxmlformats.org/officeDocument/2006/relationships/revisionLog" Target="revisionLog124.xml"/><Relationship Id="rId202" Type="http://schemas.openxmlformats.org/officeDocument/2006/relationships/revisionLog" Target="revisionLog157.xml"/><Relationship Id="rId223" Type="http://schemas.openxmlformats.org/officeDocument/2006/relationships/revisionLog" Target="revisionLog1771.xml"/><Relationship Id="rId244" Type="http://schemas.openxmlformats.org/officeDocument/2006/relationships/revisionLog" Target="revisionLog199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19.xml"/><Relationship Id="rId286" Type="http://schemas.openxmlformats.org/officeDocument/2006/relationships/revisionLog" Target="revisionLog240.xml"/><Relationship Id="rId50" Type="http://schemas.openxmlformats.org/officeDocument/2006/relationships/revisionLog" Target="revisionLog49.xml"/><Relationship Id="rId104" Type="http://schemas.openxmlformats.org/officeDocument/2006/relationships/revisionLog" Target="revisionLog61.xml"/><Relationship Id="rId125" Type="http://schemas.openxmlformats.org/officeDocument/2006/relationships/revisionLog" Target="revisionLog1313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1.xml"/><Relationship Id="rId188" Type="http://schemas.openxmlformats.org/officeDocument/2006/relationships/revisionLog" Target="revisionLog146.xml"/><Relationship Id="rId311" Type="http://schemas.openxmlformats.org/officeDocument/2006/relationships/revisionLog" Target="revisionLog265.xml"/><Relationship Id="rId332" Type="http://schemas.openxmlformats.org/officeDocument/2006/relationships/revisionLog" Target="revisionLog285.xml"/><Relationship Id="rId71" Type="http://schemas.openxmlformats.org/officeDocument/2006/relationships/revisionLog" Target="revisionLog12121.xml"/><Relationship Id="rId92" Type="http://schemas.openxmlformats.org/officeDocument/2006/relationships/revisionLog" Target="revisionLog13131.xml"/><Relationship Id="rId213" Type="http://schemas.openxmlformats.org/officeDocument/2006/relationships/revisionLog" Target="revisionLog167.xml"/><Relationship Id="rId234" Type="http://schemas.openxmlformats.org/officeDocument/2006/relationships/revisionLog" Target="revisionLog188.xml"/><Relationship Id="rId255" Type="http://schemas.openxmlformats.org/officeDocument/2006/relationships/revisionLog" Target="revisionLog209.xml"/><Relationship Id="rId276" Type="http://schemas.openxmlformats.org/officeDocument/2006/relationships/revisionLog" Target="revisionLog230.xml"/><Relationship Id="rId297" Type="http://schemas.openxmlformats.org/officeDocument/2006/relationships/revisionLog" Target="revisionLog25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72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301" Type="http://schemas.openxmlformats.org/officeDocument/2006/relationships/revisionLog" Target="revisionLog255.xml"/><Relationship Id="rId322" Type="http://schemas.openxmlformats.org/officeDocument/2006/relationships/revisionLog" Target="revisionLog276.xml"/><Relationship Id="rId343" Type="http://schemas.openxmlformats.org/officeDocument/2006/relationships/revisionLog" Target="revisionLog110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FE6C299-09A6-441A-8BEB-7B174B02FFCB}" diskRevisions="1" revisionId="4224" version="348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  <header guid="{24903AAF-892D-4054-9C25-97E496FA7581}" dateTime="2023-01-25T17:25:42" maxSheetId="2" userName="Пользователь" r:id="rId186" minRId="2601" maxRId="2609">
    <sheetIdMap count="1">
      <sheetId val="1"/>
    </sheetIdMap>
  </header>
  <header guid="{1C4D8634-B18E-43C1-A146-36BC20BFF61C}" dateTime="2023-01-25T17:29:14" maxSheetId="2" userName="Пользователь" r:id="rId187" minRId="2612" maxRId="2642">
    <sheetIdMap count="1">
      <sheetId val="1"/>
    </sheetIdMap>
  </header>
  <header guid="{A6FB2980-47FE-4973-943D-72131F0FEAC7}" dateTime="2023-01-25T17:29:46" maxSheetId="2" userName="Пользователь" r:id="rId188" minRId="2643" maxRId="2644">
    <sheetIdMap count="1">
      <sheetId val="1"/>
    </sheetIdMap>
  </header>
  <header guid="{FFA0231B-6F45-4A4F-9F6B-387E05DA6FB7}" dateTime="2023-01-25T17:33:10" maxSheetId="2" userName="Пользователь" r:id="rId189" minRId="2645" maxRId="2669">
    <sheetIdMap count="1">
      <sheetId val="1"/>
    </sheetIdMap>
  </header>
  <header guid="{12CEF7D0-261E-41B2-9742-1C3AD3F10CDF}" dateTime="2023-01-25T17:41:30" maxSheetId="2" userName="Пользователь" r:id="rId190" minRId="2672" maxRId="2803">
    <sheetIdMap count="1">
      <sheetId val="1"/>
    </sheetIdMap>
  </header>
  <header guid="{7A1194C2-B49B-4120-B57F-2341E05EEF2A}" dateTime="2023-01-25T18:16:57" maxSheetId="2" userName="Пользователь" r:id="rId191" minRId="2806" maxRId="2808">
    <sheetIdMap count="1">
      <sheetId val="1"/>
    </sheetIdMap>
  </header>
  <header guid="{3491F92A-2E4C-4AEA-BF5F-74CA5C4A3ACB}" dateTime="2023-01-25T18:26:03" maxSheetId="2" userName="Пользователь" r:id="rId192" minRId="2811" maxRId="2815">
    <sheetIdMap count="1">
      <sheetId val="1"/>
    </sheetIdMap>
  </header>
  <header guid="{1FF8BEBF-3BC2-41FE-9D1C-F855EB9D87E1}" dateTime="2023-01-26T13:27:09" maxSheetId="2" userName="Пользователь" r:id="rId193" minRId="2816" maxRId="2839">
    <sheetIdMap count="1">
      <sheetId val="1"/>
    </sheetIdMap>
  </header>
  <header guid="{75B56253-A12F-4594-86D1-8FE1FF8AFDF7}" dateTime="2023-01-26T13:29:38" maxSheetId="2" userName="Пользователь" r:id="rId194" minRId="2842" maxRId="2871">
    <sheetIdMap count="1">
      <sheetId val="1"/>
    </sheetIdMap>
  </header>
  <header guid="{2C47A0CB-9034-4732-B37C-FA90BDFD786D}" dateTime="2023-01-26T13:30:07" maxSheetId="2" userName="Пользователь" r:id="rId195" minRId="2872" maxRId="2875">
    <sheetIdMap count="1">
      <sheetId val="1"/>
    </sheetIdMap>
  </header>
  <header guid="{C36D83FE-849B-4FBD-BF8D-59C97AB0F255}" dateTime="2023-01-26T13:55:13" maxSheetId="2" userName="Пользователь" r:id="rId196" minRId="2876">
    <sheetIdMap count="1">
      <sheetId val="1"/>
    </sheetIdMap>
  </header>
  <header guid="{18D66E76-942E-4EF4-8619-0D0902F640F5}" dateTime="2023-01-26T15:41:20" maxSheetId="2" userName="Ольга Владимировна" r:id="rId197" minRId="2877">
    <sheetIdMap count="1">
      <sheetId val="1"/>
    </sheetIdMap>
  </header>
  <header guid="{A5D51347-75DF-47D8-A296-2697D128B28F}" dateTime="2023-01-26T16:12:46" maxSheetId="2" userName="User" r:id="rId198" minRId="2878">
    <sheetIdMap count="1">
      <sheetId val="1"/>
    </sheetIdMap>
  </header>
  <header guid="{6BF31C19-3076-4D7F-94BF-6AAF166C1AE6}" dateTime="2023-01-26T16:44:22" maxSheetId="2" userName="User" r:id="rId199" minRId="2879">
    <sheetIdMap count="1">
      <sheetId val="1"/>
    </sheetIdMap>
  </header>
  <header guid="{ED1197B9-4555-4022-AEA7-F69A2343FC9F}" dateTime="2023-01-30T10:01:48" maxSheetId="2" userName="User" r:id="rId200" minRId="2880">
    <sheetIdMap count="1">
      <sheetId val="1"/>
    </sheetIdMap>
  </header>
  <header guid="{3B241DDC-7156-4202-BE3C-7FE013847FEE}" dateTime="2023-03-14T14:15:41" maxSheetId="2" userName="Пользователь" r:id="rId201" minRId="2881" maxRId="2896">
    <sheetIdMap count="1">
      <sheetId val="1"/>
    </sheetIdMap>
  </header>
  <header guid="{9B4E0D51-EA42-4FA2-8137-6B3BC5A1E5F0}" dateTime="2023-03-14T14:16:41" maxSheetId="2" userName="Пользователь" r:id="rId202" minRId="2897" maxRId="2898">
    <sheetIdMap count="1">
      <sheetId val="1"/>
    </sheetIdMap>
  </header>
  <header guid="{DC317002-5B83-415E-A5EC-2A3B42C12B91}" dateTime="2023-03-14T14:28:14" maxSheetId="2" userName="Пользователь" r:id="rId203" minRId="2899" maxRId="2980">
    <sheetIdMap count="1">
      <sheetId val="1"/>
    </sheetIdMap>
  </header>
  <header guid="{7352615A-ADFC-4FD8-9366-2B5CDFF59B64}" dateTime="2023-03-14T14:32:49" maxSheetId="2" userName="Пользователь" r:id="rId204" minRId="2981" maxRId="3002">
    <sheetIdMap count="1">
      <sheetId val="1"/>
    </sheetIdMap>
  </header>
  <header guid="{E8584515-F7AE-42AE-8C4D-9671E4728BAF}" dateTime="2023-03-14T14:39:16" maxSheetId="2" userName="Пользователь" r:id="rId205" minRId="3003" maxRId="3037">
    <sheetIdMap count="1">
      <sheetId val="1"/>
    </sheetIdMap>
  </header>
  <header guid="{C9CC98B1-EB8C-459C-9009-0BF0CB165DE6}" dateTime="2023-03-14T15:33:28" maxSheetId="2" userName="Пользователь" r:id="rId206" minRId="3038" maxRId="3053">
    <sheetIdMap count="1">
      <sheetId val="1"/>
    </sheetIdMap>
  </header>
  <header guid="{35A691AF-E38C-41E0-9E7E-DD8CFAD2B0DD}" dateTime="2023-03-14T15:36:05" maxSheetId="2" userName="Пользователь" r:id="rId207" minRId="3056" maxRId="3057">
    <sheetIdMap count="1">
      <sheetId val="1"/>
    </sheetIdMap>
  </header>
  <header guid="{9D33CEA7-2C36-461A-9C2A-937455DE419C}" dateTime="2023-03-14T15:49:19" maxSheetId="2" userName="Ольга Владимировна" r:id="rId208" minRId="3058" maxRId="3059">
    <sheetIdMap count="1">
      <sheetId val="1"/>
    </sheetIdMap>
  </header>
  <header guid="{7C5258C0-73F3-4C36-808C-045EBD246F9D}" dateTime="2023-03-24T09:58:03" maxSheetId="2" userName="Пользователь" r:id="rId209" minRId="3060">
    <sheetIdMap count="1">
      <sheetId val="1"/>
    </sheetIdMap>
  </header>
  <header guid="{227D162E-F456-4F57-B6A4-01C2ED1957CE}" dateTime="2023-03-24T09:58:25" maxSheetId="2" userName="Пользователь" r:id="rId210">
    <sheetIdMap count="1">
      <sheetId val="1"/>
    </sheetIdMap>
  </header>
  <header guid="{B99306A5-24BF-474D-9856-98AF4AFC9ED5}" dateTime="2023-06-19T11:18:03" maxSheetId="2" userName="Пользователь" r:id="rId211" minRId="3063" maxRId="3097">
    <sheetIdMap count="1">
      <sheetId val="1"/>
    </sheetIdMap>
  </header>
  <header guid="{DFB03647-3314-4A38-816D-BF471B4C38D3}" dateTime="2023-06-19T11:25:08" maxSheetId="2" userName="Пользователь" r:id="rId212" minRId="3100" maxRId="3104">
    <sheetIdMap count="1">
      <sheetId val="1"/>
    </sheetIdMap>
  </header>
  <header guid="{DA83E87E-D116-4557-A2B0-677AED20ECB9}" dateTime="2023-06-19T15:23:46" maxSheetId="2" userName="Пользователь" r:id="rId213" minRId="3107" maxRId="3120">
    <sheetIdMap count="1">
      <sheetId val="1"/>
    </sheetIdMap>
  </header>
  <header guid="{07A3AEFF-73A8-473A-BC32-17EEB7AC3BF1}" dateTime="2023-06-19T15:28:53" maxSheetId="2" userName="Пользователь" r:id="rId214" minRId="3123" maxRId="3154">
    <sheetIdMap count="1">
      <sheetId val="1"/>
    </sheetIdMap>
  </header>
  <header guid="{CC223302-826F-44E4-9439-F241D39912D7}" dateTime="2023-06-19T15:36:07" maxSheetId="2" userName="Пользователь" r:id="rId215" minRId="3155" maxRId="3163">
    <sheetIdMap count="1">
      <sheetId val="1"/>
    </sheetIdMap>
  </header>
  <header guid="{AC3313DA-9FBB-44DD-90C8-C7E39FF78311}" dateTime="2023-06-19T16:21:24" maxSheetId="2" userName="Пользователь" r:id="rId216" minRId="3164" maxRId="3167">
    <sheetIdMap count="1">
      <sheetId val="1"/>
    </sheetIdMap>
  </header>
  <header guid="{1680D34B-A5B2-4F03-8BDA-AF49B107D829}" dateTime="2023-06-19T16:25:13" maxSheetId="2" userName="Пользователь" r:id="rId217" minRId="3170" maxRId="3177">
    <sheetIdMap count="1">
      <sheetId val="1"/>
    </sheetIdMap>
  </header>
  <header guid="{2960F335-A694-4A7C-84A0-824F3F3C883F}" dateTime="2023-06-20T09:42:19" maxSheetId="2" userName="Ольга Владимировна" r:id="rId218" minRId="3178">
    <sheetIdMap count="1">
      <sheetId val="1"/>
    </sheetIdMap>
  </header>
  <header guid="{84698158-1667-4BF0-A01E-FF2ACFA80692}" dateTime="2023-06-29T16:11:45" maxSheetId="2" userName="Пользователь" r:id="rId219" minRId="3179">
    <sheetIdMap count="1">
      <sheetId val="1"/>
    </sheetIdMap>
  </header>
  <header guid="{53EF37A2-2159-496A-ACFD-D477AB24CC1E}" dateTime="2023-10-05T11:09:10" maxSheetId="2" userName="Пользователь" r:id="rId220" minRId="3180" maxRId="3198">
    <sheetIdMap count="1">
      <sheetId val="1"/>
    </sheetIdMap>
  </header>
  <header guid="{3FBF0C44-03AC-48B6-99ED-3DD8415C1401}" dateTime="2023-10-05T11:13:22" maxSheetId="2" userName="Пользователь" r:id="rId221" minRId="3201" maxRId="3228">
    <sheetIdMap count="1">
      <sheetId val="1"/>
    </sheetIdMap>
  </header>
  <header guid="{F5E9E195-94EF-482A-A481-080CF66A4C8D}" dateTime="2023-10-05T11:14:06" maxSheetId="2" userName="Пользователь" r:id="rId222" minRId="3229" maxRId="3232">
    <sheetIdMap count="1">
      <sheetId val="1"/>
    </sheetIdMap>
  </header>
  <header guid="{0AF72019-C46B-415C-BEF5-1A249936978B}" dateTime="2023-10-05T11:15:29" maxSheetId="2" userName="Пользователь" r:id="rId223" minRId="3233">
    <sheetIdMap count="1">
      <sheetId val="1"/>
    </sheetIdMap>
  </header>
  <header guid="{E99419B6-55B9-4E2A-B5CD-CF37134027CD}" dateTime="2023-10-05T16:29:56" maxSheetId="2" userName="Пользователь" r:id="rId224" minRId="3236" maxRId="3239">
    <sheetIdMap count="1">
      <sheetId val="1"/>
    </sheetIdMap>
  </header>
  <header guid="{FD37D81E-B9DF-4158-AF78-8A1199D25FE4}" dateTime="2023-10-06T08:01:18" maxSheetId="2" userName="Ольга Владимировна" r:id="rId225" minRId="3242">
    <sheetIdMap count="1">
      <sheetId val="1"/>
    </sheetIdMap>
  </header>
  <header guid="{9568D0CB-2055-48B3-A62E-3AFC94B52EE2}" dateTime="2023-10-18T14:18:08" maxSheetId="2" userName="Пользователь" r:id="rId226" minRId="3243" maxRId="3256">
    <sheetIdMap count="1">
      <sheetId val="1"/>
    </sheetIdMap>
  </header>
  <header guid="{B224F3FD-EBAD-4F92-A440-004004E48970}" dateTime="2023-10-18T14:27:24" maxSheetId="2" userName="Пользователь" r:id="rId227" minRId="3259" maxRId="3311">
    <sheetIdMap count="1">
      <sheetId val="1"/>
    </sheetIdMap>
  </header>
  <header guid="{8E4CC556-260F-4A5D-BABA-0617D9CBE2A0}" dateTime="2023-10-18T14:27:59" maxSheetId="2" userName="Пользователь" r:id="rId228" minRId="3314" maxRId="3316">
    <sheetIdMap count="1">
      <sheetId val="1"/>
    </sheetIdMap>
  </header>
  <header guid="{30D03C1E-59A8-4B86-82E8-28A6438461BB}" dateTime="2023-10-23T13:22:02" maxSheetId="2" userName="Пользователь" r:id="rId229" minRId="3317" maxRId="3319">
    <sheetIdMap count="1">
      <sheetId val="1"/>
    </sheetIdMap>
  </header>
  <header guid="{10A40EDB-87C1-49B7-B8BA-18BB69950754}" dateTime="2023-10-23T13:29:07" maxSheetId="2" userName="Пользователь" r:id="rId230" minRId="3322" maxRId="3393">
    <sheetIdMap count="1">
      <sheetId val="1"/>
    </sheetIdMap>
  </header>
  <header guid="{82F54342-4C63-40BF-B45F-58434092332D}" dateTime="2023-10-23T13:32:57" maxSheetId="2" userName="Пользователь" r:id="rId231" minRId="3394" maxRId="3430">
    <sheetIdMap count="1">
      <sheetId val="1"/>
    </sheetIdMap>
  </header>
  <header guid="{C4253E0C-EC42-48D9-B941-3E0BB8374A0A}" dateTime="2023-10-23T13:38:51" maxSheetId="2" userName="Пользователь" r:id="rId232" minRId="3431" maxRId="3478">
    <sheetIdMap count="1">
      <sheetId val="1"/>
    </sheetIdMap>
  </header>
  <header guid="{E04F9B64-3997-441C-AF26-7A12D574B2DA}" dateTime="2023-10-23T13:40:34" maxSheetId="2" userName="Пользователь" r:id="rId233" minRId="3481" maxRId="3487">
    <sheetIdMap count="1">
      <sheetId val="1"/>
    </sheetIdMap>
  </header>
  <header guid="{3789EC41-4523-43BE-82A4-CFCF269A4161}" dateTime="2023-10-23T13:42:00" maxSheetId="2" userName="Пользователь" r:id="rId234" minRId="3488" maxRId="3509">
    <sheetIdMap count="1">
      <sheetId val="1"/>
    </sheetIdMap>
  </header>
  <header guid="{4787069D-C41B-438B-9998-CB2977AC041E}" dateTime="2023-10-23T13:44:10" maxSheetId="2" userName="Пользователь" r:id="rId235" minRId="3510" maxRId="3517">
    <sheetIdMap count="1">
      <sheetId val="1"/>
    </sheetIdMap>
  </header>
  <header guid="{CB7E578A-1CC6-4E3F-B6D3-14CF56C32281}" dateTime="2023-10-23T14:06:14" maxSheetId="2" userName="Пользователь" r:id="rId236" minRId="3518" maxRId="3551">
    <sheetIdMap count="1">
      <sheetId val="1"/>
    </sheetIdMap>
  </header>
  <header guid="{E03888E2-3596-4853-AB99-7C0A29CF459D}" dateTime="2023-10-23T14:07:35" maxSheetId="2" userName="Пользователь" r:id="rId237" minRId="3552" maxRId="3559">
    <sheetIdMap count="1">
      <sheetId val="1"/>
    </sheetIdMap>
  </header>
  <header guid="{59383BB0-87C3-40F4-B6D7-1DA72F271EB0}" dateTime="2023-10-23T14:08:20" maxSheetId="2" userName="Пользователь" r:id="rId238" minRId="3560" maxRId="3567">
    <sheetIdMap count="1">
      <sheetId val="1"/>
    </sheetIdMap>
  </header>
  <header guid="{00BA2CA8-3641-4246-B9A4-E5F6D7DF51D2}" dateTime="2023-10-23T14:12:05" maxSheetId="2" userName="Пользователь" r:id="rId239" minRId="3568" maxRId="3599">
    <sheetIdMap count="1">
      <sheetId val="1"/>
    </sheetIdMap>
  </header>
  <header guid="{352D8F75-BE9A-4550-9689-AD74D795B209}" dateTime="2023-10-23T14:14:10" maxSheetId="2" userName="Пользователь" r:id="rId240" minRId="3600" maxRId="3628">
    <sheetIdMap count="1">
      <sheetId val="1"/>
    </sheetIdMap>
  </header>
  <header guid="{691D817D-67EF-4F8A-9DAA-C5A6F01D1441}" dateTime="2023-10-23T14:14:24" maxSheetId="2" userName="Пользователь" r:id="rId241" minRId="3629" maxRId="3630">
    <sheetIdMap count="1">
      <sheetId val="1"/>
    </sheetIdMap>
  </header>
  <header guid="{E1E8B04B-2CFA-4015-A03F-DA1B100AB5D7}" dateTime="2023-10-23T14:16:54" maxSheetId="2" userName="Пользователь" r:id="rId242" minRId="3631" maxRId="3654">
    <sheetIdMap count="1">
      <sheetId val="1"/>
    </sheetIdMap>
  </header>
  <header guid="{14F61D50-C326-4C07-944A-29CB039414C3}" dateTime="2023-10-23T14:18:02" maxSheetId="2" userName="Пользователь" r:id="rId243" minRId="3655" maxRId="3664">
    <sheetIdMap count="1">
      <sheetId val="1"/>
    </sheetIdMap>
  </header>
  <header guid="{9A00F43D-D36E-443D-A0E4-42300A6AD34E}" dateTime="2023-10-23T14:23:18" maxSheetId="2" userName="Пользователь" r:id="rId244" minRId="3665" maxRId="3678">
    <sheetIdMap count="1">
      <sheetId val="1"/>
    </sheetIdMap>
  </header>
  <header guid="{778086EB-502D-43D7-86B3-FA8CBAF31DA1}" dateTime="2023-10-23T14:25:26" maxSheetId="2" userName="Пользователь" r:id="rId245" minRId="3679" maxRId="3681">
    <sheetIdMap count="1">
      <sheetId val="1"/>
    </sheetIdMap>
  </header>
  <header guid="{074A6A42-4712-465D-B696-6AA43F014BD1}" dateTime="2023-10-23T14:26:27" maxSheetId="2" userName="Пользователь" r:id="rId246" minRId="3682" maxRId="3683">
    <sheetIdMap count="1">
      <sheetId val="1"/>
    </sheetIdMap>
  </header>
  <header guid="{DE92F31D-FA63-41B2-B28E-DF73DA0FB991}" dateTime="2023-10-23T15:22:50" maxSheetId="2" userName="Пользователь" r:id="rId247" minRId="3684" maxRId="3687">
    <sheetIdMap count="1">
      <sheetId val="1"/>
    </sheetIdMap>
  </header>
  <header guid="{7F2CE180-7522-4593-847C-B24EAB39D920}" dateTime="2023-10-31T08:59:08" maxSheetId="2" userName="Ольга Владимировна" r:id="rId248" minRId="3690" maxRId="3696">
    <sheetIdMap count="1">
      <sheetId val="1"/>
    </sheetIdMap>
  </header>
  <header guid="{482809C5-0285-4480-8531-FF711E434F03}" dateTime="2023-12-11T11:38:22" maxSheetId="2" userName="БутытоваСГ" r:id="rId249" minRId="3697">
    <sheetIdMap count="1">
      <sheetId val="1"/>
    </sheetIdMap>
  </header>
  <header guid="{31C28F8D-93FA-4AA9-B40E-9076DB644FFA}" dateTime="2023-12-11T11:39:04" maxSheetId="2" userName="БутытоваСГ" r:id="rId250" minRId="3700" maxRId="3702">
    <sheetIdMap count="1">
      <sheetId val="1"/>
    </sheetIdMap>
  </header>
  <header guid="{B5AD77ED-F429-40C8-B77C-527A057DB502}" dateTime="2023-12-11T11:41:30" maxSheetId="2" userName="БутытоваСГ" r:id="rId251" minRId="3703" maxRId="3715">
    <sheetIdMap count="1">
      <sheetId val="1"/>
    </sheetIdMap>
  </header>
  <header guid="{A81365ED-70BF-4B8F-A418-872F811A4C22}" dateTime="2023-12-11T11:41:40" maxSheetId="2" userName="БутытоваСГ" r:id="rId252" minRId="3716">
    <sheetIdMap count="1">
      <sheetId val="1"/>
    </sheetIdMap>
  </header>
  <header guid="{01A10C1F-653B-4DF4-B53C-05FB588D6ACA}" dateTime="2023-12-11T11:51:31" maxSheetId="2" userName="БутытоваСГ" r:id="rId253" minRId="3717" maxRId="3720">
    <sheetIdMap count="1">
      <sheetId val="1"/>
    </sheetIdMap>
  </header>
  <header guid="{33BCF6FE-93D0-4B97-9334-41456D5C8B4C}" dateTime="2023-12-11T11:55:08" maxSheetId="2" userName="БутытоваСГ" r:id="rId254" minRId="3721" maxRId="3727">
    <sheetIdMap count="1">
      <sheetId val="1"/>
    </sheetIdMap>
  </header>
  <header guid="{9DFB5112-CEFE-4D6C-B97C-85B36DC090CB}" dateTime="2023-12-11T11:56:07" maxSheetId="2" userName="БутытоваСГ" r:id="rId255" minRId="3728" maxRId="3733">
    <sheetIdMap count="1">
      <sheetId val="1"/>
    </sheetIdMap>
  </header>
  <header guid="{5B94952F-D937-450D-8403-E67A02FFBC37}" dateTime="2023-12-11T13:11:52" maxSheetId="2" userName="БутытоваСГ" r:id="rId256" minRId="3734" maxRId="3735">
    <sheetIdMap count="1">
      <sheetId val="1"/>
    </sheetIdMap>
  </header>
  <header guid="{0514FCC5-3DC4-4D46-A9A1-24C60971275D}" dateTime="2023-12-11T13:13:33" maxSheetId="2" userName="БутытоваСГ" r:id="rId257" minRId="3738" maxRId="3739">
    <sheetIdMap count="1">
      <sheetId val="1"/>
    </sheetIdMap>
  </header>
  <header guid="{B46E79B9-FA0B-4899-81B3-36365DA43F53}" dateTime="2023-12-11T13:13:55" maxSheetId="2" userName="БутытоваСГ" r:id="rId258" minRId="3740" maxRId="3741">
    <sheetIdMap count="1">
      <sheetId val="1"/>
    </sheetIdMap>
  </header>
  <header guid="{1DDBA95E-F966-4554-9FC4-F20A65DA0736}" dateTime="2023-12-11T13:15:05" maxSheetId="2" userName="БутытоваСГ" r:id="rId259" minRId="3742" maxRId="3745">
    <sheetIdMap count="1">
      <sheetId val="1"/>
    </sheetIdMap>
  </header>
  <header guid="{AB5B0884-AA3A-482F-BB4E-211FEDD29BE2}" dateTime="2023-12-11T13:15:34" maxSheetId="2" userName="БутытоваСГ" r:id="rId260" minRId="3746" maxRId="3749">
    <sheetIdMap count="1">
      <sheetId val="1"/>
    </sheetIdMap>
  </header>
  <header guid="{810A9D3E-F71D-4826-85C9-3DCC21BB9010}" dateTime="2023-12-11T13:16:20" maxSheetId="2" userName="БутытоваСГ" r:id="rId261" minRId="3750" maxRId="3753">
    <sheetIdMap count="1">
      <sheetId val="1"/>
    </sheetIdMap>
  </header>
  <header guid="{487A14DD-5F70-4B00-8E0E-5E6487A08CCF}" dateTime="2023-12-11T13:16:24" maxSheetId="2" userName="БутытоваСГ" r:id="rId262">
    <sheetIdMap count="1">
      <sheetId val="1"/>
    </sheetIdMap>
  </header>
  <header guid="{A086C186-DE9E-4A64-AA9F-1D11428D8118}" dateTime="2023-12-11T13:17:19" maxSheetId="2" userName="БутытоваСГ" r:id="rId263" minRId="3754" maxRId="3755">
    <sheetIdMap count="1">
      <sheetId val="1"/>
    </sheetIdMap>
  </header>
  <header guid="{3F159A7F-7FCF-457D-895C-27E66B427CCF}" dateTime="2023-12-11T13:18:36" maxSheetId="2" userName="БутытоваСГ" r:id="rId264" minRId="3756" maxRId="3759">
    <sheetIdMap count="1">
      <sheetId val="1"/>
    </sheetIdMap>
  </header>
  <header guid="{789C993B-D4BC-4D5D-BB63-BEFDFFC84B30}" dateTime="2023-12-11T13:18:39" maxSheetId="2" userName="БутытоваСГ" r:id="rId265">
    <sheetIdMap count="1">
      <sheetId val="1"/>
    </sheetIdMap>
  </header>
  <header guid="{96EC0F9B-A427-4DCC-813A-77D9EB6F5B84}" dateTime="2023-12-11T13:20:25" maxSheetId="2" userName="БутытоваСГ" r:id="rId266" minRId="3760" maxRId="3775">
    <sheetIdMap count="1">
      <sheetId val="1"/>
    </sheetIdMap>
  </header>
  <header guid="{A3535E70-B8DA-43AE-825C-E87602198A4A}" dateTime="2023-12-11T13:21:02" maxSheetId="2" userName="БутытоваСГ" r:id="rId267" minRId="3776" maxRId="3777">
    <sheetIdMap count="1">
      <sheetId val="1"/>
    </sheetIdMap>
  </header>
  <header guid="{D5038740-31D4-4027-A069-2950FADB9DB7}" dateTime="2023-12-11T13:21:15" maxSheetId="2" userName="БутытоваСГ" r:id="rId268" minRId="3778" maxRId="3779">
    <sheetIdMap count="1">
      <sheetId val="1"/>
    </sheetIdMap>
  </header>
  <header guid="{AD415D88-1527-44DF-8568-61A2AB1925C0}" dateTime="2023-12-11T13:21:30" maxSheetId="2" userName="БутытоваСГ" r:id="rId269" minRId="3780" maxRId="3782">
    <sheetIdMap count="1">
      <sheetId val="1"/>
    </sheetIdMap>
  </header>
  <header guid="{9DB812C8-398A-41EA-94B1-A36740616341}" dateTime="2023-12-11T13:22:37" maxSheetId="2" userName="БутытоваСГ" r:id="rId270" minRId="3783" maxRId="3784">
    <sheetIdMap count="1">
      <sheetId val="1"/>
    </sheetIdMap>
  </header>
  <header guid="{ED4F91E7-7D0E-4B91-8811-DC806037E308}" dateTime="2023-12-11T13:22:57" maxSheetId="2" userName="БутытоваСГ" r:id="rId271" minRId="3785" maxRId="3786">
    <sheetIdMap count="1">
      <sheetId val="1"/>
    </sheetIdMap>
  </header>
  <header guid="{7B5A3864-E8DB-47A3-8796-5D16B441503A}" dateTime="2023-12-11T13:23:26" maxSheetId="2" userName="БутытоваСГ" r:id="rId272" minRId="3787" maxRId="3788">
    <sheetIdMap count="1">
      <sheetId val="1"/>
    </sheetIdMap>
  </header>
  <header guid="{5B1372E0-4EBF-431B-AA05-BE8D930CD5CD}" dateTime="2023-12-11T13:23:41" maxSheetId="2" userName="БутытоваСГ" r:id="rId273" minRId="3789" maxRId="3790">
    <sheetIdMap count="1">
      <sheetId val="1"/>
    </sheetIdMap>
  </header>
  <header guid="{879F6A0D-B032-4403-BE32-CE19A22C1657}" dateTime="2023-12-11T13:24:13" maxSheetId="2" userName="БутытоваСГ" r:id="rId274" minRId="3791" maxRId="3792">
    <sheetIdMap count="1">
      <sheetId val="1"/>
    </sheetIdMap>
  </header>
  <header guid="{B8908977-23E4-4C3C-BED0-3EE7624C345A}" dateTime="2023-12-11T13:24:31" maxSheetId="2" userName="БутытоваСГ" r:id="rId275" minRId="3793" maxRId="3794">
    <sheetIdMap count="1">
      <sheetId val="1"/>
    </sheetIdMap>
  </header>
  <header guid="{1DE47C6B-350E-4D4D-8782-1E47B166A1F7}" dateTime="2023-12-11T13:25:27" maxSheetId="2" userName="БутытоваСГ" r:id="rId276" minRId="3795" maxRId="3802">
    <sheetIdMap count="1">
      <sheetId val="1"/>
    </sheetIdMap>
  </header>
  <header guid="{7D7419C3-A591-4429-83CD-1446010DE74D}" dateTime="2023-12-11T13:26:33" maxSheetId="2" userName="БутытоваСГ" r:id="rId277" minRId="3803" maxRId="3804">
    <sheetIdMap count="1">
      <sheetId val="1"/>
    </sheetIdMap>
  </header>
  <header guid="{9467E305-7150-4366-9ABA-5CC746835612}" dateTime="2023-12-11T13:27:16" maxSheetId="2" userName="БутытоваСГ" r:id="rId278" minRId="3805" maxRId="3808">
    <sheetIdMap count="1">
      <sheetId val="1"/>
    </sheetIdMap>
  </header>
  <header guid="{0801DF33-5588-42B6-B369-552D0E042106}" dateTime="2023-12-11T13:27:55" maxSheetId="2" userName="БутытоваСГ" r:id="rId279" minRId="3809" maxRId="3812">
    <sheetIdMap count="1">
      <sheetId val="1"/>
    </sheetIdMap>
  </header>
  <header guid="{4FE1780D-10B5-4A95-8052-878F0075A5B4}" dateTime="2023-12-11T13:28:37" maxSheetId="2" userName="БутытоваСГ" r:id="rId280" minRId="3813" maxRId="3814">
    <sheetIdMap count="1">
      <sheetId val="1"/>
    </sheetIdMap>
  </header>
  <header guid="{5E6D5DEC-4152-4D48-8D42-50782FFC3CC4}" dateTime="2023-12-11T13:29:04" maxSheetId="2" userName="БутытоваСГ" r:id="rId281" minRId="3815" maxRId="3818">
    <sheetIdMap count="1">
      <sheetId val="1"/>
    </sheetIdMap>
  </header>
  <header guid="{8B6C2DF4-568A-4B94-9AD6-1F1FDBE1A070}" dateTime="2023-12-11T13:30:09" maxSheetId="2" userName="БутытоваСГ" r:id="rId282" minRId="3819" maxRId="3822">
    <sheetIdMap count="1">
      <sheetId val="1"/>
    </sheetIdMap>
  </header>
  <header guid="{FCC63E88-13F5-4497-A9A4-49F35CB5582E}" dateTime="2023-12-11T13:30:38" maxSheetId="2" userName="БутытоваСГ" r:id="rId283" minRId="3823" maxRId="3826">
    <sheetIdMap count="1">
      <sheetId val="1"/>
    </sheetIdMap>
  </header>
  <header guid="{61455D1D-0E4D-43F1-B46E-C876A9C266D1}" dateTime="2023-12-11T13:30:55" maxSheetId="2" userName="БутытоваСГ" r:id="rId284" minRId="3827" maxRId="3828">
    <sheetIdMap count="1">
      <sheetId val="1"/>
    </sheetIdMap>
  </header>
  <header guid="{A820060D-E56B-4B09-A429-A57D819DA6EE}" dateTime="2023-12-11T13:31:28" maxSheetId="2" userName="БутытоваСГ" r:id="rId285" minRId="3829" maxRId="3832">
    <sheetIdMap count="1">
      <sheetId val="1"/>
    </sheetIdMap>
  </header>
  <header guid="{030B4D2D-0506-4EAD-89DD-87341E90BB36}" dateTime="2023-12-11T13:32:05" maxSheetId="2" userName="БутытоваСГ" r:id="rId286" minRId="3833" maxRId="3834">
    <sheetIdMap count="1">
      <sheetId val="1"/>
    </sheetIdMap>
  </header>
  <header guid="{388D43C1-D4A8-4FE9-A44A-1EFEB0E59D17}" dateTime="2023-12-11T13:32:34" maxSheetId="2" userName="БутытоваСГ" r:id="rId287" minRId="3835" maxRId="3838">
    <sheetIdMap count="1">
      <sheetId val="1"/>
    </sheetIdMap>
  </header>
  <header guid="{E018B4F8-1872-47B2-A950-58E8320D4B84}" dateTime="2023-12-11T13:33:00" maxSheetId="2" userName="БутытоваСГ" r:id="rId288" minRId="3839" maxRId="3842">
    <sheetIdMap count="1">
      <sheetId val="1"/>
    </sheetIdMap>
  </header>
  <header guid="{BD39EB50-D2B2-4065-8631-BE0A96084863}" dateTime="2023-12-11T13:33:03" maxSheetId="2" userName="БутытоваСГ" r:id="rId289">
    <sheetIdMap count="1">
      <sheetId val="1"/>
    </sheetIdMap>
  </header>
  <header guid="{0F1D8E3E-88FC-4BA4-ACEA-8E7321CEB0B1}" dateTime="2023-12-11T13:33:59" maxSheetId="2" userName="БутытоваСГ" r:id="rId290" minRId="3843" maxRId="3849">
    <sheetIdMap count="1">
      <sheetId val="1"/>
    </sheetIdMap>
  </header>
  <header guid="{056BFE0B-085B-4DD9-9DED-0188B32940C5}" dateTime="2023-12-11T13:34:33" maxSheetId="2" userName="БутытоваСГ" r:id="rId291" minRId="3850" maxRId="3851">
    <sheetIdMap count="1">
      <sheetId val="1"/>
    </sheetIdMap>
  </header>
  <header guid="{F75A5A03-57C9-4183-AC3C-9BCAFF8870ED}" dateTime="2023-12-11T13:35:09" maxSheetId="2" userName="БутытоваСГ" r:id="rId292" minRId="3852" maxRId="3855">
    <sheetIdMap count="1">
      <sheetId val="1"/>
    </sheetIdMap>
  </header>
  <header guid="{49D953E6-84F2-4A89-96D5-1C7568B5F7E3}" dateTime="2023-12-11T13:35:58" maxSheetId="2" userName="БутытоваСГ" r:id="rId293" minRId="3856" maxRId="3860">
    <sheetIdMap count="1">
      <sheetId val="1"/>
    </sheetIdMap>
  </header>
  <header guid="{F4B05AA2-6F80-4765-8830-48F4624EAF37}" dateTime="2023-12-11T13:37:30" maxSheetId="2" userName="БутытоваСГ" r:id="rId294" minRId="3861" maxRId="3877">
    <sheetIdMap count="1">
      <sheetId val="1"/>
    </sheetIdMap>
  </header>
  <header guid="{8664AD3E-1E00-495E-8C4B-7C42099B603A}" dateTime="2023-12-11T13:37:38" maxSheetId="2" userName="БутытоваСГ" r:id="rId295" minRId="3878">
    <sheetIdMap count="1">
      <sheetId val="1"/>
    </sheetIdMap>
  </header>
  <header guid="{B799C2B3-502B-40E3-BF70-834B99105EFF}" dateTime="2023-12-11T13:39:09" maxSheetId="2" userName="БутытоваСГ" r:id="rId296" minRId="3879" maxRId="3880">
    <sheetIdMap count="1">
      <sheetId val="1"/>
    </sheetIdMap>
  </header>
  <header guid="{2C7E00C5-C758-4B12-B6DA-C93BD84A7D8B}" dateTime="2023-12-11T13:41:53" maxSheetId="2" userName="БутытоваСГ" r:id="rId297" minRId="3883" maxRId="3892">
    <sheetIdMap count="1">
      <sheetId val="1"/>
    </sheetIdMap>
  </header>
  <header guid="{B15F957F-3714-4939-A9C5-DA6E4B1503D8}" dateTime="2023-12-11T13:46:48" maxSheetId="2" userName="БутытоваСГ" r:id="rId298" minRId="3893">
    <sheetIdMap count="1">
      <sheetId val="1"/>
    </sheetIdMap>
  </header>
  <header guid="{B2DED1AB-C56D-4CF2-9E92-4B2BA1221765}" dateTime="2023-12-11T13:47:03" maxSheetId="2" userName="БутытоваСГ" r:id="rId299" minRId="3894" maxRId="3895">
    <sheetIdMap count="1">
      <sheetId val="1"/>
    </sheetIdMap>
  </header>
  <header guid="{D79744C6-1E8D-4F1C-B0BC-20EC4EA544B5}" dateTime="2023-12-11T13:59:54" maxSheetId="2" userName="БутытоваСГ" r:id="rId300" minRId="3896">
    <sheetIdMap count="1">
      <sheetId val="1"/>
    </sheetIdMap>
  </header>
  <header guid="{3D71990B-3513-43A3-8A16-DAAB7CF13E39}" dateTime="2023-12-11T15:40:50" maxSheetId="2" userName="БутытоваСГ" r:id="rId301" minRId="3897" maxRId="3898">
    <sheetIdMap count="1">
      <sheetId val="1"/>
    </sheetIdMap>
  </header>
  <header guid="{8FC7D3FC-C065-451D-8428-70690FC64296}" dateTime="2023-12-11T15:45:39" maxSheetId="2" userName="БутытоваСГ" r:id="rId302" minRId="3899" maxRId="3923">
    <sheetIdMap count="1">
      <sheetId val="1"/>
    </sheetIdMap>
  </header>
  <header guid="{E426DD20-46A0-4C97-803A-E45DA4C17749}" dateTime="2023-12-11T15:47:11" maxSheetId="2" userName="БутытоваСГ" r:id="rId303" minRId="3924" maxRId="3939">
    <sheetIdMap count="1">
      <sheetId val="1"/>
    </sheetIdMap>
  </header>
  <header guid="{C1D5723E-DC97-4456-B849-CE8DD3AF6456}" dateTime="2023-12-11T16:19:25" maxSheetId="2" userName="БутытоваСГ" r:id="rId304" minRId="3940" maxRId="3947">
    <sheetIdMap count="1">
      <sheetId val="1"/>
    </sheetIdMap>
  </header>
  <header guid="{4850E4E3-3DCB-44EA-9DAA-66920BBFD892}" dateTime="2023-12-11T16:22:30" maxSheetId="2" userName="БутытоваСГ" r:id="rId305" minRId="3948" maxRId="3962">
    <sheetIdMap count="1">
      <sheetId val="1"/>
    </sheetIdMap>
  </header>
  <header guid="{479CA627-96DE-4339-8697-528308DCD70B}" dateTime="2023-12-11T16:47:02" maxSheetId="2" userName="БутытоваСГ" r:id="rId306">
    <sheetIdMap count="1">
      <sheetId val="1"/>
    </sheetIdMap>
  </header>
  <header guid="{8EC9EE58-891E-46CE-AA25-B158714B796A}" dateTime="2023-12-11T16:58:02" maxSheetId="2" userName="БутытоваСГ" r:id="rId307" minRId="3963" maxRId="3966">
    <sheetIdMap count="1">
      <sheetId val="1"/>
    </sheetIdMap>
  </header>
  <header guid="{CA0D50B2-7C1B-4B84-8C87-601BAF7860BC}" dateTime="2023-12-12T11:00:07" maxSheetId="2" userName="БутытоваСГ" r:id="rId308" minRId="3967" maxRId="3969">
    <sheetIdMap count="1">
      <sheetId val="1"/>
    </sheetIdMap>
  </header>
  <header guid="{1C02EA56-A703-496D-9970-00D5FCCA86D3}" dateTime="2023-12-12T11:00:53" maxSheetId="2" userName="БутытоваСГ" r:id="rId309" minRId="3970" maxRId="3971">
    <sheetIdMap count="1">
      <sheetId val="1"/>
    </sheetIdMap>
  </header>
  <header guid="{8319F71E-2044-4826-9CFB-FAD163D9AE27}" dateTime="2023-12-12T11:11:48" maxSheetId="2" userName="БутытоваСГ" r:id="rId310" minRId="3972">
    <sheetIdMap count="1">
      <sheetId val="1"/>
    </sheetIdMap>
  </header>
  <header guid="{57E474DD-54A8-44B1-B68F-E067E1908A02}" dateTime="2023-12-13T13:42:21" maxSheetId="2" userName="БутытоваСГ" r:id="rId311">
    <sheetIdMap count="1">
      <sheetId val="1"/>
    </sheetIdMap>
  </header>
  <header guid="{A844B54D-47E9-4C00-83DB-250EF634FEAB}" dateTime="2023-12-13T13:47:19" maxSheetId="2" userName="БутытоваСГ" r:id="rId312">
    <sheetIdMap count="1">
      <sheetId val="1"/>
    </sheetIdMap>
  </header>
  <header guid="{38D5F9DB-A79E-449A-8BE3-DD0428BF272E}" dateTime="2023-12-13T13:47:49" maxSheetId="2" userName="БутытоваСГ" r:id="rId313" minRId="3973">
    <sheetIdMap count="1">
      <sheetId val="1"/>
    </sheetIdMap>
  </header>
  <header guid="{6EB6EB2B-2500-40AA-BAF3-92C9AC2FC78E}" dateTime="2023-12-18T08:52:52" maxSheetId="2" userName="БутытоваСГ" r:id="rId314" minRId="3974" maxRId="3994">
    <sheetIdMap count="1">
      <sheetId val="1"/>
    </sheetIdMap>
  </header>
  <header guid="{EFD498BF-CF02-4A9B-B906-C59150DE53D2}" dateTime="2023-12-21T08:43:01" maxSheetId="2" userName="БутытоваСГ" r:id="rId315">
    <sheetIdMap count="1">
      <sheetId val="1"/>
    </sheetIdMap>
  </header>
  <header guid="{1BF73ADB-8D4C-42A7-85E2-2F1FBB16621C}" dateTime="2023-12-21T09:02:14" maxSheetId="2" userName="БутытоваСГ" r:id="rId316" minRId="3995" maxRId="4002">
    <sheetIdMap count="1">
      <sheetId val="1"/>
    </sheetIdMap>
  </header>
  <header guid="{FB32439E-5BDC-48F9-BF2C-C7D398190208}" dateTime="2023-12-21T09:18:31" maxSheetId="2" userName="БутытоваСГ" r:id="rId317" minRId="4003" maxRId="4010">
    <sheetIdMap count="1">
      <sheetId val="1"/>
    </sheetIdMap>
  </header>
  <header guid="{5E742796-D511-48FB-A1AD-5ECF653AE379}" dateTime="2023-12-28T09:34:59" maxSheetId="2" userName="Пользователь" r:id="rId318" minRId="4011">
    <sheetIdMap count="1">
      <sheetId val="1"/>
    </sheetIdMap>
  </header>
  <header guid="{8530CDE1-62EB-45F9-AF1D-8C46E1AF6CF6}" dateTime="2024-03-19T20:55:21" maxSheetId="2" userName="БутытоваСГ" r:id="rId319" minRId="4012" maxRId="4017">
    <sheetIdMap count="1">
      <sheetId val="1"/>
    </sheetIdMap>
  </header>
  <header guid="{D1A996F5-2CD0-4785-BFD4-C1343AE5F447}" dateTime="2024-03-19T20:56:39" maxSheetId="2" userName="БутытоваСГ" r:id="rId320" minRId="4018" maxRId="4020">
    <sheetIdMap count="1">
      <sheetId val="1"/>
    </sheetIdMap>
  </header>
  <header guid="{846300B2-BF4F-407C-8CB9-3B5DC496FB7B}" dateTime="2024-03-19T20:58:47" maxSheetId="2" userName="БутытоваСГ" r:id="rId321" minRId="4021" maxRId="4031">
    <sheetIdMap count="1">
      <sheetId val="1"/>
    </sheetIdMap>
  </header>
  <header guid="{C2E2EB99-BAC8-4AEA-B257-013942E17329}" dateTime="2024-03-19T21:02:53" maxSheetId="2" userName="БутытоваСГ" r:id="rId322" minRId="4034" maxRId="4039">
    <sheetIdMap count="1">
      <sheetId val="1"/>
    </sheetIdMap>
  </header>
  <header guid="{68E4F1A5-E63C-4E7B-AACB-F9A732CA1E10}" dateTime="2024-03-19T21:03:05" maxSheetId="2" userName="БутытоваСГ" r:id="rId323">
    <sheetIdMap count="1">
      <sheetId val="1"/>
    </sheetIdMap>
  </header>
  <header guid="{25CBB7D7-CA3F-4235-B2BC-927771686455}" dateTime="2024-03-20T08:22:16" maxSheetId="2" userName="БутытоваСГ" r:id="rId324" minRId="4040" maxRId="4053">
    <sheetIdMap count="1">
      <sheetId val="1"/>
    </sheetIdMap>
  </header>
  <header guid="{296CEBA1-C448-4441-871B-58963F188B6F}" dateTime="2024-03-20T08:23:45" maxSheetId="2" userName="БутытоваСГ" r:id="rId325" minRId="4054" maxRId="4057">
    <sheetIdMap count="1">
      <sheetId val="1"/>
    </sheetIdMap>
  </header>
  <header guid="{2D30322A-19C5-410B-861A-4BC4FD012F8C}" dateTime="2024-03-20T08:28:17" maxSheetId="2" userName="БутытоваСГ" r:id="rId326" minRId="4058" maxRId="4094">
    <sheetIdMap count="1">
      <sheetId val="1"/>
    </sheetIdMap>
  </header>
  <header guid="{2785EA75-DA0F-4681-A49C-B7929047611E}" dateTime="2024-03-20T08:31:00" maxSheetId="2" userName="БутытоваСГ" r:id="rId327" minRId="4097" maxRId="4108">
    <sheetIdMap count="1">
      <sheetId val="1"/>
    </sheetIdMap>
  </header>
  <header guid="{E22E7818-167A-466C-93D7-1D86DD0EC4EC}" dateTime="2024-03-20T08:31:31" maxSheetId="2" userName="БутытоваСГ" r:id="rId328" minRId="4111" maxRId="4123">
    <sheetIdMap count="1">
      <sheetId val="1"/>
    </sheetIdMap>
  </header>
  <header guid="{FC44E429-1A3C-49EF-B13B-407DB7CE2B78}" dateTime="2024-03-20T11:06:06" maxSheetId="2" userName="БутытоваСГ" r:id="rId329" minRId="4124" maxRId="4129">
    <sheetIdMap count="1">
      <sheetId val="1"/>
    </sheetIdMap>
  </header>
  <header guid="{2312D59E-D892-47E3-9386-52C374F5AC1F}" dateTime="2024-03-22T11:46:53" maxSheetId="2" userName="Ольга Владимировна" r:id="rId330" minRId="4130" maxRId="4133">
    <sheetIdMap count="1">
      <sheetId val="1"/>
    </sheetIdMap>
  </header>
  <header guid="{E3C53D9D-461F-43D3-B2CF-1617BE4442F5}" dateTime="2024-04-11T14:35:52" maxSheetId="2" userName="Пользователь" r:id="rId331" minRId="4136">
    <sheetIdMap count="1">
      <sheetId val="1"/>
    </sheetIdMap>
  </header>
  <header guid="{96E22700-7C55-4F8C-BA94-F156BA2CE152}" dateTime="2024-04-15T16:47:59" maxSheetId="2" userName="Пользователь" r:id="rId332">
    <sheetIdMap count="1">
      <sheetId val="1"/>
    </sheetIdMap>
  </header>
  <header guid="{086B029A-8092-4763-95C8-3FD8D11B283C}" dateTime="2024-05-28T15:57:05" maxSheetId="2" userName="БутытоваСГ" r:id="rId333" minRId="4139" maxRId="4142">
    <sheetIdMap count="1">
      <sheetId val="1"/>
    </sheetIdMap>
  </header>
  <header guid="{15844C40-2A92-49F1-8E68-455BC4445646}" dateTime="2024-05-28T15:57:23" maxSheetId="2" userName="БутытоваСГ" r:id="rId334" minRId="4143" maxRId="4144">
    <sheetIdMap count="1">
      <sheetId val="1"/>
    </sheetIdMap>
  </header>
  <header guid="{DCAAED8F-0497-431C-A407-1E8D424A4ACB}" dateTime="2024-05-28T15:58:02" maxSheetId="2" userName="БутытоваСГ" r:id="rId335" minRId="4145" maxRId="4146">
    <sheetIdMap count="1">
      <sheetId val="1"/>
    </sheetIdMap>
  </header>
  <header guid="{064E1E2F-6217-4149-92AB-041296F5D547}" dateTime="2024-05-29T09:49:23" maxSheetId="2" userName="БутытоваСГ" r:id="rId336" minRId="4147" maxRId="4148">
    <sheetIdMap count="1">
      <sheetId val="1"/>
    </sheetIdMap>
  </header>
  <header guid="{37DBEC81-8575-47D4-9B69-5AFEE8C670C4}" dateTime="2024-05-29T15:27:45" maxSheetId="2" userName="Ольга Владимировна" r:id="rId337" minRId="4149" maxRId="4150">
    <sheetIdMap count="1">
      <sheetId val="1"/>
    </sheetIdMap>
  </header>
  <header guid="{A76291A3-E875-444A-A89A-18DF7B53B8C8}" dateTime="2024-05-29T15:29:55" maxSheetId="2" userName="Ольга Владимировна" r:id="rId338" minRId="4151">
    <sheetIdMap count="1">
      <sheetId val="1"/>
    </sheetIdMap>
  </header>
  <header guid="{549EE882-816E-4630-849E-28DFBDC423E7}" dateTime="2024-06-20T16:29:29" maxSheetId="2" userName="Пользователь" r:id="rId339" minRId="4152">
    <sheetIdMap count="1">
      <sheetId val="1"/>
    </sheetIdMap>
  </header>
  <header guid="{1E6C7C19-15CE-478F-8D9E-7F7BABEF6815}" dateTime="2024-07-19T09:02:57" maxSheetId="2" userName="Ольга Владимировна" r:id="rId340" minRId="4153">
    <sheetIdMap count="1">
      <sheetId val="1"/>
    </sheetIdMap>
  </header>
  <header guid="{E08410EF-3BB4-4E3B-9F09-9673259AE31C}" dateTime="2024-07-22T11:53:24" maxSheetId="2" userName="Ольга Владимировна" r:id="rId341" minRId="4154" maxRId="4190">
    <sheetIdMap count="1">
      <sheetId val="1"/>
    </sheetIdMap>
  </header>
  <header guid="{94DF1413-1962-4B8E-83FB-E4789E6996D3}" dateTime="2024-07-22T11:53:44" maxSheetId="2" userName="Ольга Владимировна" r:id="rId342" minRId="4191">
    <sheetIdMap count="1">
      <sheetId val="1"/>
    </sheetIdMap>
  </header>
  <header guid="{4A8B2DC1-0C8A-4D4B-AD57-35177E3E27D3}" dateTime="2024-07-22T14:14:54" maxSheetId="2" userName="Ольга Владимировна" r:id="rId343" minRId="4192" maxRId="4209">
    <sheetIdMap count="1">
      <sheetId val="1"/>
    </sheetIdMap>
  </header>
  <header guid="{B5F5E419-ABA8-4DF1-8C8D-B566CEE1D8FA}" dateTime="2024-08-12T10:24:19" maxSheetId="2" userName="БутытоваСГ" r:id="rId344" minRId="4210" maxRId="4212">
    <sheetIdMap count="1">
      <sheetId val="1"/>
    </sheetIdMap>
  </header>
  <header guid="{0B379024-E7D1-4740-B653-1661740336B9}" dateTime="2024-08-12T10:34:30" maxSheetId="2" userName="БутытоваСГ" r:id="rId345" minRId="4213" maxRId="4215">
    <sheetIdMap count="1">
      <sheetId val="1"/>
    </sheetIdMap>
  </header>
  <header guid="{F85DFDC0-840B-4B22-99B7-A2D9B2CB78EE}" dateTime="2024-08-12T10:37:18" maxSheetId="2" userName="БутытоваСГ" r:id="rId346" minRId="4216" maxRId="4220">
    <sheetIdMap count="1">
      <sheetId val="1"/>
    </sheetIdMap>
  </header>
  <header guid="{61A342A6-4E45-46C2-A1C5-6F453551EB72}" dateTime="2024-08-12T13:12:59" maxSheetId="2" userName="Ольга Владимировна" r:id="rId347" minRId="4221" maxRId="4223">
    <sheetIdMap count="1">
      <sheetId val="1"/>
    </sheetIdMap>
  </header>
  <header guid="{FFE6C299-09A6-441A-8BEB-7B174B02FFCB}" dateTime="2024-08-13T10:56:11" maxSheetId="2" userName="Пользователь" r:id="rId348" minRId="422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4221" sId="1" numFmtId="4">
    <oc r="F217">
      <v>56777.604879999999</v>
    </oc>
    <nc r="F217">
      <f>56777.6048799999-7900</f>
    </nc>
  </rcc>
  <rcc rId="4222" sId="1" numFmtId="34">
    <nc r="F440">
      <v>7900</v>
    </nc>
  </rcc>
  <rcc rId="4223" sId="1" numFmtId="34">
    <oc r="F439">
      <v>1418128.2079</v>
    </oc>
    <nc r="F439">
      <v>1410228.2079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3690" sId="1" ref="A1:XFD1" action="deleteRow">
    <undo index="0" exp="area" ref3D="1" dr="$A$1:$G$418" dn="Область_печати" sId="1"/>
    <undo index="0" exp="area" ref3D="1" dr="$A$1:$G$418" dn="Z_E330F985_0015_4DC4_AAB2_DD1A6292743B_.wvu.PrintArea" sId="1"/>
    <undo index="0" exp="area" ref3D="1" dr="$A$1:$G$418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№5       </t>
        </is>
      </nc>
      <ndxf>
        <font>
          <name val="Times New Roman"/>
          <scheme val="none"/>
        </font>
        <alignment horizontal="right" wrapText="0" readingOrder="0"/>
      </ndxf>
    </rcc>
  </rrc>
  <rrc rId="3691" sId="1" ref="A1:XFD1" action="deleteRow">
    <undo index="0" exp="area" ref3D="1" dr="$A$1:$G$417" dn="Область_печати" sId="1"/>
    <undo index="0" exp="area" ref3D="1" dr="$A$1:$G$417" dn="Z_E330F985_0015_4DC4_AAB2_DD1A6292743B_.wvu.PrintArea" sId="1"/>
    <undo index="0" exp="area" ref3D="1" dr="$A$1:$G$417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3692" sId="1" ref="A1:XFD1" action="deleteRow">
    <undo index="0" exp="area" ref3D="1" dr="$A$1:$G$416" dn="Область_печати" sId="1"/>
    <undo index="0" exp="area" ref3D="1" dr="$A$1:$G$416" dn="Z_E330F985_0015_4DC4_AAB2_DD1A6292743B_.wvu.PrintArea" sId="1"/>
    <undo index="0" exp="area" ref3D="1" dr="$A$1:$G$416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_________ 2023  № ____</t>
        </is>
      </nc>
      <ndxf>
        <font>
          <name val="Times New Roman"/>
          <scheme val="none"/>
        </font>
        <alignment horizontal="right" wrapText="0" readingOrder="0"/>
      </ndxf>
    </rcc>
  </rrc>
  <rcc rId="3693" sId="1" odxf="1">
    <oc r="G6" t="inlineStr">
      <is>
        <t>«Селенгинский район» на 2023 год</t>
      </is>
    </oc>
    <nc r="G6" t="inlineStr">
      <is>
        <t>«Селенгинский район» на 2024 год</t>
      </is>
    </nc>
    <odxf/>
  </rcc>
  <rcc rId="3694" sId="1">
    <oc r="E7" t="inlineStr">
      <is>
        <t>плановый период 2024-2025 годов"</t>
      </is>
    </oc>
    <nc r="E7" t="inlineStr">
      <is>
        <t>плановый период 2025-2026 годов"</t>
      </is>
    </nc>
  </rcc>
  <rcc rId="3695" sId="1">
    <oc r="G8" t="inlineStr">
      <is>
        <t>от "23" декабря 2022 № 227</t>
      </is>
    </oc>
    <nc r="G8" t="inlineStr">
      <is>
        <t>от "___" декабря 2023 №___</t>
      </is>
    </nc>
  </rcc>
  <rrc rId="3696" sId="1" ref="A1:XFD1" action="deleteRow">
    <undo index="0" exp="area" ref3D="1" dr="$A$1:$G$415" dn="Область_печати" sId="1"/>
    <undo index="0" exp="area" ref3D="1" dr="$A$1:$G$415" dn="Z_E330F985_0015_4DC4_AAB2_DD1A6292743B_.wvu.PrintArea" sId="1"/>
    <undo index="0" exp="area" ref3D="1" dr="$A$1:$G$415" dn="Z_807263EF_422E_4971_BF65_1CEADE7F6559_.wvu.PrintArea" sId="1"/>
    <rfmt sheetId="1" xfDxf="1" sqref="A1:XFD1" start="0" length="0"/>
  </rrc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00.xml><?xml version="1.0" encoding="utf-8"?>
<revisions xmlns="http://schemas.openxmlformats.org/spreadsheetml/2006/main" xmlns:r="http://schemas.openxmlformats.org/officeDocument/2006/relationships">
  <rcc rId="4192" sId="1">
    <nc r="F114">
      <f>F115+F116+F117+F118</f>
    </nc>
  </rcc>
  <rcc rId="4193" sId="1" numFmtId="4">
    <oc r="F167">
      <f>112261.7-7900</f>
    </oc>
    <nc r="F167">
      <v>33259.49</v>
    </nc>
  </rcc>
  <rcc rId="4194" sId="1" numFmtId="4">
    <oc r="F165">
      <v>17764.599999999999</v>
    </oc>
    <nc r="F165">
      <v>16744.73</v>
    </nc>
  </rcc>
  <rrc rId="4195" sId="1" ref="A168:XFD168" action="insertRow"/>
  <rcc rId="4196" sId="1">
    <nc r="B168" t="inlineStr">
      <is>
        <t>04</t>
      </is>
    </nc>
  </rcc>
  <rcc rId="4197" sId="1">
    <nc r="C168" t="inlineStr">
      <is>
        <t>09</t>
      </is>
    </nc>
  </rcc>
  <rcc rId="4198" sId="1">
    <nc r="D168" t="inlineStr">
      <is>
        <t>04304 S21Д0</t>
      </is>
    </nc>
  </rcc>
  <rcc rId="4199" sId="1">
    <nc r="E168" t="inlineStr">
      <is>
        <t>540</t>
      </is>
    </nc>
  </rcc>
  <rcc rId="4200" sId="1" numFmtId="4">
    <nc r="F168">
      <v>735.98</v>
    </nc>
  </rcc>
  <rcc rId="4201" sId="1" numFmtId="4">
    <nc r="G168">
      <v>0</v>
    </nc>
  </rcc>
  <rcc rId="4202" sId="1" odxf="1" dxf="1">
    <nc r="A168" t="inlineStr">
      <is>
        <t>Иные межбюджетные трансферты</t>
      </is>
    </nc>
    <odxf>
      <font>
        <name val="Times New Roman"/>
        <scheme val="none"/>
      </font>
    </odxf>
    <ndxf>
      <font>
        <color indexed="8"/>
        <name val="Times New Roman"/>
        <scheme val="none"/>
      </font>
    </ndxf>
  </rcc>
  <rfmt sheetId="1" sqref="E439" start="0" length="0">
    <dxf>
      <numFmt numFmtId="166" formatCode="_-* #,##0.00000\ _₽_-;\-* #,##0.00000\ _₽_-;_-* &quot;-&quot;?????\ _₽_-;_-@_-"/>
    </dxf>
  </rfmt>
  <rcc rId="4203" sId="1">
    <oc r="F166">
      <f>SUM(F167:F169)</f>
    </oc>
    <nc r="F166">
      <f>SUM(F167:F169)</f>
    </nc>
  </rcc>
  <rcc rId="4204" sId="1" numFmtId="4">
    <oc r="F169">
      <v>112975.6</v>
    </oc>
    <nc r="F169">
      <v>0</v>
    </nc>
  </rcc>
  <rcc rId="4205" sId="1">
    <oc r="F95">
      <f>F96+F101+F107+F112+F119+F126</f>
    </oc>
    <nc r="F95">
      <f>F96+F101+F107+F112+F119+F126+F114</f>
    </nc>
  </rcc>
  <rcc rId="4206" sId="1">
    <oc r="F218">
      <f>80336.9-18626.92-4882.54082-44.8-5.0343</f>
    </oc>
    <nc r="F218">
      <f>80336.9-18626.92-4882.54082-44.8-5.0343-7900</f>
    </nc>
  </rcc>
  <rcc rId="4207" sId="1">
    <oc r="F442">
      <f>F438-F440</f>
    </oc>
    <nc r="F442"/>
  </rcc>
  <rcc rId="4208" sId="1">
    <oc r="F445">
      <f>F438-F437</f>
    </oc>
    <nc r="F445"/>
  </rcc>
  <rcc rId="4209" sId="1" numFmtId="34">
    <oc r="F440">
      <v>1612168.9379</v>
    </oc>
    <nc r="F440">
      <f>F438-F439</f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3242" sId="1" odxf="1">
    <oc r="G3" t="inlineStr">
      <is>
        <t>от 28 июня 2023  № 269</t>
      </is>
    </oc>
    <nc r="G3" t="inlineStr">
      <is>
        <t>от _________ 2023  № ____</t>
      </is>
    </nc>
    <odxf/>
  </rcc>
</revisions>
</file>

<file path=xl/revisions/revisionLog1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2879" sId="1" odxf="1">
    <oc r="G3" t="inlineStr">
      <is>
        <t>от 23 января 2023  № 236</t>
      </is>
    </oc>
    <nc r="G3" t="inlineStr">
      <is>
        <t>от 12 января 2023  № 233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4149" sId="1" odxf="1">
    <oc r="G1" t="inlineStr">
      <is>
        <t>Приложение №5</t>
      </is>
    </oc>
    <nc r="G1" t="inlineStr">
      <is>
        <t>Приложение №___</t>
      </is>
    </nc>
    <odxf/>
  </rcc>
  <rcc rId="4150" sId="1" odxf="1">
    <oc r="G3" t="inlineStr">
      <is>
        <t>от "09" апреля 2024    № 318</t>
      </is>
    </oc>
    <nc r="G3" t="inlineStr">
      <is>
        <t>от "___" июня 2024    № ___</t>
      </is>
    </nc>
    <odxf/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2880" sId="1" odxf="1">
    <oc r="G3" t="inlineStr">
      <is>
        <t>от 12 января 2023  № 233</t>
      </is>
    </oc>
    <nc r="G3" t="inlineStr">
      <is>
        <t>от 26 января 2023  № 236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>
  <rrc rId="4191" sId="1" ref="A114:XFD114" action="insertRow"/>
  <rfmt sheetId="1" sqref="A114">
    <dxf>
      <fill>
        <patternFill patternType="solid">
          <bgColor rgb="FFFFFF00"/>
        </patternFill>
      </fill>
    </dxf>
  </rfmt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4151" sId="1" odxf="1">
    <oc r="G1" t="inlineStr">
      <is>
        <t>Приложение №___</t>
      </is>
    </oc>
    <nc r="G1" t="inlineStr">
      <is>
        <t>Приложение №4</t>
      </is>
    </nc>
    <odxf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31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>
  <rrc rId="4130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4131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132" sId="1" odxf="1" dxf="1">
    <nc r="G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133" sId="1">
    <nc r="G1" t="inlineStr">
      <is>
        <t>Приложение №5</t>
      </is>
    </nc>
  </rcc>
  <rcv guid="{E330F985-0015-4DC4-AAB2-DD1A6292743B}" action="delete"/>
  <rdn rId="0" localSheetId="1" customView="1" name="Z_E330F985_0015_4DC4_AAB2_DD1A6292743B_.wvu.PrintArea" hidden="1" oldHidden="1">
    <formula>Ведом.структура!$A$1:$G$432</formula>
    <oldFormula>Ведом.структура!$A$5:$G$432</oldFormula>
  </rdn>
  <rdn rId="0" localSheetId="1" customView="1" name="Z_E330F985_0015_4DC4_AAB2_DD1A6292743B_.wvu.FilterData" hidden="1" oldHidden="1">
    <formula>Ведом.структура!$A$17:$G$441</formula>
    <oldFormula>Ведом.структура!$A$17:$G$441</oldFormula>
  </rdn>
  <rcv guid="{E330F985-0015-4DC4-AAB2-DD1A6292743B}" action="add"/>
</revisions>
</file>

<file path=xl/revisions/revisionLog1341.xml><?xml version="1.0" encoding="utf-8"?>
<revisions xmlns="http://schemas.openxmlformats.org/spreadsheetml/2006/main" xmlns:r="http://schemas.openxmlformats.org/officeDocument/2006/relationships">
  <rcc rId="2877" sId="1" odxf="1">
    <oc r="G3" t="inlineStr">
      <is>
        <t>от 12 января 2023  № 233</t>
      </is>
    </oc>
    <nc r="G3" t="inlineStr">
      <is>
        <t>от ____ января 2023  № ____</t>
      </is>
    </nc>
    <odxf/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3178" sId="1" odxf="1">
    <oc r="G3" t="inlineStr">
      <is>
        <t>от 17  марта 2023  № 245</t>
      </is>
    </oc>
    <nc r="G3" t="inlineStr">
      <is>
        <t>от __ июня 2023  № ____</t>
      </is>
    </nc>
    <odxf/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01" sId="1" ref="A119:XFD120" action="insertRow"/>
  <rm rId="2602" sheetId="1" source="A107:XFD108" destination="A119:XFD120" sourceSheetId="1">
    <rfmt sheetId="1" xfDxf="1" sqref="A119:XFD119" start="0" length="0">
      <dxf>
        <font>
          <name val="Times New Roman CYR"/>
          <family val="1"/>
        </font>
        <alignment wrapText="1"/>
      </dxf>
    </rfmt>
    <rfmt sheetId="1" xfDxf="1" sqref="A120:XFD120" start="0" length="0">
      <dxf>
        <font>
          <name val="Times New Roman CYR"/>
          <family val="1"/>
        </font>
        <alignment wrapText="1"/>
      </dxf>
    </rfmt>
    <rfmt sheetId="1" sqref="A1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3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rc rId="2604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cc rId="2605" sId="1" numFmtId="4">
    <oc r="F113">
      <v>100</v>
    </oc>
    <nc r="F113">
      <v>99.983099999999993</v>
    </nc>
  </rcc>
  <rrc rId="2606" sId="1" ref="A154:XFD155" action="insertRow"/>
  <rm rId="2607" sheetId="1" source="A160:XFD161" destination="A154:XFD155" sourceSheetId="1">
    <rfmt sheetId="1" xfDxf="1" sqref="A154:XFD154" start="0" length="0">
      <dxf>
        <font>
          <name val="Times New Roman CYR"/>
          <family val="1"/>
        </font>
        <alignment wrapText="1"/>
      </dxf>
    </rfmt>
    <rfmt sheetId="1" xfDxf="1" sqref="A155:XFD155" start="0" length="0">
      <dxf>
        <font>
          <name val="Times New Roman CYR"/>
          <family val="1"/>
        </font>
        <alignment wrapText="1"/>
      </dxf>
    </rfmt>
    <rfmt sheetId="1" sqref="A15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8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rc rId="2609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cv guid="{E97D42D2-9E10-4ADB-8FB1-0860F6F503F4}" action="delete"/>
  <rdn rId="0" localSheetId="1" customView="1" name="Z_E97D42D2_9E10_4ADB_8FB1_0860F6F503F4_.wvu.PrintArea" hidden="1" oldHidden="1">
    <formula>Ведом.структура!$A$5:$G$436</formula>
    <oldFormula>Ведом.структура!$A$5:$G$436</oldFormula>
  </rdn>
  <rdn rId="0" localSheetId="1" customView="1" name="Z_E97D42D2_9E10_4ADB_8FB1_0860F6F503F4_.wvu.FilterData" hidden="1" oldHidden="1">
    <formula>Ведом.структура!$A$17:$G$445</formula>
    <oldFormula>Ведом.структура!$A$17:$G$445</oldFormula>
  </rdn>
  <rcv guid="{E97D42D2-9E10-4ADB-8FB1-0860F6F503F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0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2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c rId="3058" sId="1" odxf="1">
    <oc r="G1" t="inlineStr">
      <is>
        <t xml:space="preserve">Приложение №4       </t>
      </is>
    </oc>
    <nc r="G1" t="inlineStr">
      <is>
        <t xml:space="preserve">Приложение №5       </t>
      </is>
    </nc>
    <odxf/>
  </rcc>
  <rcc rId="3059" sId="1" odxf="1">
    <oc r="G3" t="inlineStr">
      <is>
        <t>от 26 января 2023  № 236</t>
      </is>
    </oc>
    <nc r="G3" t="inlineStr">
      <is>
        <t>от    марта 2023  № ___</t>
      </is>
    </nc>
    <odxf/>
  </rcc>
</revisions>
</file>

<file path=xl/revisions/revisionLog144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12" sId="1" ref="A188:XFD188" action="insertRow"/>
  <rrc rId="2613" sId="1" ref="A189:XFD189" action="insertRow"/>
  <rcc rId="2614" sId="1" odxf="1" dxf="1">
    <nc r="A188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188" start="0" length="0">
    <dxf>
      <fill>
        <patternFill patternType="none">
          <bgColor indexed="65"/>
        </patternFill>
      </fill>
    </dxf>
  </rfmt>
  <rfmt sheetId="1" sqref="C188" start="0" length="0">
    <dxf>
      <fill>
        <patternFill patternType="none">
          <bgColor indexed="65"/>
        </patternFill>
      </fill>
    </dxf>
  </rfmt>
  <rcc rId="2615" sId="1" odxf="1" dxf="1">
    <nc r="D188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188" start="0" length="0">
    <dxf>
      <fill>
        <patternFill patternType="none">
          <bgColor indexed="65"/>
        </patternFill>
      </fill>
    </dxf>
  </rfmt>
  <rcc rId="2616" sId="1" odxf="1" dxf="1">
    <nc r="F188">
      <f>F189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17" sId="1" odxf="1" dxf="1">
    <nc r="A18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8" sId="1" odxf="1" dxf="1">
    <nc r="D189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9" sId="1" odxf="1" dxf="1">
    <nc r="F189">
      <f>F190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0" sId="1" odxf="1" dxf="1">
    <oc r="A190" t="inlineStr">
      <is>
        <t>Непрограммные расходы</t>
      </is>
    </oc>
    <nc r="A190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190" start="0" length="0">
    <dxf>
      <font>
        <b val="0"/>
        <i/>
        <name val="Times New Roman"/>
        <family val="1"/>
      </font>
    </dxf>
  </rfmt>
  <rfmt sheetId="1" sqref="C190" start="0" length="0">
    <dxf>
      <font>
        <b val="0"/>
        <i/>
        <name val="Times New Roman"/>
        <family val="1"/>
      </font>
    </dxf>
  </rfmt>
  <rcc rId="2621" sId="1" odxf="1" dxf="1">
    <oc r="D190" t="inlineStr">
      <is>
        <t>99900 00000</t>
      </is>
    </oc>
    <nc r="D190" t="inlineStr">
      <is>
        <t>06036 00000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0" start="0" length="0">
    <dxf>
      <font>
        <b val="0"/>
        <i/>
        <name val="Times New Roman"/>
        <family val="1"/>
      </font>
    </dxf>
  </rfmt>
  <rcc rId="2622" sId="1" odxf="1" dxf="1">
    <oc r="F190">
      <f>F191</f>
    </oc>
    <nc r="F190">
      <f>F191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623" sId="1">
    <oc r="D191" t="inlineStr">
      <is>
        <t>99900 L5760</t>
      </is>
    </oc>
    <nc r="D191" t="inlineStr">
      <is>
        <t>06036 L5760</t>
      </is>
    </nc>
  </rcc>
  <rfmt sheetId="1" sqref="F191" start="0" length="0">
    <dxf>
      <fill>
        <patternFill patternType="none">
          <bgColor indexed="65"/>
        </patternFill>
      </fill>
    </dxf>
  </rfmt>
  <rcc rId="2624" sId="1">
    <oc r="D192" t="inlineStr">
      <is>
        <t>99900 L5760</t>
      </is>
    </oc>
    <nc r="D192" t="inlineStr">
      <is>
        <t>06036 L5760</t>
      </is>
    </nc>
  </rcc>
  <rfmt sheetId="1" sqref="F192" start="0" length="0">
    <dxf>
      <fill>
        <patternFill patternType="none">
          <bgColor indexed="65"/>
        </patternFill>
      </fill>
    </dxf>
  </rfmt>
  <rcc rId="2625" sId="1" odxf="1" dxf="1">
    <nc r="G188">
      <f>G189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26" sId="1" odxf="1" dxf="1">
    <nc r="G189">
      <f>G190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7" sId="1" odxf="1" dxf="1">
    <oc r="G190">
      <f>G191</f>
    </oc>
    <nc r="G190">
      <f>G191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192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628" sId="1" numFmtId="4">
    <oc r="F192">
      <f>47072+960.75</f>
    </oc>
    <nc r="F192">
      <v>48032.75</v>
    </nc>
  </rcc>
  <rcc rId="2629" sId="1">
    <nc r="B188" t="inlineStr">
      <is>
        <t>05</t>
      </is>
    </nc>
  </rcc>
  <rcc rId="2630" sId="1">
    <nc r="C188" t="inlineStr">
      <is>
        <t>02</t>
      </is>
    </nc>
  </rcc>
  <rcc rId="2631" sId="1">
    <nc r="B189" t="inlineStr">
      <is>
        <t>05</t>
      </is>
    </nc>
  </rcc>
  <rcc rId="2632" sId="1">
    <nc r="C189" t="inlineStr">
      <is>
        <t>02</t>
      </is>
    </nc>
  </rcc>
  <rrc rId="2633" sId="1" ref="A193:XFD193" action="insertRow"/>
  <rcc rId="2634" sId="1" odxf="1" dxf="1">
    <nc r="A19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35" sId="1">
    <nc r="B193" t="inlineStr">
      <is>
        <t>04</t>
      </is>
    </nc>
  </rcc>
  <rcc rId="2636" sId="1">
    <nc r="C193" t="inlineStr">
      <is>
        <t>05</t>
      </is>
    </nc>
  </rcc>
  <rcc rId="2637" sId="1">
    <nc r="D193" t="inlineStr">
      <is>
        <t>06036 L5760</t>
      </is>
    </nc>
  </rcc>
  <rcc rId="2638" sId="1">
    <nc r="E193" t="inlineStr">
      <is>
        <t>622</t>
      </is>
    </nc>
  </rcc>
  <rcc rId="2639" sId="1" numFmtId="4">
    <nc r="F193">
      <v>56365.029000000002</v>
    </nc>
  </rcc>
  <rcc rId="2640" sId="1">
    <oc r="F191">
      <f>SUM(F192:F192)</f>
    </oc>
    <nc r="F191">
      <f>SUM(F192:F193)</f>
    </nc>
  </rcc>
  <rcc rId="2641" sId="1" numFmtId="4">
    <nc r="G193">
      <v>0</v>
    </nc>
  </rcc>
  <rcc rId="2642" sId="1">
    <oc r="G191">
      <f>G192</f>
    </oc>
    <nc r="G191">
      <f>SUM(G192:G193)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3" sId="1">
    <oc r="F187">
      <f>F190</f>
    </oc>
    <nc r="F187">
      <f>F188</f>
    </nc>
  </rcc>
  <rcc rId="2644" sId="1">
    <oc r="G187">
      <f>G190</f>
    </oc>
    <nc r="G187">
      <f>G188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5" sId="1" numFmtId="4">
    <oc r="F198">
      <f>16520.17645+337.14644+16.8573</f>
    </oc>
    <nc r="F198">
      <v>16874.197090000001</v>
    </nc>
  </rcc>
  <rrc rId="2646" sId="1" ref="A230:XFD231" action="insertRow"/>
  <rcc rId="2647" sId="1" odxf="1" dxf="1">
    <nc r="A23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648" sId="1" odxf="1" dxf="1">
    <nc r="B23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49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0" sId="1" odxf="1" dxf="1">
    <nc r="D230" t="inlineStr">
      <is>
        <t xml:space="preserve">10201 S2В40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2651" sId="1" odxf="1" dxf="1">
    <nc r="F230">
      <f>F231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652" sId="1" odxf="1" dxf="1">
    <nc r="G230">
      <f>G231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30" start="0" length="0">
    <dxf>
      <font>
        <i/>
        <name val="Times New Roman CYR"/>
        <family val="1"/>
      </font>
    </dxf>
  </rfmt>
  <rfmt sheetId="1" sqref="I230" start="0" length="0">
    <dxf>
      <font>
        <i/>
        <name val="Times New Roman CYR"/>
        <family val="1"/>
      </font>
    </dxf>
  </rfmt>
  <rfmt sheetId="1" sqref="J230" start="0" length="0">
    <dxf>
      <font>
        <i/>
        <name val="Times New Roman CYR"/>
        <family val="1"/>
      </font>
    </dxf>
  </rfmt>
  <rfmt sheetId="1" sqref="A230:XFD230" start="0" length="0">
    <dxf>
      <font>
        <i/>
        <name val="Times New Roman CYR"/>
        <family val="1"/>
      </font>
    </dxf>
  </rfmt>
  <rcc rId="26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4" sId="1">
    <nc r="B231" t="inlineStr">
      <is>
        <t>07</t>
      </is>
    </nc>
  </rcc>
  <rcc rId="2655" sId="1">
    <nc r="C231" t="inlineStr">
      <is>
        <t>02</t>
      </is>
    </nc>
  </rcc>
  <rcc rId="2656" sId="1">
    <nc r="D231" t="inlineStr">
      <is>
        <t xml:space="preserve">10201 S2В40 </t>
      </is>
    </nc>
  </rcc>
  <rcc rId="2657" sId="1">
    <nc r="E231" t="inlineStr">
      <is>
        <t>611</t>
      </is>
    </nc>
  </rcc>
  <rcc rId="2658" sId="1">
    <nc r="F231">
      <f>108242.8+5715.8</f>
    </nc>
  </rcc>
  <rcc rId="2659" sId="1">
    <nc r="G231">
      <f>108242.8+5715.8</f>
    </nc>
  </rcc>
  <rcc rId="2660" sId="1" odxf="1" dxf="1">
    <nc r="H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2661" sId="1" odxf="1" dxf="1">
    <nc r="I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J231" start="0" length="0">
    <dxf>
      <font>
        <i/>
        <name val="Times New Roman CYR"/>
        <family val="1"/>
      </font>
    </dxf>
  </rfmt>
  <rfmt sheetId="1" sqref="A231:XFD231" start="0" length="0">
    <dxf>
      <font>
        <i/>
        <name val="Times New Roman CYR"/>
        <family val="1"/>
      </font>
    </dxf>
  </rfmt>
  <rrc rId="2662" sId="1" ref="A232:XFD233" action="insertRow"/>
  <rm rId="2663" sheetId="1" source="A236:XFD237" destination="A232:XFD233" sourceSheetId="1">
    <rfmt sheetId="1" xfDxf="1" sqref="A232:XFD232" start="0" length="0">
      <dxf>
        <font>
          <i/>
          <name val="Times New Roman CYR"/>
          <family val="1"/>
        </font>
        <alignment wrapText="1"/>
      </dxf>
    </rfmt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sqref="A23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64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5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6" sId="1" ref="A236:XFD236" action="deleteRow">
    <undo index="65535" exp="ref" v="1" dr="G236" r="G219" sId="1"/>
    <undo index="65535" exp="ref" v="1" dr="F236" r="F219" sId="1"/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6">
        <f>F237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236:XFD236" action="deleteRow"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236">
        <v>108242.8</v>
      </nc>
    </rcc>
    <rcc rId="0" sId="1">
      <nc r="I236">
        <v>108242.8</v>
      </nc>
    </rcc>
  </rrc>
  <rcc rId="2668" sId="1">
    <oc r="F219">
      <f>F222+F224+F226+F234+F232+#REF!+F228+F220+F236</f>
    </oc>
    <nc r="F219">
      <f>F222+F224+F226+F234+F232+F228+F220+F236+F230</f>
    </nc>
  </rcc>
  <rcc rId="2669" sId="1">
    <oc r="G219">
      <f>G222+G224+G226+G234+G232+#REF!+G228+G220+G236</f>
    </oc>
    <nc r="G219">
      <f>G222+G224+G226+G234+G232+G228+G220+G236+G230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Ведом.структура!$A$5:$G$439</formula>
    <oldFormula>Ведом.структура!$A$5:$G$439</oldFormula>
  </rdn>
  <rdn rId="0" localSheetId="1" customView="1" name="Z_E97D42D2_9E10_4ADB_8FB1_0860F6F503F4_.wvu.FilterData" hidden="1" oldHidden="1">
    <formula>Ведом.структура!$A$17:$G$448</formula>
    <oldFormula>Ведом.структура!$A$17:$G$448</oldFormula>
  </rdn>
  <rcv guid="{E97D42D2-9E10-4ADB-8FB1-0860F6F503F4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72" sId="1" ref="A248:XFD249" action="insertRow"/>
  <rm rId="2673" sheetId="1" source="A252:XFD253" destination="A248:XFD249" sourceSheetId="1">
    <rfmt sheetId="1" xfDxf="1" sqref="A248:XFD248" start="0" length="0">
      <dxf>
        <font>
          <name val="Times New Roman CYR"/>
          <family val="1"/>
        </font>
        <alignment wrapText="1"/>
      </dxf>
    </rfmt>
    <rfmt sheetId="1" xfDxf="1" sqref="A249:XFD249" start="0" length="0">
      <dxf>
        <font>
          <name val="Times New Roman CYR"/>
          <family val="1"/>
        </font>
        <alignment wrapText="1"/>
      </dxf>
    </rfmt>
    <rfmt sheetId="1" sqref="A2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74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5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6" sId="1" ref="A323:XFD328" action="insertRow"/>
  <rcc rId="2677" sId="1" odxf="1" dxf="1">
    <nc r="A323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678" sId="1" odxf="1" dxf="1">
    <nc r="B323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79" sId="1" odxf="1" dxf="1">
    <nc r="C323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0" sId="1" odxf="1" dxf="1">
    <nc r="D323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23" start="0" length="0">
    <dxf>
      <fill>
        <patternFill patternType="none">
          <bgColor indexed="65"/>
        </patternFill>
      </fill>
    </dxf>
  </rfmt>
  <rcc rId="2681" sId="1" odxf="1" dxf="1">
    <nc r="F323">
      <f>F324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2" sId="1" odxf="1" dxf="1">
    <nc r="A32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3" sId="1" odxf="1" dxf="1">
    <nc r="B324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4" sId="1" odxf="1" dxf="1">
    <nc r="C324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5" sId="1" odxf="1" dxf="1">
    <nc r="D324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86" sId="1" odxf="1" dxf="1">
    <nc r="A325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7" sId="1" odxf="1" dxf="1">
    <nc r="B325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8" sId="1" odxf="1" dxf="1">
    <nc r="C32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9" sId="1" odxf="1" dxf="1">
    <nc r="D325" t="inlineStr">
      <is>
        <t>06032 00000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0" sId="1" odxf="1" dxf="1">
    <nc r="F325">
      <f>F326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1" sId="1" odxf="1" dxf="1">
    <nc r="A326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92" sId="1" odxf="1" dxf="1">
    <nc r="B326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3" sId="1" odxf="1" dxf="1">
    <nc r="C326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4" sId="1" odxf="1" dxf="1">
    <nc r="D326" t="inlineStr">
      <is>
        <t>06032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5" sId="1" odxf="1" dxf="1">
    <nc r="F326">
      <f>SUM(F327:F327)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6" sId="1" odxf="1" dxf="1">
    <nc r="A32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697" sId="1" odxf="1" dxf="1">
    <nc r="B327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8" sId="1" odxf="1" dxf="1">
    <nc r="C32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9" sId="1" odxf="1" dxf="1">
    <nc r="D327" t="inlineStr">
      <is>
        <t>06032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00" sId="1" odxf="1" dxf="1">
    <nc r="E327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2701" sId="1" ref="A328:XFD328" action="deleteRow">
    <undo index="65535" exp="ref" v="1" dr="F328" r="F324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702" sId="1" numFmtId="4">
    <nc r="F327">
      <v>53933.37</v>
    </nc>
  </rcc>
  <rcc rId="2703" sId="1">
    <nc r="F324">
      <f>F325</f>
    </nc>
  </rcc>
  <rcc rId="2704" sId="1" odxf="1" dxf="1">
    <nc r="G323">
      <f>G324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05" sId="1" odxf="1" dxf="1">
    <nc r="G324">
      <f>G325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6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7" sId="1" odxf="1" dxf="1">
    <nc r="G326">
      <f>SUM(G327:G327)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08" sId="1" numFmtId="4">
    <nc r="G327">
      <v>0</v>
    </nc>
  </rcc>
  <rcc rId="2709" sId="1">
    <oc r="F322">
      <f>F328+F345</f>
    </oc>
    <nc r="F322">
      <f>F328+F345+F323</f>
    </nc>
  </rcc>
  <rrc rId="2710" sId="1" ref="A331:XFD332" action="insertRow"/>
  <rm rId="2711" sheetId="1" source="A335:XFD336" destination="A331:XFD332" sourceSheetId="1">
    <rfmt sheetId="1" xfDxf="1" sqref="A331:XFD331" start="0" length="0">
      <dxf>
        <font>
          <name val="Times New Roman CYR"/>
          <family val="1"/>
        </font>
        <alignment wrapText="1"/>
      </dxf>
    </rfmt>
    <rfmt sheetId="1" xfDxf="1" sqref="A332:XFD332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2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3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4" sId="1" ref="A337:XFD338" action="insertRow"/>
  <rm rId="2715" sheetId="1" source="A341:XFD342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6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rc rId="27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cc rId="2718" sId="1">
    <oc r="F347">
      <f>53663.7+269.7</f>
    </oc>
    <nc r="F347"/>
  </rcc>
  <rrc rId="2719" sId="1" ref="A346:XFD346" action="deleteRow">
    <undo index="65535" exp="ref" v="1" dr="G346" r="G345" sId="1"/>
    <undo index="65535" exp="ref" v="1" dr="F346" r="F345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На обеспечение комплексного развития сельских территорий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6">
        <f>F347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4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46">
        <v>53663.7</v>
      </nc>
    </rcc>
  </rrc>
  <rcc rId="2721" sId="1">
    <oc r="F345">
      <f>F346+#REF!</f>
    </oc>
    <nc r="F345">
      <f>F346</f>
    </nc>
  </rcc>
  <rcc rId="2722" sId="1">
    <oc r="G345">
      <f>G346+#REF!</f>
    </oc>
    <nc r="G345">
      <f>G346</f>
    </nc>
  </rcc>
  <rrc rId="2723" sId="1" ref="A401:XFD405" action="insertRow"/>
  <rcc rId="2724" sId="1" odxf="1" dxf="1">
    <nc r="A40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725" sId="1" odxf="1" dxf="1">
    <nc r="B401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6" sId="1" odxf="1" dxf="1">
    <nc r="C401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7" sId="1" odxf="1" dxf="1">
    <nc r="D40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01" start="0" length="0">
    <dxf>
      <fill>
        <patternFill patternType="none">
          <bgColor indexed="65"/>
        </patternFill>
      </fill>
    </dxf>
  </rfmt>
  <rcc rId="2728" sId="1" odxf="1" dxf="1">
    <nc r="F401">
      <f>F402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9" sId="1" odxf="1" dxf="1">
    <nc r="A40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0" sId="1" odxf="1" dxf="1">
    <nc r="B402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1" sId="1" odxf="1" dxf="1">
    <nc r="C402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2" sId="1" odxf="1" dxf="1">
    <nc r="D40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3" sId="1" odxf="1" dxf="1">
    <nc r="F402">
      <f>F403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4" sId="1" odxf="1" dxf="1">
    <nc r="A403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5" sId="1" odxf="1" dxf="1">
    <nc r="B403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6" sId="1" odxf="1" dxf="1">
    <nc r="C403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7" sId="1" odxf="1" dxf="1">
    <nc r="D403" t="inlineStr">
      <is>
        <t>06035 00000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8" sId="1" odxf="1" dxf="1">
    <nc r="F403">
      <f>F404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9" sId="1" odxf="1" dxf="1">
    <nc r="A40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40" sId="1" odxf="1" dxf="1">
    <nc r="B404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1" sId="1" odxf="1" dxf="1">
    <nc r="C404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2" sId="1" odxf="1" dxf="1">
    <nc r="D404" t="inlineStr">
      <is>
        <t>06035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43" sId="1" odxf="1" dxf="1">
    <nc r="F404">
      <f>SUM(F405:F405)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4" sId="1" odxf="1" dxf="1">
    <nc r="A40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745" sId="1" odxf="1" dxf="1">
    <nc r="B405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6" sId="1" odxf="1" dxf="1">
    <nc r="C405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7" sId="1" odxf="1" dxf="1">
    <nc r="D405" t="inlineStr">
      <is>
        <t>06035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8" sId="1" odxf="1" dxf="1">
    <nc r="E405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49" sId="1" odxf="1" dxf="1">
    <nc r="G401">
      <f>G402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50" sId="1" odxf="1" dxf="1">
    <nc r="G402">
      <f>G403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1" sId="1" odxf="1" dxf="1">
    <nc r="G403">
      <f>G404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2" sId="1" odxf="1" dxf="1">
    <nc r="G404">
      <f>SUM(G405:G405)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53" sId="1" numFmtId="4">
    <nc r="F405">
      <v>170665.52</v>
    </nc>
  </rcc>
  <rcc rId="2754" sId="1" numFmtId="4">
    <nc r="G405">
      <v>0</v>
    </nc>
  </rcc>
  <rcc rId="2755" sId="1">
    <oc r="F417">
      <f>162708.4+3320.579+853.3+3783.21</f>
    </oc>
    <nc r="F417"/>
  </rcc>
  <rrc rId="2756" sId="1" ref="A415:XFD415" action="deleteRow">
    <undo index="65535" exp="ref" v="1" dr="G415" r="G400" sId="1"/>
    <undo index="65535" exp="ref" v="1" dr="F415" r="F400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415:XFD415" action="deleteRow">
    <undo index="65535" exp="ref" v="1" dr="G415" r="G428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415:XFD415" action="deleteRow"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41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15">
        <v>169812.2</v>
      </nc>
    </rcc>
    <rcc rId="0" sId="1">
      <nc r="I415">
        <v>0</v>
      </nc>
    </rcc>
  </rrc>
  <rcc rId="2759" sId="1">
    <oc r="F400">
      <f>F406+F415</f>
    </oc>
    <nc r="F400">
      <f>F406++F401</f>
    </nc>
  </rcc>
  <rcc rId="2760" sId="1">
    <oc r="G400">
      <f>G406+#REF!</f>
    </oc>
    <nc r="G400">
      <f>G406++G401</f>
    </nc>
  </rcc>
  <rcc rId="2761" sId="1">
    <oc r="G426">
      <f>G427+G430+#REF!</f>
    </oc>
    <nc r="G426">
      <f>G427+G430</f>
    </nc>
  </rcc>
  <rcc rId="2762" sId="1" numFmtId="4">
    <oc r="F445">
      <v>1317903.71529</v>
    </oc>
    <nc r="F445"/>
  </rcc>
  <rcc rId="2763" sId="1" numFmtId="4">
    <oc r="G445">
      <v>1219698.56412</v>
    </oc>
    <nc r="G445"/>
  </rcc>
  <rcc rId="2764" sId="1" numFmtId="4">
    <oc r="F451">
      <v>822098.89</v>
    </oc>
    <nc r="F451"/>
  </rcc>
  <rcc rId="2765" sId="1" numFmtId="4">
    <oc r="G451">
      <v>861677.95</v>
    </oc>
    <nc r="G451"/>
  </rcc>
  <rcc rId="2766" sId="1">
    <oc r="F453">
      <f>F451-F444</f>
    </oc>
    <nc r="F453"/>
  </rcc>
  <rcc rId="2767" sId="1">
    <oc r="G453">
      <f>G444-G451</f>
    </oc>
    <nc r="G453"/>
  </rcc>
  <rcc rId="2768" sId="1">
    <oc r="F456">
      <f>199699.55+946063.3</f>
    </oc>
    <nc r="F456"/>
  </rcc>
  <rcc rId="2769" sId="1">
    <oc r="G456">
      <f>202680.71+980466.1</f>
    </oc>
    <nc r="G456"/>
  </rcc>
  <rcc rId="2770" sId="1">
    <oc r="F458">
      <f>F444-F456</f>
    </oc>
    <nc r="F458"/>
  </rcc>
  <rcc rId="2771" sId="1">
    <oc r="G458">
      <f>G444-G456</f>
    </oc>
    <nc r="G458"/>
  </rcc>
  <rcc rId="2772" sId="1" numFmtId="4">
    <oc r="F460">
      <v>1893008.45</v>
    </oc>
    <nc r="F460"/>
  </rcc>
  <rcc rId="2773" sId="1" numFmtId="4">
    <oc r="G460">
      <v>1307210.71</v>
    </oc>
    <nc r="G460"/>
  </rcc>
  <rcc rId="2774" sId="1">
    <oc r="F461">
      <f>F444-H444</f>
    </oc>
    <nc r="F461"/>
  </rcc>
  <rcc rId="2775" sId="1">
    <oc r="G461">
      <f>G444-I444</f>
    </oc>
    <nc r="G461"/>
  </rcc>
  <rcc rId="2776" sId="1">
    <oc r="F463">
      <f>199699.55+156391.1</f>
    </oc>
    <nc r="F463"/>
  </rcc>
  <rcc rId="2777" sId="1">
    <oc r="G463">
      <f>202680.71+152526.8</f>
    </oc>
    <nc r="G463"/>
  </rcc>
  <rcc rId="2778" sId="1">
    <oc r="F465">
      <f>F461-F463</f>
    </oc>
    <nc r="F465"/>
  </rcc>
  <rcc rId="2779" sId="1">
    <oc r="G465">
      <f>G461-G463</f>
    </oc>
    <nc r="G465"/>
  </rcc>
  <rcc rId="2780" sId="1">
    <oc r="F468">
      <f>F444-F460</f>
    </oc>
    <nc r="F468"/>
  </rcc>
  <rcc rId="2781" sId="1">
    <oc r="G468">
      <f>G444-G460</f>
    </oc>
    <nc r="G468"/>
  </rcc>
  <rcc rId="2782" sId="1" numFmtId="4">
    <oc r="F470">
      <v>1884106.1267899999</v>
    </oc>
    <nc r="F470"/>
  </rcc>
  <rcc rId="2783" sId="1" numFmtId="4">
    <oc r="G470">
      <v>1289450.34142</v>
    </oc>
    <nc r="G470"/>
  </rcc>
  <rcc rId="2784" sId="1">
    <oc r="F472">
      <f>F444-F470</f>
    </oc>
    <nc r="F472"/>
  </rcc>
  <rcc rId="2785" sId="1">
    <oc r="G472">
      <f>G444-G470</f>
    </oc>
    <nc r="G472"/>
  </rcc>
  <rrc rId="2786" sId="1" ref="A457:XFD457" action="deleteRow">
    <rfmt sheetId="1" xfDxf="1" sqref="A457:XFD457" start="0" length="0"/>
  </rrc>
  <rrc rId="278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="1" sqref="F457" start="0" length="0">
      <dxf>
        <numFmt numFmtId="165" formatCode="0.00000"/>
      </dxf>
    </rfmt>
    <rfmt sheetId="1" s="1" sqref="G457" start="0" length="0">
      <dxf>
        <numFmt numFmtId="165" formatCode="0.00000"/>
      </dxf>
    </rfmt>
  </rrc>
  <rrc rId="2788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89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8" formatCode="#,##0.00000"/>
      </dxf>
    </rfmt>
    <rfmt sheetId="1" sqref="G457" start="0" length="0">
      <dxf>
        <numFmt numFmtId="168" formatCode="#,##0.00000"/>
      </dxf>
    </rfmt>
  </rrc>
  <rrc rId="279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1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2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3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4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6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7" formatCode="_-* #,##0.00000\ _₽_-;\-* #,##0.00000\ _₽_-;_-* &quot;-&quot;?????\ _₽_-;_-@_-"/>
      </dxf>
    </rfmt>
    <rfmt sheetId="1" sqref="G457" start="0" length="0">
      <dxf>
        <numFmt numFmtId="167" formatCode="_-* #,##0.00000\ _₽_-;\-* #,##0.00000\ _₽_-;_-* &quot;-&quot;?????\ _₽_-;_-@_-"/>
      </dxf>
    </rfmt>
  </rrc>
  <rcc rId="2798" sId="1" numFmtId="34">
    <oc r="F446">
      <f>F444-F445</f>
    </oc>
    <nc r="F446">
      <v>1940471.1567899999</v>
    </nc>
  </rcc>
  <rcc rId="2799" sId="1" numFmtId="34">
    <oc r="G446">
      <f>G444-G445</f>
    </oc>
    <nc r="G446">
      <v>1289450.34142</v>
    </nc>
  </rcc>
  <rcc rId="2800" sId="1">
    <oc r="F448">
      <f>F443-F446</f>
    </oc>
    <nc r="F448">
      <f>F444-F446</f>
    </nc>
  </rcc>
  <rcc rId="2801" sId="1">
    <oc r="G448">
      <f>G443-G446</f>
    </oc>
    <nc r="G448">
      <f>G444-G446</f>
    </nc>
  </rcc>
  <rrc rId="280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11.7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138906.1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100713.9</v>
      </nc>
    </rcc>
    <rcc rId="0" sId="1" dxf="1">
      <nc r="H161">
        <v>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48032.800000000003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16857.3</v>
      </nc>
    </rcc>
    <rcc rId="0" sId="1">
      <nc r="H202">
        <v>200466.1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123392.6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5608.9</v>
      </nc>
      <ndxf>
        <font>
          <i/>
          <name val="Times New Roman CYR"/>
          <family val="1"/>
        </font>
      </ndxf>
    </rcc>
    <rcc rId="0" sId="1">
      <nc r="H229">
        <v>28457.8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12253.1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427.2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cc rId="0" sId="1" dxf="1">
      <nc r="H243">
        <v>8280</v>
      </nc>
      <ndxf>
        <font>
          <i/>
          <name val="Times New Roman CYR"/>
          <family val="1"/>
        </font>
      </ndxf>
    </rcc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84.1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1702.8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110.4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rc rId="280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21" start="0" length="0">
      <dxf>
        <font>
          <b/>
          <name val="Times New Roman CYR"/>
          <family val="1"/>
        </font>
      </dxf>
    </rfmt>
    <rfmt sheetId="1" sqref="H22" start="0" length="0">
      <dxf>
        <font>
          <i/>
          <name val="Times New Roman CYR"/>
          <family val="1"/>
        </font>
      </dxf>
    </rfmt>
    <rfmt sheetId="1" sqref="H27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10.5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b/>
          <i/>
          <name val="Times New Roman CYR"/>
          <family val="1"/>
        </font>
      </dxf>
    </rfmt>
    <rfmt sheetId="1" sqref="H69" start="0" length="0">
      <dxf>
        <font>
          <b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2" start="0" length="0">
      <dxf>
        <font>
          <i/>
          <name val="Times New Roman CYR"/>
          <family val="1"/>
        </font>
      </dxf>
    </rfmt>
    <rfmt sheetId="1" sqref="H75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0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50713.9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646.79999999999995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0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0</v>
      </nc>
    </rcc>
    <rcc rId="0" sId="1">
      <nc r="H202">
        <v>0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122660.5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5468</v>
      </nc>
      <ndxf>
        <font>
          <i/>
          <name val="Times New Roman CYR"/>
          <family val="1"/>
        </font>
      </ndxf>
    </rcc>
    <rcc rId="0" sId="1">
      <nc r="H229">
        <v>28280.1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12415.2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402.1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82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3072.2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114.8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6" sId="1" odxf="1" dxf="1">
    <oc r="D128" t="inlineStr">
      <is>
        <t>06007 00000</t>
      </is>
    </oc>
    <nc r="D128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7" sId="1" odxf="1" dxf="1">
    <oc r="D129" t="inlineStr">
      <is>
        <t>06007 82900</t>
      </is>
    </oc>
    <nc r="D129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8" sId="1" odxf="1" dxf="1">
    <oc r="D130" t="inlineStr">
      <is>
        <t>06007 82900</t>
      </is>
    </oc>
    <nc r="D130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4153" sId="1" odxf="1">
    <oc r="G3" t="inlineStr">
      <is>
        <t>от "14" июня 2024    № 331</t>
      </is>
    </oc>
    <nc r="G3" t="inlineStr">
      <is>
        <t>от "___" ______2024    № ____</t>
      </is>
    </nc>
    <odxf/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1" sId="1" odxf="1" dxf="1">
    <oc r="D371" t="inlineStr">
      <is>
        <t>06004 00000</t>
      </is>
    </oc>
    <nc r="D371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2" sId="1" odxf="1" dxf="1">
    <oc r="D372" t="inlineStr">
      <is>
        <t>06004 L5760</t>
      </is>
    </oc>
    <nc r="D372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3" sId="1" odxf="1" dxf="1">
    <oc r="D373" t="inlineStr">
      <is>
        <t>06004 L5760</t>
      </is>
    </oc>
    <nc r="D373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14" sId="1">
    <oc r="E373" t="inlineStr">
      <is>
        <t>322</t>
      </is>
    </oc>
    <nc r="E373" t="inlineStr">
      <is>
        <t>244</t>
      </is>
    </nc>
  </rcc>
  <rcc rId="2815" sId="1" odxf="1" dxf="1">
    <oc r="A373" t="inlineStr">
      <is>
        <t>Субсидии гражданам на приобретение жилья</t>
      </is>
    </oc>
    <nc r="A37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16" sId="1" ref="A153:XFD153" action="insertRow"/>
  <rfmt sheetId="1" sqref="D155" start="0" length="0">
    <dxf>
      <font>
        <i val="0"/>
        <name val="Times New Roman"/>
        <family val="1"/>
      </font>
    </dxf>
  </rfmt>
  <rfmt sheetId="1" sqref="D155" start="0" length="2147483647">
    <dxf>
      <font>
        <i/>
      </font>
    </dxf>
  </rfmt>
  <rfmt sheetId="1" sqref="A15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56" start="0" length="0">
    <dxf>
      <fill>
        <patternFill patternType="solid"/>
      </fill>
    </dxf>
  </rfmt>
  <rcc rId="2817" sId="1" odxf="1" dxf="1">
    <oc r="A152" t="inlineStr">
      <is>
        <t>Муниципальная программа «Развитие дорожной сети в Селенгинском районе на 2020 - 2024 годы»</t>
      </is>
    </oc>
    <nc r="A15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8" sId="1">
    <nc r="A153" t="inlineStr">
      <is>
        <t>Подпрограмма "Развитие дорожной сети в Селенгинском районе"</t>
      </is>
    </nc>
  </rcc>
  <rcc rId="2819" sId="1">
    <oc r="A154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54" t="inlineStr">
      <is>
        <t>Основное мероприятие "Содержание автомобильных дорог общего пользования местного значения"</t>
      </is>
    </nc>
  </rcc>
  <rcc rId="2820" sId="1">
    <oc r="A155" t="inlineStr">
      <is>
        <t>Содержание автомобильных дорог общего пользования местного значения</t>
      </is>
    </oc>
    <nc r="A155" t="inlineStr">
      <is>
        <t xml:space="preserve">Расходы на содержание автомобильных дорог общего пользования местного значения </t>
      </is>
    </nc>
  </rcc>
  <rcc rId="2821" sId="1">
    <oc r="D152" t="inlineStr">
      <is>
        <t>11000 00000</t>
      </is>
    </oc>
    <nc r="D152" t="inlineStr">
      <is>
        <t>04000 00000</t>
      </is>
    </nc>
  </rcc>
  <rcc rId="2822" sId="1" odxf="1" dxf="1">
    <nc r="B1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3" sId="1" odxf="1" dxf="1">
    <nc r="C15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4" sId="1" odxf="1" dxf="1">
    <nc r="D15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3" start="0" length="0">
    <dxf>
      <font>
        <i/>
        <name val="Times New Roman"/>
        <family val="1"/>
      </font>
    </dxf>
  </rfmt>
  <rcc rId="2825" sId="1">
    <oc r="D154" t="inlineStr">
      <is>
        <t>11001 00000</t>
      </is>
    </oc>
    <nc r="D154" t="inlineStr">
      <is>
        <t>04304 00000</t>
      </is>
    </nc>
  </rcc>
  <rcc rId="2826" sId="1">
    <oc r="D155" t="inlineStr">
      <is>
        <t>11001 82200</t>
      </is>
    </oc>
    <nc r="D155" t="inlineStr">
      <is>
        <t>04304 82200</t>
      </is>
    </nc>
  </rcc>
  <rcc rId="2827" sId="1">
    <oc r="D156" t="inlineStr">
      <is>
        <t>11001 82200</t>
      </is>
    </oc>
    <nc r="D156" t="inlineStr">
      <is>
        <t>04304 82200</t>
      </is>
    </nc>
  </rcc>
  <rcc rId="2828" sId="1" numFmtId="4">
    <oc r="F156">
      <v>16733.39</v>
    </oc>
    <nc r="F156">
      <v>3685.0059999999999</v>
    </nc>
  </rcc>
  <rcc rId="2829" sId="1" numFmtId="4">
    <oc r="G156">
      <v>17764.55</v>
    </oc>
    <nc r="G156">
      <v>4134.22</v>
    </nc>
  </rcc>
  <rrc rId="2830" sId="1" ref="A157:XFD157" action="insertRow"/>
  <rcc rId="2831" sId="1">
    <nc r="B157" t="inlineStr">
      <is>
        <t>04</t>
      </is>
    </nc>
  </rcc>
  <rcc rId="2832" sId="1">
    <nc r="C157" t="inlineStr">
      <is>
        <t>09</t>
      </is>
    </nc>
  </rcc>
  <rcc rId="2833" sId="1">
    <nc r="D157" t="inlineStr">
      <is>
        <t>04304 82200</t>
      </is>
    </nc>
  </rcc>
  <rcc rId="2834" sId="1">
    <nc r="E157" t="inlineStr">
      <is>
        <t>540</t>
      </is>
    </nc>
  </rcc>
  <rcc rId="2835" sId="1">
    <oc r="F155">
      <f>SUM(F156:F156)</f>
    </oc>
    <nc r="F155">
      <f>SUM(F156:F157)</f>
    </nc>
  </rcc>
  <rcc rId="2836" sId="1">
    <oc r="G155">
      <f>SUM(G156:G156)</f>
    </oc>
    <nc r="G155">
      <f>SUM(G156:G157)</f>
    </nc>
  </rcc>
  <rcc rId="2837" sId="1" numFmtId="4">
    <nc r="F157">
      <v>12013.404</v>
    </nc>
  </rcc>
  <rcc rId="2838" sId="1" numFmtId="4">
    <nc r="G157">
      <v>12595.35</v>
    </nc>
  </rcc>
  <rcc rId="2839" sId="1" odxf="1" dxf="1">
    <nc r="A15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Ведом.структура!$A$5:$G$446</formula>
    <oldFormula>Ведом.структура!$A$5:$G$446</oldFormula>
  </rdn>
  <rdn rId="0" localSheetId="1" customView="1" name="Z_E97D42D2_9E10_4ADB_8FB1_0860F6F503F4_.wvu.FilterData" hidden="1" oldHidden="1">
    <formula>Ведом.структура!$A$17:$G$455</formula>
    <oldFormula>Ведом.структура!$A$17:$G$455</oldFormula>
  </rdn>
  <rcv guid="{E97D42D2-9E10-4ADB-8FB1-0860F6F503F4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2" sId="1">
    <oc r="D159" t="inlineStr">
      <is>
        <t>11001 R3720</t>
      </is>
    </oc>
    <nc r="D159" t="inlineStr">
      <is>
        <t>04304 R3720</t>
      </is>
    </nc>
  </rcc>
  <rcc rId="2843" sId="1">
    <oc r="D158" t="inlineStr">
      <is>
        <t>11001 R3720</t>
      </is>
    </oc>
    <nc r="D158" t="inlineStr">
      <is>
        <t>04304 R3720</t>
      </is>
    </nc>
  </rcc>
  <rcc rId="2844" sId="1">
    <oc r="E159" t="inlineStr">
      <is>
        <t>414</t>
      </is>
    </oc>
    <nc r="E159" t="inlineStr">
      <is>
        <t>244</t>
      </is>
    </nc>
  </rcc>
  <rcc rId="2845" sId="1" odxf="1" dxf="1">
    <oc r="A159" t="inlineStr">
      <is>
        <t>Бюджетные инвестиции в объекты капитального строительства государственной (муниципальной) собственности</t>
      </is>
    </oc>
    <nc r="A1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46" sId="1">
    <oc r="E161" t="inlineStr">
      <is>
        <t>414</t>
      </is>
    </oc>
    <nc r="E161" t="inlineStr">
      <is>
        <t>244</t>
      </is>
    </nc>
  </rcc>
  <rrc rId="2847" sId="1" ref="A162:XFD162" action="insertRow"/>
  <rrc rId="2848" sId="1" ref="A162:XFD162" action="insertRow"/>
  <rcc rId="2849" sId="1">
    <nc r="B162" t="inlineStr">
      <is>
        <t>04</t>
      </is>
    </nc>
  </rcc>
  <rcc rId="2850" sId="1">
    <nc r="C162" t="inlineStr">
      <is>
        <t>09</t>
      </is>
    </nc>
  </rcc>
  <rcc rId="2851" sId="1">
    <nc r="D162" t="inlineStr">
      <is>
        <t>11001 S21Д0</t>
      </is>
    </nc>
  </rcc>
  <rcc rId="2852" sId="1">
    <nc r="B163" t="inlineStr">
      <is>
        <t>04</t>
      </is>
    </nc>
  </rcc>
  <rcc rId="2853" sId="1">
    <nc r="C163" t="inlineStr">
      <is>
        <t>09</t>
      </is>
    </nc>
  </rcc>
  <rcc rId="2854" sId="1">
    <nc r="D163" t="inlineStr">
      <is>
        <t>11001 S21Д0</t>
      </is>
    </nc>
  </rcc>
  <rcc rId="2855" sId="1">
    <nc r="E162" t="inlineStr">
      <is>
        <t>540</t>
      </is>
    </nc>
  </rcc>
  <rcc rId="2856" sId="1">
    <nc r="E163" t="inlineStr">
      <is>
        <t>622</t>
      </is>
    </nc>
  </rcc>
  <rcc rId="2857" sId="1" numFmtId="4">
    <oc r="F161">
      <f>100713.9</f>
    </oc>
    <nc r="F161">
      <v>728.47</v>
    </nc>
  </rcc>
  <rcc rId="2858" sId="1" numFmtId="4">
    <oc r="G161">
      <v>50713.9</v>
    </oc>
    <nc r="G161">
      <v>728.47</v>
    </nc>
  </rcc>
  <rcc rId="2859" sId="1" numFmtId="4">
    <nc r="F162">
      <v>50000</v>
    </nc>
  </rcc>
  <rcc rId="2860" sId="1" numFmtId="4">
    <nc r="F163">
      <v>51020.41</v>
    </nc>
  </rcc>
  <rcc rId="2861" sId="1" numFmtId="4">
    <nc r="G163">
      <v>51020.41</v>
    </nc>
  </rcc>
  <rcc rId="2862" sId="1" numFmtId="4">
    <nc r="G162">
      <v>0</v>
    </nc>
  </rcc>
  <rcc rId="2863" sId="1">
    <oc r="F160">
      <f>F161</f>
    </oc>
    <nc r="F160">
      <f>SUM(F161:F163)</f>
    </nc>
  </rcc>
  <rcc rId="2864" sId="1">
    <oc r="G160">
      <f>G161</f>
    </oc>
    <nc r="G160">
      <f>SUM(G161:G163)</f>
    </nc>
  </rcc>
  <rcc rId="2865" sId="1">
    <oc r="E165" t="inlineStr">
      <is>
        <t>414</t>
      </is>
    </oc>
    <nc r="E165" t="inlineStr">
      <is>
        <t>244</t>
      </is>
    </nc>
  </rcc>
  <rcc rId="2866" sId="1">
    <oc r="D164" t="inlineStr">
      <is>
        <t>110R1 722Д0</t>
      </is>
    </oc>
    <nc r="D164" t="inlineStr">
      <is>
        <t>043R1 722Д0</t>
      </is>
    </nc>
  </rcc>
  <rcc rId="2867" sId="1">
    <oc r="D165" t="inlineStr">
      <is>
        <t>110R1 722Д0</t>
      </is>
    </oc>
    <nc r="D165" t="inlineStr">
      <is>
        <t>043R1 722Д0</t>
      </is>
    </nc>
  </rcc>
  <rcc rId="2868" sId="1" odxf="1" dxf="1">
    <oc r="A165" t="inlineStr">
      <is>
        <t>Бюджетные инвестиции в объекты капитального строительства государственной (муниципальной) собственности</t>
      </is>
    </oc>
    <nc r="A16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69" sId="1" odxf="1" dxf="1">
    <oc r="A161" t="inlineStr">
      <is>
        <t>Бюджетные инвестиции в объекты капитального строительства государственной (муниципальной) собственности</t>
      </is>
    </oc>
    <nc r="A16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70" sId="1">
    <nc r="A162" t="inlineStr">
      <is>
        <t>Иные межбюджетные трансферты</t>
      </is>
    </nc>
  </rcc>
  <rcc rId="2871" sId="1">
    <nc r="A163" t="inlineStr">
      <is>
        <t>Субсидии автономным учреждениям на иные цели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2" sId="1">
    <nc r="F153">
      <f>F154</f>
    </nc>
  </rcc>
  <rcc rId="2873" sId="1">
    <oc r="F152">
      <f>F154</f>
    </oc>
    <nc r="F152">
      <f>F153</f>
    </nc>
  </rcc>
  <rcc rId="2874" sId="1">
    <nc r="G153">
      <f>G154</f>
    </nc>
  </rcc>
  <rcc rId="2875" sId="1">
    <oc r="G152">
      <f>G154</f>
    </oc>
    <nc r="G152">
      <f>G153</f>
    </nc>
  </rcc>
  <rfmt sheetId="1" sqref="F153:G153" start="0" length="2147483647">
    <dxf>
      <font>
        <i/>
      </font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6" sId="1">
    <oc r="G151">
      <f>G152</f>
    </oc>
    <nc r="G151">
      <f>G152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1" sId="1" numFmtId="4">
    <oc r="F93">
      <v>403</v>
    </oc>
    <nc r="F93">
      <v>438.2</v>
    </nc>
  </rcc>
  <rcc rId="2882" sId="1" numFmtId="4">
    <oc r="F94">
      <v>121.8</v>
    </oc>
    <nc r="F94">
      <v>132.4</v>
    </nc>
  </rcc>
  <rcc rId="2883" sId="1" numFmtId="4">
    <oc r="G93">
      <v>403</v>
    </oc>
    <nc r="G93">
      <v>438.2</v>
    </nc>
  </rcc>
  <rcc rId="2884" sId="1" numFmtId="4">
    <oc r="G94">
      <v>121.8</v>
    </oc>
    <nc r="G94">
      <v>132.4</v>
    </nc>
  </rcc>
  <rcc rId="2885" sId="1" numFmtId="4">
    <oc r="F98">
      <v>455.6</v>
    </oc>
    <nc r="F98">
      <v>501.3</v>
    </nc>
  </rcc>
  <rcc rId="2886" sId="1" numFmtId="4">
    <oc r="F99">
      <v>137.6</v>
    </oc>
    <nc r="F99">
      <v>151.4</v>
    </nc>
  </rcc>
  <rcc rId="2887" sId="1" numFmtId="4">
    <oc r="G98">
      <v>455.6</v>
    </oc>
    <nc r="G98">
      <v>501.3</v>
    </nc>
  </rcc>
  <rcc rId="2888" sId="1" numFmtId="4">
    <oc r="G99">
      <v>137.6</v>
    </oc>
    <nc r="G99">
      <v>151.4</v>
    </nc>
  </rcc>
  <rcc rId="2889" sId="1" numFmtId="4">
    <oc r="F103">
      <v>329.3</v>
    </oc>
    <nc r="F103">
      <v>358.95</v>
    </nc>
  </rcc>
  <rcc rId="2890" sId="1" numFmtId="4">
    <oc r="F104">
      <v>99.39</v>
    </oc>
    <nc r="F104">
      <v>108.34</v>
    </nc>
  </rcc>
  <rcc rId="2891" sId="1" numFmtId="4">
    <oc r="G103">
      <v>329.3</v>
    </oc>
    <nc r="G103">
      <v>358.95</v>
    </nc>
  </rcc>
  <rcc rId="2892" sId="1" numFmtId="4">
    <oc r="G104">
      <v>99.39</v>
    </oc>
    <nc r="G104">
      <v>108.34</v>
    </nc>
  </rcc>
  <rcc rId="2893" sId="1" numFmtId="4">
    <oc r="G111">
      <v>18344.5</v>
    </oc>
    <nc r="G111">
      <v>8344.5</v>
    </nc>
  </rcc>
  <rcc rId="2894" sId="1" numFmtId="4">
    <oc r="G112">
      <v>5540</v>
    </oc>
    <nc r="G112">
      <v>2540</v>
    </nc>
  </rcc>
  <rcc rId="2895" sId="1" numFmtId="4">
    <oc r="F118">
      <f>10869+1207.7</f>
    </oc>
    <nc r="F118">
      <v>10649.7</v>
    </nc>
  </rcc>
  <rcc rId="2896" sId="1" numFmtId="4">
    <oc r="G118">
      <f>10869+1207.7</f>
    </oc>
    <nc r="G118">
      <v>10528.7</v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7" sId="1" numFmtId="4">
    <oc r="F189">
      <v>3.2</v>
    </oc>
    <nc r="F189">
      <v>3.8</v>
    </nc>
  </rcc>
  <rcc rId="2898" sId="1" numFmtId="4">
    <oc r="G189">
      <v>3.2</v>
    </oc>
    <nc r="G189">
      <v>3.8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99" sId="1" ref="A203:XFD206" action="insertRow"/>
  <rfmt sheetId="1" sqref="A20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203" start="0" length="0">
    <dxf>
      <font>
        <b/>
        <name val="Times New Roman"/>
        <family val="1"/>
      </font>
    </dxf>
  </rfmt>
  <rfmt sheetId="1" sqref="C203" start="0" length="0">
    <dxf>
      <font>
        <b/>
        <name val="Times New Roman"/>
        <family val="1"/>
      </font>
    </dxf>
  </rfmt>
  <rfmt sheetId="1" sqref="D203" start="0" length="0">
    <dxf>
      <font>
        <b/>
        <name val="Times New Roman"/>
        <family val="1"/>
      </font>
    </dxf>
  </rfmt>
  <rfmt sheetId="1" sqref="E203" start="0" length="0">
    <dxf>
      <font>
        <b/>
        <name val="Times New Roman"/>
        <family val="1"/>
      </font>
    </dxf>
  </rfmt>
  <rfmt sheetId="1" sqref="F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fmt sheetId="1" sqref="D204" start="0" length="0">
    <dxf>
      <font>
        <i/>
        <name val="Times New Roman"/>
        <family val="1"/>
      </font>
    </dxf>
  </rfmt>
  <rfmt sheetId="1" sqref="E204" start="0" length="0">
    <dxf>
      <font>
        <i/>
        <name val="Times New Roman"/>
        <family val="1"/>
      </font>
      <numFmt numFmtId="0" formatCode="General"/>
      <alignment horizontal="general" vertical="top"/>
    </dxf>
  </rfmt>
  <rcc rId="2900" sId="1" odxf="1" dxf="1">
    <nc r="F204">
      <f>F205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901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05" start="0" length="0">
    <dxf>
      <font>
        <i/>
        <color indexed="8"/>
        <name val="Times New Roman"/>
        <family val="1"/>
      </font>
    </dxf>
  </rfmt>
  <rfmt sheetId="1" sqref="B205" start="0" length="0">
    <dxf>
      <font>
        <i/>
        <name val="Times New Roman"/>
        <family val="1"/>
      </font>
    </dxf>
  </rfmt>
  <rfmt sheetId="1" sqref="C205" start="0" length="0">
    <dxf>
      <font>
        <i/>
        <name val="Times New Roman"/>
        <family val="1"/>
      </font>
    </dxf>
  </rfmt>
  <rfmt sheetId="1" sqref="D205" start="0" length="0">
    <dxf>
      <font>
        <i/>
        <name val="Times New Roman"/>
        <family val="1"/>
      </font>
    </dxf>
  </rfmt>
  <rfmt sheetId="1" sqref="E20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902" sId="1" odxf="1" dxf="1">
    <nc r="A20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03" sId="1">
    <nc r="B203" t="inlineStr">
      <is>
        <t>05</t>
      </is>
    </nc>
  </rcc>
  <rcc rId="2904" sId="1">
    <nc r="C203" t="inlineStr">
      <is>
        <t>03</t>
      </is>
    </nc>
  </rcc>
  <rcc rId="2905" sId="1">
    <nc r="D203" t="inlineStr">
      <is>
        <t>25000 00000</t>
      </is>
    </nc>
  </rcc>
  <rcc rId="2906" sId="1" odxf="1" dxf="1">
    <nc r="A20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2907" sId="1">
    <nc r="B204" t="inlineStr">
      <is>
        <t>05</t>
      </is>
    </nc>
  </rcc>
  <rcc rId="2908" sId="1">
    <nc r="C204" t="inlineStr">
      <is>
        <t>03</t>
      </is>
    </nc>
  </rcc>
  <rcc rId="2909" sId="1">
    <nc r="D204" t="inlineStr">
      <is>
        <t>25002 00000</t>
      </is>
    </nc>
  </rcc>
  <rfmt sheetId="1" sqref="E204" start="0" length="0">
    <dxf>
      <numFmt numFmtId="30" formatCode="@"/>
      <alignment horizontal="center" vertical="center"/>
    </dxf>
  </rfmt>
  <rcc rId="2910" sId="1" odxf="1" dxf="1">
    <nc r="A20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cc rId="2911" sId="1" odxf="1" dxf="1">
    <nc r="B205" t="inlineStr">
      <is>
        <t>05</t>
      </is>
    </nc>
    <ndxf>
      <font>
        <i val="0"/>
        <name val="Times New Roman"/>
        <family val="1"/>
      </font>
    </ndxf>
  </rcc>
  <rcc rId="2912" sId="1" odxf="1" dxf="1">
    <nc r="C205" t="inlineStr">
      <is>
        <t>03</t>
      </is>
    </nc>
    <ndxf>
      <font>
        <i val="0"/>
        <name val="Times New Roman"/>
        <family val="1"/>
      </font>
    </ndxf>
  </rcc>
  <rcc rId="2913" sId="1" odxf="1" dxf="1">
    <nc r="D205" t="inlineStr">
      <is>
        <t>25002 82900</t>
      </is>
    </nc>
    <ndxf>
      <font>
        <i val="0"/>
        <name val="Times New Roman"/>
        <family val="1"/>
      </font>
    </ndxf>
  </rcc>
  <rcc rId="2914" sId="1" odxf="1" dxf="1">
    <nc r="E20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915" sId="1" numFmtId="4">
    <nc r="F205">
      <v>11465.36</v>
    </nc>
  </rcc>
  <rcc rId="2916" sId="1" numFmtId="4">
    <nc r="G205">
      <v>11435.36</v>
    </nc>
  </rcc>
  <rrc rId="2917" sId="1" ref="A206:XFD206" action="insertRow"/>
  <rfmt sheetId="1" sqref="A206" start="0" length="0">
    <dxf>
      <font>
        <i/>
        <color indexed="8"/>
        <name val="Times New Roman"/>
        <family val="1"/>
      </font>
      <alignment horizontal="general" vertical="top"/>
    </dxf>
  </rfmt>
  <rfmt sheetId="1" sqref="B206" start="0" length="0">
    <dxf>
      <font>
        <i/>
        <name val="Times New Roman"/>
        <family val="1"/>
      </font>
    </dxf>
  </rfmt>
  <rfmt sheetId="1" sqref="C206" start="0" length="0">
    <dxf>
      <font>
        <i/>
        <name val="Times New Roman"/>
        <family val="1"/>
      </font>
    </dxf>
  </rfmt>
  <rfmt sheetId="1" sqref="D206" start="0" length="0">
    <dxf>
      <font>
        <i/>
        <name val="Times New Roman"/>
        <family val="1"/>
      </font>
    </dxf>
  </rfmt>
  <rfmt sheetId="1" sqref="E206" start="0" length="0">
    <dxf>
      <font>
        <i/>
        <name val="Times New Roman"/>
        <family val="1"/>
      </font>
    </dxf>
  </rfmt>
  <rcc rId="2918" sId="1">
    <nc r="G206">
      <f>G207</f>
    </nc>
  </rcc>
  <rcc rId="2919" sId="1">
    <nc r="F206">
      <f>F207</f>
    </nc>
  </rcc>
  <rcc rId="2920" sId="1" numFmtId="4">
    <nc r="F207">
      <v>120</v>
    </nc>
  </rcc>
  <rcc rId="2921" sId="1" numFmtId="4">
    <nc r="G207">
      <v>130</v>
    </nc>
  </rcc>
  <rcc rId="2922" sId="1">
    <nc r="F203">
      <f>F204+F206</f>
    </nc>
  </rcc>
  <rcc rId="2923" sId="1">
    <nc r="G203">
      <f>G204+G206</f>
    </nc>
  </rcc>
  <rcc rId="2924" sId="1">
    <nc r="A206" t="inlineStr">
      <is>
        <t>Основное мероприятие "Повышение уровня благоустройства территории"</t>
      </is>
    </nc>
  </rcc>
  <rcc rId="2925" sId="1">
    <nc r="B206" t="inlineStr">
      <is>
        <t>05</t>
      </is>
    </nc>
  </rcc>
  <rcc rId="2926" sId="1">
    <nc r="C206" t="inlineStr">
      <is>
        <t>03</t>
      </is>
    </nc>
  </rcc>
  <rcc rId="2927" sId="1">
    <nc r="D206" t="inlineStr">
      <is>
        <t>25003 00000</t>
      </is>
    </nc>
  </rcc>
  <rcc rId="2928" sId="1">
    <nc r="A207" t="inlineStr">
      <is>
        <t>Иные межбюджетные трансферты</t>
      </is>
    </nc>
  </rcc>
  <rcc rId="2929" sId="1">
    <nc r="B207" t="inlineStr">
      <is>
        <t>05</t>
      </is>
    </nc>
  </rcc>
  <rcc rId="2930" sId="1">
    <nc r="C207" t="inlineStr">
      <is>
        <t>03</t>
      </is>
    </nc>
  </rcc>
  <rcc rId="2931" sId="1">
    <nc r="D207" t="inlineStr">
      <is>
        <t>25003 82900</t>
      </is>
    </nc>
  </rcc>
  <rcc rId="2932" sId="1">
    <nc r="E207" t="inlineStr">
      <is>
        <t>540</t>
      </is>
    </nc>
  </rcc>
  <rcc rId="2933" sId="1" numFmtId="4">
    <oc r="F218">
      <v>123392.6</v>
    </oc>
    <nc r="F218">
      <v>131777.20000000001</v>
    </nc>
  </rcc>
  <rcc rId="2934" sId="1" numFmtId="4">
    <oc r="G218">
      <v>122660.5</v>
    </oc>
    <nc r="G218">
      <v>131045.1</v>
    </nc>
  </rcc>
  <rcc rId="2935" sId="1" numFmtId="4">
    <oc r="F222">
      <f>22427.6</f>
    </oc>
    <nc r="F222">
      <v>22258.6</v>
    </nc>
  </rcc>
  <rcc rId="2936" sId="1" numFmtId="4">
    <oc r="G222">
      <f>22427.6</f>
    </oc>
    <nc r="G222">
      <v>7258.6</v>
    </nc>
  </rcc>
  <rcc rId="2937" sId="1" numFmtId="4">
    <oc r="F224">
      <f>71577+1431.5</f>
    </oc>
    <nc r="F224">
      <v>81458</v>
    </nc>
  </rcc>
  <rcc rId="2938" sId="1" numFmtId="4">
    <oc r="G224">
      <f>71577+1431.5</f>
    </oc>
    <nc r="G224">
      <v>81458</v>
    </nc>
  </rcc>
  <rcc rId="2939" sId="1" numFmtId="4">
    <oc r="F232">
      <v>256485.6</v>
    </oc>
    <nc r="F232">
      <v>266218.90000000002</v>
    </nc>
  </rcc>
  <rcc rId="2940" sId="1" numFmtId="4">
    <oc r="G232">
      <v>256485.6</v>
    </oc>
    <nc r="G232">
      <v>266218.90000000002</v>
    </nc>
  </rcc>
  <rcc rId="2941" sId="1" numFmtId="4">
    <oc r="F236">
      <v>32512.2</v>
    </oc>
    <nc r="F236">
      <v>20596.84</v>
    </nc>
  </rcc>
  <rcc rId="2942" sId="1" numFmtId="4">
    <oc r="G236">
      <v>32512.2</v>
    </oc>
    <nc r="G236">
      <v>10171.839</v>
    </nc>
  </rcc>
  <rcc rId="2943" sId="1" numFmtId="4">
    <oc r="F240">
      <f>108242.8+5715.8</f>
    </oc>
    <nc r="F240">
      <v>122150.8</v>
    </nc>
  </rcc>
  <rcc rId="2944" sId="1" numFmtId="4">
    <oc r="G240">
      <f>108242.8+5715.8</f>
    </oc>
    <nc r="G240">
      <v>122150.8</v>
    </nc>
  </rcc>
  <rrc rId="2945" sId="1" ref="A253:XFD254" action="insertRow"/>
  <rcc rId="2946" sId="1" odxf="1" dxf="1">
    <nc r="A25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947" sId="1" odxf="1" dxf="1">
    <nc r="B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48" sId="1" odxf="1" dxf="1">
    <nc r="C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2949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0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1" sId="1">
    <nc r="A254" t="inlineStr">
      <is>
        <t>Субсидии бюджетным учреждениям на иные цели</t>
      </is>
    </nc>
  </rcc>
  <rcc rId="2952" sId="1">
    <nc r="B254" t="inlineStr">
      <is>
        <t>07</t>
      </is>
    </nc>
  </rcc>
  <rcc rId="2953" sId="1">
    <nc r="C254" t="inlineStr">
      <is>
        <t>02</t>
      </is>
    </nc>
  </rcc>
  <rcc rId="2954" sId="1">
    <nc r="E254" t="inlineStr">
      <is>
        <t>612</t>
      </is>
    </nc>
  </rcc>
  <rcc rId="2955" sId="1" numFmtId="4">
    <nc r="G254">
      <v>0</v>
    </nc>
  </rcc>
  <rrc rId="2956" sId="1" ref="A253:XFD253" action="insertRow"/>
  <rcc rId="2957" sId="1" odxf="1" dxf="1">
    <nc r="A25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253" start="0" length="0">
    <dxf>
      <font>
        <b/>
        <name val="Times New Roman"/>
        <family val="1"/>
      </font>
    </dxf>
  </rfmt>
  <rfmt sheetId="1" sqref="C253" start="0" length="0">
    <dxf>
      <font>
        <b/>
        <name val="Times New Roman"/>
        <family val="1"/>
      </font>
    </dxf>
  </rfmt>
  <rcc rId="2958" sId="1" odxf="1" dxf="1">
    <nc r="D2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3" start="0" length="0">
    <dxf>
      <font>
        <b/>
        <name val="Times New Roman"/>
        <family val="1"/>
      </font>
    </dxf>
  </rfmt>
  <rcc rId="2959" sId="1" odxf="1" dxf="1">
    <nc r="F253">
      <f>F254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0" sId="1" odxf="1" dxf="1">
    <nc r="G253">
      <f>G254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1" sId="1">
    <nc r="B253" t="inlineStr">
      <is>
        <t>07</t>
      </is>
    </nc>
  </rcc>
  <rcc rId="2962" sId="1">
    <nc r="C253" t="inlineStr">
      <is>
        <t>02</t>
      </is>
    </nc>
  </rcc>
  <rcc rId="2963" sId="1">
    <nc r="D254" t="inlineStr">
      <is>
        <t>99900 S2140</t>
      </is>
    </nc>
  </rcc>
  <rcc rId="2964" sId="1">
    <nc r="D255" t="inlineStr">
      <is>
        <t>99900 S2140</t>
      </is>
    </nc>
  </rcc>
  <rcc rId="2965" sId="1" numFmtId="4">
    <nc r="F255">
      <v>12060</v>
    </nc>
  </rcc>
  <rcc rId="2966" sId="1">
    <oc r="F225">
      <f>F226</f>
    </oc>
    <nc r="F225">
      <f>F226+F253</f>
    </nc>
  </rcc>
  <rcc rId="2967" sId="1" numFmtId="4">
    <oc r="F261">
      <v>16513</v>
    </oc>
    <nc r="F261">
      <v>10483</v>
    </nc>
  </rcc>
  <rcc rId="2968" sId="1" numFmtId="4">
    <oc r="G261">
      <v>16513</v>
    </oc>
    <nc r="G261">
      <v>1513</v>
    </nc>
  </rcc>
  <rcc rId="2969" sId="1" numFmtId="4">
    <oc r="F263">
      <v>13716.3</v>
    </oc>
    <nc r="F263">
      <v>13342.1</v>
    </nc>
  </rcc>
  <rcc rId="2970" sId="1" numFmtId="4">
    <oc r="G263">
      <v>13716.3</v>
    </oc>
    <nc r="G263">
      <v>13342.1</v>
    </nc>
  </rcc>
  <rcc rId="2971" sId="1" numFmtId="4">
    <oc r="F317">
      <v>7871.4</v>
    </oc>
    <nc r="F317">
      <v>7730.3</v>
    </nc>
  </rcc>
  <rcc rId="2972" sId="1" numFmtId="4">
    <oc r="G317">
      <v>7871.4</v>
    </oc>
    <nc r="G317">
      <v>7730.3</v>
    </nc>
  </rcc>
  <rcc rId="2973" sId="1" numFmtId="4">
    <oc r="F318">
      <v>2377.1999999999998</v>
    </oc>
    <nc r="F318">
      <v>2334.6</v>
    </nc>
  </rcc>
  <rcc rId="2974" sId="1" numFmtId="4">
    <oc r="G318">
      <v>2377.1999999999998</v>
    </oc>
    <nc r="G318">
      <v>2334.6</v>
    </nc>
  </rcc>
  <rcc rId="2975" sId="1" numFmtId="4">
    <oc r="F324">
      <f>21490.9+429.9</f>
    </oc>
    <nc r="F324">
      <v>28977.9</v>
    </nc>
  </rcc>
  <rcc rId="2976" sId="1" numFmtId="4">
    <oc r="G324">
      <f>21490.9+429.9</f>
    </oc>
    <nc r="G324">
      <v>28977.9</v>
    </nc>
  </rcc>
  <rcc rId="2977" sId="1" numFmtId="4">
    <oc r="F325">
      <f>6490.3+129.8</f>
    </oc>
    <nc r="F325">
      <v>8750.9</v>
    </nc>
  </rcc>
  <rcc rId="2978" sId="1" numFmtId="4">
    <oc r="G325">
      <f>6490.3+129.8</f>
    </oc>
    <nc r="G325">
      <v>8750.9</v>
    </nc>
  </rcc>
  <rcc rId="2979" sId="1">
    <oc r="E329" t="inlineStr">
      <is>
        <t>244</t>
      </is>
    </oc>
    <nc r="E329" t="inlineStr">
      <is>
        <t>612</t>
      </is>
    </nc>
  </rcc>
  <rcc rId="2980" sId="1" odxf="1" dxf="1">
    <oc r="A329" t="inlineStr">
      <is>
        <t>Прочие закупки товаров, работ и услуг для государственных (муниципальных) нужд</t>
      </is>
    </oc>
    <nc r="A32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 numFmtId="4">
    <oc r="F346">
      <v>5621</v>
    </oc>
    <nc r="F346">
      <v>8125.77</v>
    </nc>
  </rcc>
  <rcc rId="2982" sId="1" numFmtId="4">
    <oc r="G346">
      <v>5621</v>
    </oc>
    <nc r="G346">
      <v>8125.77</v>
    </nc>
  </rcc>
  <rcc rId="2983" sId="1" numFmtId="4">
    <oc r="F350">
      <v>18710.7</v>
    </oc>
    <nc r="F350">
      <v>12680.7</v>
    </nc>
  </rcc>
  <rcc rId="2984" sId="1" numFmtId="4">
    <oc r="G350">
      <v>18710.7</v>
    </oc>
    <nc r="G350">
      <v>3710.7</v>
    </nc>
  </rcc>
  <rcc rId="2985" sId="1" numFmtId="4">
    <oc r="F352">
      <v>9391.7000000000007</v>
    </oc>
    <nc r="F352">
      <v>13509.28</v>
    </nc>
  </rcc>
  <rcc rId="2986" sId="1" numFmtId="4">
    <oc r="G352">
      <v>9391.7000000000007</v>
    </oc>
    <nc r="G352">
      <v>13509.28</v>
    </nc>
  </rcc>
  <rcc rId="2987" sId="1" numFmtId="4">
    <oc r="F359">
      <v>5031.7</v>
    </oc>
    <nc r="F359">
      <v>7284.95</v>
    </nc>
  </rcc>
  <rcc rId="2988" sId="1" numFmtId="4">
    <oc r="G359">
      <v>5031.7</v>
    </oc>
    <nc r="G359">
      <v>7284.95</v>
    </nc>
  </rcc>
  <rcc rId="2989" sId="1" numFmtId="4">
    <oc r="F398">
      <v>1083.47</v>
    </oc>
    <nc r="F398">
      <v>1174.8699999999999</v>
    </nc>
  </rcc>
  <rcc rId="2990" sId="1" numFmtId="4">
    <oc r="F399">
      <v>346.71</v>
    </oc>
    <nc r="F399">
      <v>374.31</v>
    </nc>
  </rcc>
  <rcc rId="2991" sId="1" numFmtId="4">
    <oc r="G398">
      <v>1083.47</v>
    </oc>
    <nc r="G398">
      <v>1174.8699999999999</v>
    </nc>
  </rcc>
  <rcc rId="2992" sId="1" numFmtId="4">
    <oc r="G399">
      <v>346.71</v>
    </oc>
    <nc r="G399">
      <v>374.31</v>
    </nc>
  </rcc>
  <rcc rId="2993" sId="1" numFmtId="4">
    <oc r="F403">
      <v>1626.34</v>
    </oc>
    <nc r="F403">
      <v>1778.74</v>
    </nc>
  </rcc>
  <rcc rId="2994" sId="1" numFmtId="4">
    <oc r="F404">
      <v>490.8</v>
    </oc>
    <nc r="F404">
      <v>536.79999999999995</v>
    </nc>
  </rcc>
  <rcc rId="2995" sId="1" numFmtId="4">
    <oc r="G403">
      <v>1626.34</v>
    </oc>
    <nc r="G403">
      <v>1778.74</v>
    </nc>
  </rcc>
  <rcc rId="2996" sId="1" numFmtId="4">
    <oc r="G404">
      <v>490.8</v>
    </oc>
    <nc r="G404">
      <v>536.79999999999995</v>
    </nc>
  </rcc>
  <rcc rId="2997" sId="1" numFmtId="4">
    <oc r="F425">
      <f>676.8+1954.4</f>
    </oc>
    <nc r="F425">
      <v>2666.6</v>
    </nc>
  </rcc>
  <rcc rId="2998" sId="1" numFmtId="4">
    <oc r="F426">
      <f>204.4+590.2</f>
    </oc>
    <nc r="F426">
      <v>805.3</v>
    </nc>
  </rcc>
  <rcc rId="2999" sId="1" numFmtId="4">
    <oc r="G425">
      <f>676.8+1954.4</f>
    </oc>
    <nc r="G425">
      <v>2666.6</v>
    </nc>
  </rcc>
  <rcc rId="3000" sId="1" numFmtId="4">
    <oc r="G426">
      <f>204.4+590.2</f>
    </oc>
    <nc r="G426">
      <v>805.3</v>
    </nc>
  </rcc>
  <rcc rId="3001" sId="1" numFmtId="34">
    <oc r="F458">
      <v>1940471.1567899999</v>
    </oc>
    <nc r="F458">
      <v>1991648.3567900001</v>
    </nc>
  </rcc>
  <rcc rId="3002" sId="1" numFmtId="34">
    <oc r="G458">
      <v>1289450.34142</v>
    </oc>
    <nc r="G458">
      <v>1340506.5414199999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03" sId="1">
    <oc r="F195">
      <f>SUM(F196:F197)</f>
    </oc>
    <nc r="F195">
      <f>SUM(F196:F197)</f>
    </nc>
  </rcc>
  <rcc rId="3004" sId="1">
    <oc r="F198">
      <f>F199</f>
    </oc>
    <nc r="F198">
      <f>F199+F203</f>
    </nc>
  </rcc>
  <rcc rId="3005" sId="1">
    <oc r="G198">
      <f>G199</f>
    </oc>
    <nc r="G198">
      <f>G199+G203</f>
    </nc>
  </rcc>
  <rcc rId="3006" sId="1">
    <nc r="F462">
      <f>F455-F460</f>
    </nc>
  </rcc>
  <rcc rId="3007" sId="1">
    <nc r="G462">
      <f>G455-G460</f>
    </nc>
  </rcc>
  <rcc rId="3008" sId="1" numFmtId="4">
    <oc r="G163">
      <v>51020.41</v>
    </oc>
    <nc r="G163">
      <v>134445.41099999999</v>
    </nc>
  </rcc>
  <rrc rId="3009" sId="1" ref="A91:XFD94" action="insertRow"/>
  <rfmt sheetId="1" sqref="A9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91" start="0" length="0">
    <dxf>
      <font>
        <b/>
        <name val="Times New Roman"/>
        <family val="1"/>
      </font>
    </dxf>
  </rfmt>
  <rfmt sheetId="1" sqref="C91" start="0" length="0">
    <dxf>
      <font>
        <b/>
        <name val="Times New Roman"/>
        <family val="1"/>
      </font>
    </dxf>
  </rfmt>
  <rfmt sheetId="1" sqref="D91" start="0" length="0">
    <dxf>
      <font>
        <b/>
        <name val="Times New Roman"/>
        <family val="1"/>
      </font>
    </dxf>
  </rfmt>
  <rfmt sheetId="1" sqref="E91" start="0" length="0">
    <dxf>
      <font>
        <b/>
        <name val="Times New Roman"/>
        <family val="1"/>
      </font>
    </dxf>
  </rfmt>
  <rcc rId="3010" sId="1" odxf="1" dxf="1">
    <nc r="F91">
      <f>F92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11" sId="1" odxf="1" dxf="1">
    <nc r="G91">
      <f>G92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92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fmt sheetId="1" sqref="B92" start="0" length="0">
    <dxf>
      <font>
        <i/>
        <name val="Times New Roman"/>
        <family val="1"/>
      </font>
    </dxf>
  </rfmt>
  <rfmt sheetId="1" sqref="C92" start="0" length="0">
    <dxf>
      <font>
        <i/>
        <name val="Times New Roman"/>
        <family val="1"/>
      </font>
    </dxf>
  </rfmt>
  <rfmt sheetId="1" sqref="D92" start="0" length="0">
    <dxf>
      <font>
        <i/>
        <name val="Times New Roman"/>
        <family val="1"/>
      </font>
    </dxf>
  </rfmt>
  <rfmt sheetId="1" sqref="E92" start="0" length="0">
    <dxf>
      <font>
        <i/>
        <name val="Times New Roman"/>
        <family val="1"/>
      </font>
    </dxf>
  </rfmt>
  <rcc rId="3012" sId="1" odxf="1" dxf="1">
    <nc r="F92">
      <f>F93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3" sId="1" odxf="1" dxf="1">
    <nc r="G92">
      <f>G93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93" start="0" length="0">
    <dxf>
      <font>
        <i/>
        <color indexed="8"/>
        <name val="Times New Roman"/>
        <family val="1"/>
      </font>
      <alignment horizontal="general" vertical="top"/>
    </dxf>
  </rfmt>
  <rfmt sheetId="1" sqref="B93" start="0" length="0">
    <dxf>
      <font>
        <i/>
        <name val="Times New Roman"/>
        <family val="1"/>
      </font>
    </dxf>
  </rfmt>
  <rfmt sheetId="1" sqref="C93" start="0" length="0">
    <dxf>
      <font>
        <i/>
        <name val="Times New Roman"/>
        <family val="1"/>
      </font>
    </dxf>
  </rfmt>
  <rfmt sheetId="1" sqref="D93" start="0" length="0">
    <dxf>
      <font>
        <i/>
        <name val="Times New Roman"/>
        <family val="1"/>
      </font>
    </dxf>
  </rfmt>
  <rfmt sheetId="1" sqref="E93" start="0" length="0">
    <dxf>
      <font>
        <i/>
        <name val="Times New Roman"/>
        <family val="1"/>
      </font>
    </dxf>
  </rfmt>
  <rcc rId="3014" sId="1" odxf="1" dxf="1">
    <nc r="F93">
      <f>F94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5" sId="1" odxf="1" dxf="1">
    <nc r="G93">
      <f>G94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93" start="0" length="0">
    <dxf>
      <font>
        <i/>
        <name val="Times New Roman CYR"/>
        <family val="1"/>
      </font>
    </dxf>
  </rfmt>
  <rfmt sheetId="1" sqref="A93:XFD93" start="0" length="0">
    <dxf>
      <font>
        <i/>
        <name val="Times New Roman CYR"/>
        <family val="1"/>
      </font>
    </dxf>
  </rfmt>
  <rcc rId="3016" sId="1">
    <nc r="A91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17" sId="1">
    <nc r="B91" t="inlineStr">
      <is>
        <t>01</t>
      </is>
    </nc>
  </rcc>
  <rcc rId="3018" sId="1">
    <nc r="C91" t="inlineStr">
      <is>
        <t>13</t>
      </is>
    </nc>
  </rcc>
  <rcc rId="3019" sId="1">
    <nc r="D91" t="inlineStr">
      <is>
        <t>25000 00000</t>
      </is>
    </nc>
  </rcc>
  <rcc rId="3020" sId="1">
    <nc r="A92" t="inlineStr">
      <is>
        <t>Основное мероприятие "Проведение мониторинга несанкционированных свалок"</t>
      </is>
    </nc>
  </rcc>
  <rcc rId="3021" sId="1">
    <nc r="B92" t="inlineStr">
      <is>
        <t>01</t>
      </is>
    </nc>
  </rcc>
  <rcc rId="3022" sId="1">
    <nc r="C92" t="inlineStr">
      <is>
        <t>13</t>
      </is>
    </nc>
  </rcc>
  <rcc rId="3023" sId="1">
    <nc r="D92" t="inlineStr">
      <is>
        <t>25001 00000</t>
      </is>
    </nc>
  </rcc>
  <rcc rId="3024" sId="1">
    <nc r="A93" t="inlineStr">
      <is>
        <t>Прочие мероприятия , связанные с выполнением обязательств ОМСУ</t>
      </is>
    </nc>
  </rcc>
  <rcc rId="3025" sId="1">
    <nc r="B93" t="inlineStr">
      <is>
        <t>01</t>
      </is>
    </nc>
  </rcc>
  <rcc rId="3026" sId="1">
    <nc r="C93" t="inlineStr">
      <is>
        <t>13</t>
      </is>
    </nc>
  </rcc>
  <rcc rId="3027" sId="1">
    <nc r="D93" t="inlineStr">
      <is>
        <t>25001 82900</t>
      </is>
    </nc>
  </rcc>
  <rcc rId="3028" sId="1">
    <nc r="A94" t="inlineStr">
      <is>
        <t>Прочие закупки товаров, работ и услуг для государственных (муниципальных) нужд</t>
      </is>
    </nc>
  </rcc>
  <rcc rId="3029" sId="1">
    <nc r="B94" t="inlineStr">
      <is>
        <t>01</t>
      </is>
    </nc>
  </rcc>
  <rcc rId="3030" sId="1">
    <nc r="C94" t="inlineStr">
      <is>
        <t>13</t>
      </is>
    </nc>
  </rcc>
  <rcc rId="3031" sId="1">
    <nc r="D94" t="inlineStr">
      <is>
        <t>25001 82900</t>
      </is>
    </nc>
  </rcc>
  <rcc rId="3032" sId="1">
    <nc r="E94" t="inlineStr">
      <is>
        <t>244</t>
      </is>
    </nc>
  </rcc>
  <rcc rId="3033" sId="1" numFmtId="4">
    <nc r="F94">
      <v>330</v>
    </nc>
  </rcc>
  <rcc rId="3034" sId="1" numFmtId="4">
    <nc r="G94">
      <v>350</v>
    </nc>
  </rcc>
  <rcc rId="3035" sId="1">
    <oc r="F55">
      <f>F56+F66+F79+F83+F87+F95+F70</f>
    </oc>
    <nc r="F55">
      <f>F56+F66+F79+F83+F87+F95+F70+F91</f>
    </nc>
  </rcc>
  <rcc rId="3036" sId="1">
    <oc r="G55">
      <f>G56+G66+G79+G83+G87+G95+G70</f>
    </oc>
    <nc r="G55">
      <f>G56+G66+G79+G83+G87+G95+G70+G91</f>
    </nc>
  </rcc>
  <rcc rId="3037" sId="1" numFmtId="4">
    <oc r="G436">
      <f>32631.1-13957.62</f>
    </oc>
    <nc r="G436">
      <v>3673.48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8" sId="1" ref="A209:XFD209" action="insertRow"/>
  <rrc rId="3039" sId="1" ref="A212:XFD212" action="insertRow"/>
  <rfmt sheetId="1" sqref="A209" start="0" length="0">
    <dxf>
      <font>
        <i val="0"/>
        <color indexed="8"/>
        <name val="Times New Roman"/>
        <family val="1"/>
      </font>
      <alignment horizontal="left" vertical="center"/>
    </dxf>
  </rfmt>
  <rcc rId="3040" sId="1" odxf="1" dxf="1">
    <nc r="B20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1" sId="1" odxf="1" dxf="1">
    <nc r="C20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2" sId="1" odxf="1" dxf="1">
    <nc r="D20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A212" start="0" length="0">
    <dxf>
      <font>
        <i val="0"/>
        <color indexed="8"/>
        <name val="Times New Roman"/>
        <family val="1"/>
      </font>
      <alignment horizontal="left" vertical="center"/>
    </dxf>
  </rfmt>
  <rcc rId="3043" sId="1" odxf="1" dxf="1">
    <nc r="B21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4" sId="1" odxf="1" dxf="1">
    <nc r="C21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5" sId="1" odxf="1" dxf="1">
    <nc r="D212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2" start="0" length="0">
    <dxf>
      <font>
        <i val="0"/>
        <name val="Times New Roman"/>
        <family val="1"/>
      </font>
    </dxf>
  </rfmt>
  <rfmt sheetId="1" sqref="F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046" sId="1" numFmtId="4">
    <nc r="F209">
      <f>F210</f>
    </nc>
  </rcc>
  <rcc rId="3047" sId="1">
    <oc r="F208">
      <f>F210</f>
    </oc>
    <nc r="F208">
      <f>F209</f>
    </nc>
  </rcc>
  <rcc rId="3048" sId="1" numFmtId="4">
    <nc r="G209">
      <f>G210</f>
    </nc>
  </rcc>
  <rcc rId="3049" sId="1">
    <oc r="G208">
      <f>G210</f>
    </oc>
    <nc r="G208">
      <f>G209</f>
    </nc>
  </rcc>
  <rcc rId="3050" sId="1" numFmtId="4">
    <nc r="F212">
      <f>F213</f>
    </nc>
  </rcc>
  <rcc rId="3051" sId="1">
    <oc r="F211">
      <f>F213</f>
    </oc>
    <nc r="F211">
      <f>F212</f>
    </nc>
  </rcc>
  <rcc rId="3052" sId="1" numFmtId="4">
    <nc r="G212">
      <f>G213</f>
    </nc>
  </rcc>
  <rcc rId="3053" sId="1">
    <oc r="G211">
      <f>G213</f>
    </oc>
    <nc r="G211">
      <f>G212</f>
    </nc>
  </rcc>
  <rfmt sheetId="1" sqref="A212:G212" start="0" length="2147483647">
    <dxf>
      <font>
        <i/>
      </font>
    </dxf>
  </rfmt>
  <rfmt sheetId="1" sqref="A209:G209" start="0" length="2147483647">
    <dxf>
      <font>
        <i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56" sId="1" odxf="1" dxf="1">
    <nc r="A209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057" sId="1" odxf="1" dxf="1">
    <nc r="A212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0" sId="1">
    <oc r="G3" t="inlineStr">
      <is>
        <t>от    марта 2023  № ___</t>
      </is>
    </oc>
    <nc r="G3" t="inlineStr">
      <is>
        <t>от 17  марта 2023  № 245</t>
      </is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3" sId="1" numFmtId="4">
    <oc r="F74">
      <v>5719.6</v>
    </oc>
    <nc r="F74">
      <v>5718.62</v>
    </nc>
  </rcc>
  <rcc rId="3064" sId="1" numFmtId="4">
    <oc r="F122">
      <v>10649.7</v>
    </oc>
    <nc r="F122">
      <v>12076.7</v>
    </nc>
  </rcc>
  <rcc rId="3065" sId="1" numFmtId="4">
    <oc r="G122">
      <v>10528.7</v>
    </oc>
    <nc r="G122">
      <v>12076.7</v>
    </nc>
  </rcc>
  <rcc rId="3066" sId="1" numFmtId="4">
    <oc r="G167">
      <v>134445.41099999999</v>
    </oc>
    <nc r="G167">
      <v>141763.05900000001</v>
    </nc>
  </rcc>
  <rcc rId="3067" sId="1" numFmtId="4">
    <oc r="F217">
      <f>196456.4+4009.7</f>
    </oc>
    <nc r="F217">
      <v>288059.21999999997</v>
    </nc>
  </rcc>
  <rcc rId="3068" sId="1" numFmtId="4">
    <oc r="F242">
      <v>20596.84</v>
    </oc>
    <nc r="F242">
      <v>20568.672999999999</v>
    </nc>
  </rcc>
  <rcc rId="3069" sId="1" numFmtId="4">
    <oc r="G242">
      <v>10171.839</v>
    </oc>
    <nc r="G242">
      <v>10143.672</v>
    </nc>
  </rcc>
  <rcc rId="3070" sId="1" numFmtId="4">
    <oc r="F250">
      <f>427.2+8.7</f>
    </oc>
    <nc r="F250">
      <v>8.6999999999999993</v>
    </nc>
  </rcc>
  <rcc rId="3071" sId="1" numFmtId="4">
    <oc r="G250">
      <f>402.1+8.2</f>
    </oc>
    <nc r="G250">
      <v>8.1999999999999993</v>
    </nc>
  </rcc>
  <rrc rId="3072" sId="1" ref="A251:XFD252" action="insertRow"/>
  <rfmt sheetId="1" sqref="A251" start="0" length="0">
    <dxf>
      <font>
        <i/>
        <color indexed="8"/>
        <name val="Times New Roman"/>
        <family val="1"/>
      </font>
    </dxf>
  </rfmt>
  <rfmt sheetId="1" sqref="B251" start="0" length="0">
    <dxf>
      <font>
        <i/>
        <name val="Times New Roman"/>
        <family val="1"/>
      </font>
    </dxf>
  </rfmt>
  <rfmt sheetId="1" sqref="C251" start="0" length="0">
    <dxf>
      <font>
        <i/>
        <name val="Times New Roman"/>
        <family val="1"/>
      </font>
    </dxf>
  </rfmt>
  <rfmt sheetId="1" sqref="D251" start="0" length="0">
    <dxf>
      <font>
        <i/>
        <name val="Times New Roman"/>
        <family val="1"/>
      </font>
    </dxf>
  </rfmt>
  <rfmt sheetId="1" sqref="E251" start="0" length="0">
    <dxf>
      <font>
        <i/>
        <name val="Times New Roman"/>
        <family val="1"/>
      </font>
    </dxf>
  </rfmt>
  <rcc rId="3073" sId="1" odxf="1" dxf="1">
    <nc r="F251">
      <f>F252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4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5" sId="1">
    <nc r="E252" t="inlineStr">
      <is>
        <t>612</t>
      </is>
    </nc>
  </rcc>
  <rcc rId="3076" sId="1" numFmtId="4">
    <nc r="F252">
      <v>1408.367</v>
    </nc>
  </rcc>
  <rcc rId="3077" sId="1" numFmtId="4">
    <nc r="G252">
      <v>1408.367</v>
    </nc>
  </rcc>
  <rcc rId="3078" sId="1">
    <nc r="A251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079" sId="1">
    <nc r="B251" t="inlineStr">
      <is>
        <t>07</t>
      </is>
    </nc>
  </rcc>
  <rcc rId="3080" sId="1">
    <nc r="C251" t="inlineStr">
      <is>
        <t>02</t>
      </is>
    </nc>
  </rcc>
  <rcc rId="3081" sId="1">
    <nc r="D251" t="inlineStr">
      <is>
        <t>10201 S2Р40</t>
      </is>
    </nc>
  </rcc>
  <rcc rId="3082" sId="1">
    <nc r="A252" t="inlineStr">
      <is>
        <t>Субсидии бюджетным учреждениям на иные цели</t>
      </is>
    </nc>
  </rcc>
  <rcc rId="3083" sId="1">
    <nc r="B252" t="inlineStr">
      <is>
        <t>07</t>
      </is>
    </nc>
  </rcc>
  <rcc rId="3084" sId="1">
    <nc r="C252" t="inlineStr">
      <is>
        <t>02</t>
      </is>
    </nc>
  </rcc>
  <rcc rId="3085" sId="1">
    <nc r="D252" t="inlineStr">
      <is>
        <t>10201 S2Р40</t>
      </is>
    </nc>
  </rcc>
  <rcc rId="3086" sId="1">
    <oc r="F234">
      <f>F237+F239+F241+F249+F247+F243+F235+F253+F245</f>
    </oc>
    <nc r="F234">
      <f>F237+F239+F241+F249+F247+F243+F235+F253+F245+F251</f>
    </nc>
  </rcc>
  <rcc rId="3087" sId="1">
    <oc r="G234">
      <f>G237+G239+G241+G249+G247+G243+G235+G253+G245</f>
    </oc>
    <nc r="G234">
      <f>G237+G239+G241+G249+G247+G243+G235+G253+G245+G251</f>
    </nc>
  </rcc>
  <rrc rId="3088" sId="1" ref="A261:XFD262" action="insertRow"/>
  <rm rId="3089" sheetId="1" source="A253:XFD254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9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309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cc rId="3092" sId="1">
    <oc r="E260" t="inlineStr">
      <is>
        <t>611</t>
      </is>
    </oc>
    <nc r="E260" t="inlineStr">
      <is>
        <t>612</t>
      </is>
    </nc>
  </rcc>
  <rcc rId="3093" sId="1" odxf="1" dxf="1">
    <oc r="A2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6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094" sId="1" numFmtId="4">
    <oc r="F347">
      <v>53933.37</v>
    </oc>
    <nc r="F347">
      <v>269.67</v>
    </nc>
  </rcc>
  <rcc rId="3095" sId="1" numFmtId="4">
    <oc r="F425">
      <v>170665.52</v>
    </oc>
    <nc r="F425">
      <v>119645.11184</v>
    </nc>
  </rcc>
  <rcc rId="3096" sId="1" numFmtId="34">
    <oc r="F466">
      <v>1991648.3567900001</v>
    </oc>
    <nc r="F466">
      <v>1976936.3886299999</v>
    </nc>
  </rcc>
  <rcc rId="3097" sId="1" numFmtId="34">
    <oc r="G466">
      <v>1340506.5414199999</v>
    </oc>
    <nc r="G466">
      <v>1343032.64142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0" sId="1">
    <oc r="G234">
      <f>G237+G239+G241+G249+G247+G243+G235+G259+G245+G251</f>
    </oc>
    <nc r="G234">
      <f>G237+G239+G241+G249+G247+G243+G235+G259+G245+G251</f>
    </nc>
  </rcc>
  <rcc rId="3101" sId="1" odxf="1" dxf="1">
    <nc r="H466">
      <f>G466+G463</f>
    </nc>
    <odxf>
      <numFmt numFmtId="0" formatCode="General"/>
    </odxf>
    <ndxf>
      <numFmt numFmtId="167" formatCode="_-* #,##0.00000\ _₽_-;\-* #,##0.00000\ _₽_-;_-* &quot;-&quot;?????\ _₽_-;_-@_-"/>
    </ndxf>
  </rcc>
  <rcc rId="3102" sId="1" odxf="1" dxf="1">
    <nc r="I466">
      <f>G464-H466</f>
    </nc>
    <odxf>
      <numFmt numFmtId="0" formatCode="General"/>
    </odxf>
    <ndxf>
      <numFmt numFmtId="167" formatCode="_-* #,##0.00000\ _₽_-;\-* #,##0.00000\ _₽_-;_-* &quot;-&quot;?????\ _₽_-;_-@_-"/>
    </ndxf>
  </rcc>
  <rcc rId="3103" sId="1" numFmtId="4">
    <oc r="G38">
      <v>13845.8</v>
    </oc>
    <nc r="G38">
      <v>8225.5</v>
    </nc>
  </rcc>
  <rcc rId="3104" sId="1" numFmtId="4">
    <oc r="G39">
      <v>4181.3999999999996</v>
    </oc>
    <nc r="G39">
      <v>2484.0520000000001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7" sId="1">
    <oc r="A215" t="inlineStr">
      <is>
        <t>Непрограммные расходы</t>
      </is>
    </oc>
    <nc r="A215" t="inlineStr">
      <is>
        <t>Муниципальная программа "Чистая вода на 2020-2024 годы"</t>
      </is>
    </nc>
  </rcc>
  <rcc rId="3108" sId="1">
    <oc r="A216" t="inlineStr">
      <is>
        <t>Строительство и реконструкция (модернизация) объектов питьевого водоснабжения</t>
      </is>
    </oc>
    <nc r="A216" t="inlineStr">
      <is>
        <t>Cтроительство и реконструкция (модернизация) объектов питьевого водоснабжения</t>
      </is>
    </nc>
  </rcc>
  <rfmt sheetId="1" sqref="A217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109" sId="1">
    <oc r="D216" t="inlineStr">
      <is>
        <t>999F5 52430</t>
      </is>
    </oc>
    <nc r="D216" t="inlineStr">
      <is>
        <t>170F5 52430</t>
      </is>
    </nc>
  </rcc>
  <rcc rId="3110" sId="1">
    <oc r="D217" t="inlineStr">
      <is>
        <t>999F5 52430</t>
      </is>
    </oc>
    <nc r="D217" t="inlineStr">
      <is>
        <t>170F5 52430</t>
      </is>
    </nc>
  </rcc>
  <rrc rId="3111" sId="1" ref="A216:XFD216" action="insertRow"/>
  <rcc rId="3112" sId="1">
    <nc r="F216">
      <f>F217</f>
    </nc>
  </rcc>
  <rcc rId="3113" sId="1">
    <oc r="F215">
      <f>F217</f>
    </oc>
    <nc r="F215">
      <f>F216</f>
    </nc>
  </rcc>
  <rcc rId="3114" sId="1">
    <nc r="G216">
      <f>G217</f>
    </nc>
  </rcc>
  <rcc rId="3115" sId="1">
    <oc r="G215">
      <f>G217</f>
    </oc>
    <nc r="G215">
      <f>G216</f>
    </nc>
  </rcc>
  <rcc rId="3116" sId="1">
    <nc r="D216" t="inlineStr">
      <is>
        <t>17001 00000</t>
      </is>
    </nc>
  </rcc>
  <rfmt sheetId="1" sqref="A216:G216" start="0" length="2147483647">
    <dxf>
      <font>
        <i/>
      </font>
    </dxf>
  </rfmt>
  <rfmt sheetId="1" sqref="A216:G216" start="0" length="2147483647">
    <dxf>
      <font>
        <b val="0"/>
      </font>
    </dxf>
  </rfmt>
  <rcc rId="3117" sId="1">
    <oc r="D215" t="inlineStr">
      <is>
        <t>99900 00000</t>
      </is>
    </oc>
    <nc r="D215" t="inlineStr">
      <is>
        <t>17000 00000</t>
      </is>
    </nc>
  </rcc>
  <rcc rId="3118" sId="1" xfDxf="1" dxf="1">
    <nc r="A216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8" start="0" length="2147483647">
    <dxf>
      <font>
        <i val="0"/>
      </font>
    </dxf>
  </rfmt>
  <rcc rId="3119" sId="1">
    <nc r="B216" t="inlineStr">
      <is>
        <t>05</t>
      </is>
    </nc>
  </rcc>
  <rcc rId="3120" sId="1">
    <nc r="C216" t="inlineStr">
      <is>
        <t>05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Ведом.структура!$A$5:$G$465</formula>
    <oldFormula>Ведом.структура!$A$5:$G$465</oldFormula>
  </rdn>
  <rdn rId="0" localSheetId="1" customView="1" name="Z_E97D42D2_9E10_4ADB_8FB1_0860F6F503F4_.wvu.FilterData" hidden="1" oldHidden="1">
    <formula>Ведом.структура!$A$17:$G$474</formula>
    <oldFormula>Ведом.структура!$A$17:$G$474</oldFormula>
  </rdn>
  <rcv guid="{E97D42D2-9E10-4ADB-8FB1-0860F6F503F4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3" sId="1" odxf="1" dxf="1">
    <oc r="A179" t="inlineStr">
      <is>
        <t>Подпрограмма «Повышение безопасности дорожного движения в Селенгинском районе»</t>
      </is>
    </oc>
    <nc r="A179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79" start="0" length="0">
    <dxf>
      <font>
        <i val="0"/>
        <name val="Times New Roman"/>
        <family val="1"/>
      </font>
    </dxf>
  </rfmt>
  <rfmt sheetId="1" sqref="C179" start="0" length="0">
    <dxf>
      <font>
        <i val="0"/>
        <name val="Times New Roman"/>
        <family val="1"/>
      </font>
    </dxf>
  </rfmt>
  <rcc rId="3124" sId="1" odxf="1" dxf="1">
    <oc r="D179" t="inlineStr">
      <is>
        <t>07100 00000</t>
      </is>
    </oc>
    <nc r="D179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E179" start="0" length="0">
    <dxf>
      <font>
        <i val="0"/>
        <name val="Times New Roman"/>
        <family val="1"/>
      </font>
    </dxf>
  </rfmt>
  <rcc rId="3125" sId="1">
    <oc r="A180" t="inlineStr">
      <is>
        <t>Основное мероприятие "Снижение уровня аварийности и травматизма на дорогах района"</t>
      </is>
    </oc>
    <nc r="A180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126" sId="1">
    <oc r="D180" t="inlineStr">
      <is>
        <t>07101 00000</t>
      </is>
    </oc>
    <nc r="D180" t="inlineStr">
      <is>
        <t>15001 00000</t>
      </is>
    </nc>
  </rcc>
  <rcc rId="3127" sId="1">
    <oc r="A181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1" t="inlineStr">
      <is>
        <t>Прочие мероприятия , связанные с выполнением обязательств ОМСУ</t>
      </is>
    </nc>
  </rcc>
  <rcc rId="3128" sId="1">
    <oc r="D181" t="inlineStr">
      <is>
        <t>07101 S2660</t>
      </is>
    </oc>
    <nc r="D181" t="inlineStr">
      <is>
        <t>15001 82900</t>
      </is>
    </nc>
  </rcc>
  <rcc rId="3129" sId="1">
    <oc r="D182" t="inlineStr">
      <is>
        <t>07101 S2660</t>
      </is>
    </oc>
    <nc r="D182" t="inlineStr">
      <is>
        <t>15001 82900</t>
      </is>
    </nc>
  </rcc>
  <rcc rId="3130" sId="1" odxf="1" dxf="1">
    <oc r="A183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83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3" start="0" length="0">
    <dxf>
      <font>
        <i val="0"/>
        <name val="Times New Roman"/>
        <family val="1"/>
      </font>
    </dxf>
  </rfmt>
  <rfmt sheetId="1" sqref="C183" start="0" length="0">
    <dxf>
      <font>
        <i val="0"/>
        <name val="Times New Roman"/>
        <family val="1"/>
      </font>
    </dxf>
  </rfmt>
  <rcc rId="3131" sId="1" odxf="1" dxf="1">
    <oc r="D183" t="inlineStr">
      <is>
        <t>07200 00000</t>
      </is>
    </oc>
    <nc r="D183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3" start="0" length="0">
    <dxf>
      <font>
        <i val="0"/>
        <name val="Times New Roman"/>
        <family val="1"/>
      </font>
    </dxf>
  </rfmt>
  <rcc rId="3132" sId="1">
    <oc r="A184" t="inlineStr">
      <is>
        <t>Основное мероприятие "Уничтожение очагов произрастания дикорастущих наркотикосодержащих растений"</t>
      </is>
    </oc>
    <nc r="A184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133" sId="1">
    <oc r="D184" t="inlineStr">
      <is>
        <t>07201 00000</t>
      </is>
    </oc>
    <nc r="D184" t="inlineStr">
      <is>
        <t>21001 00000</t>
      </is>
    </nc>
  </rcc>
  <rcc rId="3134" sId="1" odxf="1" dxf="1">
    <oc r="A185" t="inlineStr">
      <is>
        <t>Комплексные меры противодействия злоупотреблением наркотиками и их незаконному обороту</t>
      </is>
    </oc>
    <nc r="A18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135" sId="1">
    <oc r="D185" t="inlineStr">
      <is>
        <t>07201 S2570</t>
      </is>
    </oc>
    <nc r="D185" t="inlineStr">
      <is>
        <t>21001 82900</t>
      </is>
    </nc>
  </rcc>
  <rcc rId="3136" sId="1">
    <oc r="D186" t="inlineStr">
      <is>
        <t>07201 S2570</t>
      </is>
    </oc>
    <nc r="D186" t="inlineStr">
      <is>
        <t>21001 82900</t>
      </is>
    </nc>
  </rcc>
  <rcc rId="3137" sId="1" numFmtId="4">
    <oc r="F186">
      <v>430</v>
    </oc>
    <nc r="F186">
      <v>181</v>
    </nc>
  </rcc>
  <rcc rId="3138" sId="1" numFmtId="4">
    <oc r="G186">
      <v>430</v>
    </oc>
    <nc r="G186">
      <v>181</v>
    </nc>
  </rcc>
  <rcc rId="3139" sId="1" odxf="1" dxf="1">
    <oc r="A187" t="inlineStr">
      <is>
        <t>Подпрограмма «Профилактика преступлений и иных правонарушений  в Селенгинском районе»</t>
      </is>
    </oc>
    <nc r="A18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7" start="0" length="0">
    <dxf>
      <font>
        <i val="0"/>
        <name val="Times New Roman"/>
        <family val="1"/>
      </font>
    </dxf>
  </rfmt>
  <rfmt sheetId="1" sqref="C187" start="0" length="0">
    <dxf>
      <font>
        <i val="0"/>
        <name val="Times New Roman"/>
        <family val="1"/>
      </font>
    </dxf>
  </rfmt>
  <rcc rId="3140" sId="1" odxf="1" dxf="1">
    <oc r="D187" t="inlineStr">
      <is>
        <t>07300 00000</t>
      </is>
    </oc>
    <nc r="D187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7" start="0" length="0">
    <dxf>
      <font>
        <i val="0"/>
        <name val="Times New Roman"/>
        <family val="1"/>
      </font>
    </dxf>
  </rfmt>
  <rcc rId="3141" sId="1">
    <oc r="A188" t="inlineStr">
      <is>
        <t>Основное мероприятие "Профилактика преступлений и иных правонарушений в Селенгинском районе"</t>
      </is>
    </oc>
    <nc r="A188" t="inlineStr">
      <is>
        <t>Основное мероприятие "Уничтожение очагов произрастания дикорастущей конопли"</t>
      </is>
    </nc>
  </rcc>
  <rcc rId="3142" sId="1">
    <oc r="D188" t="inlineStr">
      <is>
        <t>07301 00000</t>
      </is>
    </oc>
    <nc r="D188" t="inlineStr">
      <is>
        <t>24001 00000</t>
      </is>
    </nc>
  </rcc>
  <rcc rId="3143" sId="1">
    <oc r="A189" t="inlineStr">
      <is>
        <t xml:space="preserve">Профилактика преступлений и иных правонарушений </t>
      </is>
    </oc>
    <nc r="A189" t="inlineStr">
      <is>
        <t>Комплексные меры противодействия злоупотреблением наркотиками и их незаконному обороту</t>
      </is>
    </nc>
  </rcc>
  <rcc rId="3144" sId="1">
    <oc r="D189" t="inlineStr">
      <is>
        <t>07301 S2660</t>
      </is>
    </oc>
    <nc r="D189" t="inlineStr">
      <is>
        <t>24001 82900</t>
      </is>
    </nc>
  </rcc>
  <rcc rId="3145" sId="1">
    <oc r="D190" t="inlineStr">
      <is>
        <t>07301  S2660</t>
      </is>
    </oc>
    <nc r="D190" t="inlineStr">
      <is>
        <t>24001 82900</t>
      </is>
    </nc>
  </rcc>
  <rcc rId="3146" sId="1" numFmtId="4">
    <oc r="F190">
      <v>181</v>
    </oc>
    <nc r="F190">
      <v>400</v>
    </nc>
  </rcc>
  <rcc rId="3147" sId="1" numFmtId="4">
    <oc r="G190">
      <v>181</v>
    </oc>
    <nc r="G190">
      <v>400</v>
    </nc>
  </rcc>
  <rcc rId="3148" sId="1">
    <oc r="F178">
      <f>F179+F183+F187</f>
    </oc>
    <nc r="F178"/>
  </rcc>
  <rcc rId="3149" sId="1">
    <oc r="G178">
      <f>G179+G183+G187</f>
    </oc>
    <nc r="G178"/>
  </rcc>
  <rrc rId="3150" sId="1" ref="A178:XFD178" action="deleteRow">
    <undo index="0" exp="ref" v="1" dr="G178" r="G170" sId="1"/>
    <undo index="0" exp="ref" v="1" dr="F178" r="F170" sId="1"/>
    <rfmt sheetId="1" xfDxf="1" sqref="A178:XFD178" start="0" length="0">
      <dxf>
        <font>
          <name val="Times New Roman CYR"/>
          <family val="1"/>
        </font>
        <alignment wrapText="1"/>
      </dxf>
    </rfmt>
    <rcc rId="0" sId="1" dxf="1">
      <nc r="A178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51" sId="1">
    <oc r="F170">
      <f>#REF!+F190+F171</f>
    </oc>
    <nc r="F170">
      <f>F190+F171+F178+F182+F186</f>
    </nc>
  </rcc>
  <rcc rId="3152" sId="1">
    <oc r="G170">
      <f>#REF!+G190+G171</f>
    </oc>
    <nc r="G170">
      <f>G190+G171+G178+G182+G186</f>
    </nc>
  </rcc>
  <rcc rId="3153" sId="1" numFmtId="4">
    <oc r="F117">
      <v>99.983099999999993</v>
    </oc>
    <nc r="F117">
      <f>99.9831+30</f>
    </nc>
  </rcc>
  <rcc rId="3154" sId="1" numFmtId="4">
    <oc r="G117">
      <v>100</v>
    </oc>
    <nc r="G117">
      <v>130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5" sId="1" numFmtId="4">
    <oc r="F347">
      <v>269.67</v>
    </oc>
    <nc r="F347">
      <v>0</v>
    </nc>
  </rcc>
  <rcc rId="3156" sId="1" numFmtId="4">
    <oc r="F74">
      <v>5718.62</v>
    </oc>
    <nc r="F74">
      <f>5718.62+269.67</f>
    </nc>
  </rcc>
  <rrc rId="3157" sId="1" ref="A343:XFD343" action="deleteRow">
    <undo index="65535" exp="ref" v="1" dr="F343" r="F342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8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9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0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SUM(F344:F344)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SUM(G344:G344)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1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2" sId="1">
    <oc r="F342">
      <f>F343+F360+#REF!</f>
    </oc>
    <nc r="F342">
      <f>F343+F360</f>
    </nc>
  </rcc>
  <rcc rId="3163" sId="1">
    <oc r="G342">
      <f>G343+G360</f>
    </oc>
    <nc r="G342">
      <f>G343+G360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4154" sId="1" numFmtId="4">
    <oc r="F38">
      <v>10863.4</v>
    </oc>
    <nc r="F38">
      <v>9442.2999999999993</v>
    </nc>
  </rcc>
  <rcc rId="4155" sId="1" numFmtId="4">
    <oc r="F39">
      <v>3280.7</v>
    </oc>
    <nc r="F39">
      <v>2851.5</v>
    </nc>
  </rcc>
  <rfmt sheetId="1" sqref="F74:F75">
    <dxf>
      <fill>
        <patternFill patternType="solid">
          <bgColor rgb="FFFFFF00"/>
        </patternFill>
      </fill>
    </dxf>
  </rfmt>
  <rcc rId="4156" sId="1" numFmtId="4">
    <oc r="F113">
      <v>3696</v>
    </oc>
    <nc r="F113">
      <v>2248.6999999999998</v>
    </nc>
  </rcc>
  <rcc rId="4157" sId="1" numFmtId="4">
    <oc r="F116">
      <v>15644.7</v>
    </oc>
    <nc r="F116">
      <v>13339.7</v>
    </nc>
  </rcc>
  <rcc rId="4158" sId="1" numFmtId="4">
    <oc r="F117">
      <v>4724.7</v>
    </oc>
    <nc r="F117">
      <v>4029.7</v>
    </nc>
  </rcc>
  <rfmt sheetId="1" sqref="F74:F75">
    <dxf>
      <fill>
        <patternFill>
          <bgColor theme="0"/>
        </patternFill>
      </fill>
    </dxf>
  </rfmt>
  <rrc rId="4159" sId="1" ref="A114:XFD114" action="insertRow"/>
  <rcc rId="4160" sId="1">
    <nc r="B114" t="inlineStr">
      <is>
        <t>01</t>
      </is>
    </nc>
  </rcc>
  <rcc rId="4161" sId="1">
    <nc r="C114" t="inlineStr">
      <is>
        <t>13</t>
      </is>
    </nc>
  </rcc>
  <rcc rId="4162" sId="1">
    <nc r="E114" t="inlineStr">
      <is>
        <t>111</t>
      </is>
    </nc>
  </rcc>
  <rcc rId="4163" sId="1">
    <nc r="D114" t="inlineStr">
      <is>
        <t>99900 83220</t>
      </is>
    </nc>
  </rcc>
  <rcc rId="4164" sId="1" odxf="1" dxf="1">
    <nc r="A114" t="inlineStr">
      <is>
        <t xml:space="preserve">Фонд оплаты труда учреждений </t>
      </is>
    </nc>
    <odxf>
      <numFmt numFmtId="0" formatCode="General"/>
      <alignment horizontal="general" vertical="center" readingOrder="0"/>
    </odxf>
    <ndxf>
      <numFmt numFmtId="30" formatCode="@"/>
      <alignment horizontal="left" vertical="top" readingOrder="0"/>
    </ndxf>
  </rcc>
  <rcc rId="4165" sId="1" numFmtId="4">
    <nc r="F114">
      <v>3415.7</v>
    </nc>
  </rcc>
  <rcc rId="4166" sId="1" numFmtId="4">
    <nc r="G114">
      <v>0</v>
    </nc>
  </rcc>
  <rrc rId="4167" sId="1" ref="A115:XFD115" action="insertRow"/>
  <rcc rId="4168" sId="1" odxf="1" dxf="1">
    <nc r="A1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scheme val="none"/>
      </font>
      <numFmt numFmtId="30" formatCode="@"/>
      <fill>
        <patternFill patternType="none"/>
      </fill>
      <alignment vertical="top" readingOrder="0"/>
    </odxf>
    <n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ndxf>
  </rcc>
  <rcc rId="4169" sId="1">
    <nc r="B115" t="inlineStr">
      <is>
        <t>01</t>
      </is>
    </nc>
  </rcc>
  <rcc rId="4170" sId="1">
    <nc r="C115" t="inlineStr">
      <is>
        <t>13</t>
      </is>
    </nc>
  </rcc>
  <rcc rId="4171" sId="1">
    <nc r="D115" t="inlineStr">
      <is>
        <t>99900 83220</t>
      </is>
    </nc>
  </rcc>
  <rcc rId="4172" sId="1">
    <nc r="E115" t="inlineStr">
      <is>
        <t>119</t>
      </is>
    </nc>
  </rcc>
  <rcc rId="4173" sId="1" numFmtId="4">
    <nc r="F115">
      <v>1031.5999999999999</v>
    </nc>
  </rcc>
  <rcc rId="4174" sId="1" numFmtId="4">
    <nc r="G115">
      <v>0</v>
    </nc>
  </rcc>
  <rrc rId="4175" sId="1" ref="A116:XFD116" action="insertRow"/>
  <rrc rId="4176" sId="1" ref="A116:XFD116" action="insertRow"/>
  <rcc rId="4177" sId="1" odxf="1" dxf="1">
    <nc r="A116" t="inlineStr">
      <is>
        <t>Фонд оплаты труда государственных (муниципальных) органов</t>
      </is>
    </nc>
    <odxf>
      <fill>
        <patternFill patternType="solid"/>
      </fill>
    </odxf>
    <ndxf>
      <fill>
        <patternFill patternType="none"/>
      </fill>
    </ndxf>
  </rcc>
  <rcc rId="4178" sId="1" odxf="1" dxf="1">
    <nc r="A11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ill>
        <patternFill patternType="solid"/>
      </fill>
    </odxf>
    <ndxf>
      <fill>
        <patternFill patternType="none"/>
      </fill>
    </ndxf>
  </rcc>
  <rcc rId="4179" sId="1">
    <nc r="B116" t="inlineStr">
      <is>
        <t>01</t>
      </is>
    </nc>
  </rcc>
  <rcc rId="4180" sId="1">
    <nc r="C116" t="inlineStr">
      <is>
        <t>13</t>
      </is>
    </nc>
  </rcc>
  <rcc rId="4181" sId="1">
    <nc r="D116" t="inlineStr">
      <is>
        <t>99900 83220</t>
      </is>
    </nc>
  </rcc>
  <rcc rId="4182" sId="1">
    <nc r="B117" t="inlineStr">
      <is>
        <t>01</t>
      </is>
    </nc>
  </rcc>
  <rcc rId="4183" sId="1">
    <nc r="C117" t="inlineStr">
      <is>
        <t>13</t>
      </is>
    </nc>
  </rcc>
  <rcc rId="4184" sId="1">
    <nc r="D117" t="inlineStr">
      <is>
        <t>99900 83220</t>
      </is>
    </nc>
  </rcc>
  <rcc rId="4185" sId="1">
    <nc r="E116" t="inlineStr">
      <is>
        <t>121</t>
      </is>
    </nc>
  </rcc>
  <rcc rId="4186" sId="1">
    <nc r="E117" t="inlineStr">
      <is>
        <t>129</t>
      </is>
    </nc>
  </rcc>
  <rcc rId="4187" sId="1" numFmtId="4">
    <nc r="F116">
      <v>1421.1</v>
    </nc>
  </rcc>
  <rcc rId="4188" sId="1" numFmtId="4">
    <nc r="F117">
      <v>429.2</v>
    </nc>
  </rcc>
  <rcc rId="4189" sId="1" numFmtId="4">
    <nc r="G116">
      <v>0</v>
    </nc>
  </rcc>
  <rcc rId="4190" sId="1" numFmtId="4">
    <nc r="G117">
      <v>0</v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 numFmtId="4">
    <oc r="F315">
      <v>64.3</v>
    </oc>
    <nc r="F315">
      <v>64.262</v>
    </nc>
  </rcc>
  <rcc rId="3165" sId="1" numFmtId="4">
    <oc r="G315">
      <v>64.3</v>
    </oc>
    <nc r="G315">
      <v>64.262</v>
    </nc>
  </rcc>
  <rcc rId="3166" sId="1" numFmtId="4">
    <oc r="F316">
      <v>19.399999999999999</v>
    </oc>
    <nc r="F316">
      <v>19.407</v>
    </nc>
  </rcc>
  <rcc rId="3167" sId="1" numFmtId="4">
    <oc r="G316">
      <v>19.399999999999999</v>
    </oc>
    <nc r="G316">
      <v>19.407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Ведом.структура!$A$5:$G$459</formula>
    <oldFormula>Ведом.структура!$A$5:$G$459</oldFormula>
  </rdn>
  <rdn rId="0" localSheetId="1" customView="1" name="Z_E97D42D2_9E10_4ADB_8FB1_0860F6F503F4_.wvu.FilterData" hidden="1" oldHidden="1">
    <formula>Ведом.структура!$A$17:$G$468</formula>
    <oldFormula>Ведом.структура!$A$17:$G$468</oldFormula>
  </rdn>
  <rcv guid="{E97D42D2-9E10-4ADB-8FB1-0860F6F503F4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0" sId="1" numFmtId="34">
    <oc r="F461">
      <v>1976936.3886299999</v>
    </oc>
    <nc r="F461"/>
  </rcc>
  <rcc rId="3171" sId="1" numFmtId="34">
    <oc r="G461">
      <v>1343032.64142</v>
    </oc>
    <nc r="G461"/>
  </rcc>
  <rcc rId="3172" sId="1">
    <oc r="H461">
      <f>G461+G458</f>
    </oc>
    <nc r="H461"/>
  </rcc>
  <rcc rId="3173" sId="1">
    <oc r="I461">
      <f>G459-H461</f>
    </oc>
    <nc r="I461"/>
  </rcc>
  <rcc rId="3174" sId="1">
    <oc r="F463">
      <f>F459-F461</f>
    </oc>
    <nc r="F463"/>
  </rcc>
  <rcc rId="3175" sId="1">
    <oc r="G463">
      <f>G459-G461</f>
    </oc>
    <nc r="G463"/>
  </rcc>
  <rcc rId="3176" sId="1">
    <oc r="F465">
      <f>F458-F463</f>
    </oc>
    <nc r="F465"/>
  </rcc>
  <rcc rId="3177" sId="1">
    <oc r="G465">
      <f>G458-G463</f>
    </oc>
    <nc r="G465"/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9" sId="1">
    <oc r="G3" t="inlineStr">
      <is>
        <t>от __ июня 2023  № ____</t>
      </is>
    </oc>
    <nc r="G3" t="inlineStr">
      <is>
        <t>от 28 июня 2023  № 269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80" sId="1" numFmtId="4">
    <oc r="F115">
      <v>18344.5</v>
    </oc>
    <nc r="F115">
      <f>18344.5-1580.8</f>
    </nc>
  </rcc>
  <rcc rId="3181" sId="1" numFmtId="4">
    <oc r="F116">
      <v>5540</v>
    </oc>
    <nc r="F116">
      <f>5540-477.475</f>
    </nc>
  </rcc>
  <rcc rId="3182" sId="1">
    <oc r="E413" t="inlineStr">
      <is>
        <t>129</t>
      </is>
    </oc>
    <nc r="E413" t="inlineStr">
      <is>
        <t>244</t>
      </is>
    </nc>
  </rcc>
  <rcc rId="3183" sId="1" numFmtId="4">
    <oc r="F411">
      <v>136.80000000000001</v>
    </oc>
    <nc r="F411">
      <f>136.8+41.355</f>
    </nc>
  </rcc>
  <rcc rId="3184" sId="1" numFmtId="4">
    <oc r="F412">
      <v>41.3</v>
    </oc>
    <nc r="F412">
      <f>41.3+12.49</f>
    </nc>
  </rcc>
  <rcc rId="3185" sId="1" numFmtId="4">
    <oc r="F413">
      <v>145.80000000000001</v>
    </oc>
    <nc r="F413">
      <f>145.8+29.37</f>
    </nc>
  </rcc>
  <rrc rId="3186" sId="1" ref="A414:XFD414" action="insertRow"/>
  <rcc rId="3187" sId="1">
    <nc r="B414" t="inlineStr">
      <is>
        <t>10</t>
      </is>
    </nc>
  </rcc>
  <rcc rId="3188" sId="1">
    <nc r="C414" t="inlineStr">
      <is>
        <t>06</t>
      </is>
    </nc>
  </rcc>
  <rcc rId="3189" sId="1">
    <nc r="D414" t="inlineStr">
      <is>
        <t>99900 73250</t>
      </is>
    </nc>
  </rcc>
  <rcc rId="3190" sId="1">
    <nc r="E414" t="inlineStr">
      <is>
        <t>247</t>
      </is>
    </nc>
  </rcc>
  <rcc rId="3191" sId="1" numFmtId="4">
    <nc r="F414">
      <v>14.685</v>
    </nc>
  </rcc>
  <rcc rId="3192" sId="1">
    <oc r="F410">
      <f>SUM(F411:F413)</f>
    </oc>
    <nc r="F410">
      <f>SUM(F411:F414)</f>
    </nc>
  </rcc>
  <rcc rId="3193" sId="1" numFmtId="4">
    <oc r="G411">
      <v>136.80000000000001</v>
    </oc>
    <nc r="G411">
      <f>136.8+41.355</f>
    </nc>
  </rcc>
  <rcc rId="3194" sId="1" numFmtId="4">
    <oc r="G412">
      <v>41.3</v>
    </oc>
    <nc r="G412">
      <f>41.3+12.49</f>
    </nc>
  </rcc>
  <rcc rId="3195" sId="1" numFmtId="4">
    <oc r="G413">
      <v>145.80000000000001</v>
    </oc>
    <nc r="G413">
      <f>145.8+29.37</f>
    </nc>
  </rcc>
  <rcc rId="3196" sId="1" numFmtId="4">
    <nc r="G414">
      <v>14.685</v>
    </nc>
  </rcc>
  <rcc rId="3197" sId="1">
    <oc r="G410">
      <f>SUM(G411:G413)</f>
    </oc>
    <nc r="G410">
      <f>SUM(G411:G414)</f>
    </nc>
  </rcc>
  <rcc rId="3198" sId="1" odxf="1" dxf="1">
    <nc r="A414" t="inlineStr">
      <is>
        <t>Закупка энергетических ресурсов</t>
      </is>
    </nc>
    <ndxf>
      <fill>
        <patternFill patternType="solid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Ведом.структура!$A$5:$G$460</formula>
    <oldFormula>Ведом.структура!$A$5:$G$460</oldFormula>
  </rdn>
  <rdn rId="0" localSheetId="1" customView="1" name="Z_E97D42D2_9E10_4ADB_8FB1_0860F6F503F4_.wvu.FilterData" hidden="1" oldHidden="1">
    <formula>Ведом.структура!$A$17:$G$469</formula>
    <oldFormula>Ведом.структура!$A$17:$G$469</oldFormula>
  </rdn>
  <rcv guid="{E97D42D2-9E10-4ADB-8FB1-0860F6F503F4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01" sId="1" numFmtId="4">
    <oc r="F118">
      <v>2110</v>
    </oc>
    <nc r="F118">
      <f>2110-492.965</f>
    </nc>
  </rcc>
  <rrc rId="3202" sId="1" ref="A201:XFD201" action="insertRow"/>
  <rcc rId="3203" sId="1" odxf="1" dxf="1">
    <nc r="A20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fmt sheetId="1" sqref="B201" start="0" length="0">
    <dxf>
      <font>
        <b/>
        <name val="Times New Roman"/>
        <family val="1"/>
      </font>
    </dxf>
  </rfmt>
  <rfmt sheetId="1" sqref="C201" start="0" length="0">
    <dxf>
      <font>
        <b/>
        <name val="Times New Roman"/>
        <family val="1"/>
      </font>
    </dxf>
  </rfmt>
  <rcc rId="3204" sId="1" odxf="1" dxf="1">
    <nc r="D20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1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F201" start="0" length="0">
    <dxf>
      <font>
        <b/>
        <name val="Times New Roman"/>
        <family val="1"/>
      </font>
      <alignment vertical="top"/>
    </dxf>
  </rfmt>
  <rfmt sheetId="1" sqref="G201" start="0" length="0">
    <dxf>
      <font>
        <b/>
        <name val="Times New Roman"/>
        <family val="1"/>
      </font>
      <alignment vertical="top"/>
    </dxf>
  </rfmt>
  <rrc rId="3205" sId="1" ref="A202:XFD203" action="insertRow"/>
  <rcc rId="3206" sId="1" odxf="1" dxf="1">
    <nc r="A202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7" sId="1" odxf="1" dxf="1">
    <nc r="B20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8" sId="1" odxf="1" dxf="1">
    <nc r="C202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02" start="0" length="0">
    <dxf>
      <font>
        <b val="0"/>
        <i/>
        <name val="Times New Roman"/>
        <family val="1"/>
      </font>
    </dxf>
  </rfmt>
  <rfmt sheetId="1" sqref="E20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02" start="0" length="0">
    <dxf>
      <font>
        <b val="0"/>
        <i/>
        <name val="Times New Roman"/>
        <family val="1"/>
      </font>
      <alignment vertical="center"/>
    </dxf>
  </rfmt>
  <rfmt sheetId="1" sqref="G202" start="0" length="0">
    <dxf>
      <font>
        <b val="0"/>
        <i/>
        <name val="Times New Roman"/>
        <family val="1"/>
      </font>
      <alignment vertical="center"/>
    </dxf>
  </rfmt>
  <rcc rId="3209" sId="1" odxf="1" dxf="1">
    <nc r="A203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3210" sId="1" odxf="1" dxf="1">
    <nc r="B2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11" sId="1" odxf="1" dxf="1">
    <nc r="C20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03" start="0" length="0">
    <dxf>
      <font>
        <b val="0"/>
        <name val="Times New Roman"/>
        <family val="1"/>
      </font>
    </dxf>
  </rfmt>
  <rcc rId="3212" sId="1" odxf="1" dxf="1">
    <nc r="E203" t="inlineStr">
      <is>
        <t>540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03" start="0" length="0">
    <dxf>
      <font>
        <b val="0"/>
        <name val="Times New Roman"/>
        <family val="1"/>
      </font>
      <alignment vertical="center"/>
    </dxf>
  </rfmt>
  <rfmt sheetId="1" sqref="G203" start="0" length="0">
    <dxf>
      <font>
        <b val="0"/>
        <name val="Times New Roman"/>
        <family val="1"/>
      </font>
      <alignment vertical="center"/>
    </dxf>
  </rfmt>
  <rcc rId="3213" sId="1">
    <nc r="B201" t="inlineStr">
      <is>
        <t>05</t>
      </is>
    </nc>
  </rcc>
  <rcc rId="3214" sId="1">
    <nc r="C201" t="inlineStr">
      <is>
        <t>02</t>
      </is>
    </nc>
  </rcc>
  <rcc rId="3215" sId="1">
    <nc r="F203">
      <f>492.965+492.965</f>
    </nc>
  </rcc>
  <rcc rId="3216" sId="1">
    <nc r="G203">
      <f>512.37+512.37</f>
    </nc>
  </rcc>
  <rcc rId="3217" sId="1">
    <nc r="D202" t="inlineStr">
      <is>
        <t>99900 S2180</t>
      </is>
    </nc>
  </rcc>
  <rcc rId="3218" sId="1">
    <nc r="D203" t="inlineStr">
      <is>
        <t>99900 S2180</t>
      </is>
    </nc>
  </rcc>
  <rcc rId="3219" sId="1">
    <nc r="F202">
      <f>F203</f>
    </nc>
  </rcc>
  <rcc rId="3220" sId="1">
    <nc r="F201">
      <f>F202</f>
    </nc>
  </rcc>
  <rcc rId="3221" sId="1">
    <nc r="G202">
      <f>G203</f>
    </nc>
  </rcc>
  <rcc rId="3222" sId="1">
    <nc r="G201">
      <f>G202</f>
    </nc>
  </rcc>
  <rcc rId="3223" sId="1">
    <oc r="B200" t="inlineStr">
      <is>
        <t>04</t>
      </is>
    </oc>
    <nc r="B200" t="inlineStr">
      <is>
        <t>05</t>
      </is>
    </nc>
  </rcc>
  <rcc rId="3224" sId="1">
    <oc r="C200" t="inlineStr">
      <is>
        <t>05</t>
      </is>
    </oc>
    <nc r="C200" t="inlineStr">
      <is>
        <t>02</t>
      </is>
    </nc>
  </rcc>
  <rcc rId="3225" sId="1">
    <oc r="F197">
      <f>F198</f>
    </oc>
    <nc r="F197">
      <f>F198</f>
    </nc>
  </rcc>
  <rcc rId="3226" sId="1">
    <oc r="F194">
      <f>F195</f>
    </oc>
    <nc r="F194">
      <f>F195+F201</f>
    </nc>
  </rcc>
  <rcc rId="3227" sId="1">
    <oc r="G194">
      <f>G195</f>
    </oc>
    <nc r="G194">
      <f>G195+G201</f>
    </nc>
  </rcc>
  <rcc rId="3228" sId="1" numFmtId="4">
    <oc r="G118">
      <v>2110</v>
    </oc>
    <nc r="G118">
      <f>2110-512.37</f>
    </nc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9" sId="1" numFmtId="34">
    <nc r="F465">
      <v>1984371.2176300001</v>
    </nc>
  </rcc>
  <rcc rId="3230" sId="1" numFmtId="34">
    <nc r="G465">
      <v>1361403.2604199999</v>
    </nc>
  </rcc>
  <rcc rId="3231" sId="1">
    <nc r="F467">
      <f>F463-F465</f>
    </nc>
  </rcc>
  <rcc rId="3232" sId="1">
    <nc r="G467">
      <f>G463-G465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3" sId="1" xfDxf="1" dxf="1">
    <oc r="A202" t="inlineStr">
      <is>
        <t>Обеспечение комплексного развития сельских территорий</t>
      </is>
    </oc>
    <nc r="A202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6" sId="1">
    <oc r="E212" t="inlineStr">
      <is>
        <t>540</t>
      </is>
    </oc>
    <nc r="E212" t="inlineStr">
      <is>
        <t>622</t>
      </is>
    </nc>
  </rcc>
  <rcc rId="3237" sId="1" odxf="1" dxf="1">
    <oc r="A212" t="inlineStr">
      <is>
        <t>Иные межбюджетные трансферты</t>
      </is>
    </oc>
    <nc r="A212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238" sId="1">
    <oc r="E165" t="inlineStr">
      <is>
        <t>244</t>
      </is>
    </oc>
    <nc r="E165" t="inlineStr">
      <is>
        <t>540</t>
      </is>
    </nc>
  </rcc>
  <rcc rId="3239" sId="1" odxf="1" dxf="1">
    <oc r="A165" t="inlineStr">
      <is>
        <t>Прочие закупки товаров, работ и услуг для государственных (муниципальных) нужд</t>
      </is>
    </oc>
    <nc r="A1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3" sId="1">
    <oc r="A45" t="inlineStr">
      <is>
        <t>Муниципальная Программа «Управление муниципальными финансами и муниципальным долгом на 2020-2024 годы</t>
      </is>
    </oc>
    <nc r="A45" t="inlineStr">
      <is>
        <t>Муниципальная Программа «Управление муниципальными финансами и муниципальным долгом на 2020-2025 годы</t>
      </is>
    </nc>
  </rcc>
  <rcc rId="324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24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246" sId="1">
    <o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47" sId="1">
    <oc r="A79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9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248" sId="1">
    <oc r="A83" t="inlineStr">
      <is>
        <t>Муниципальная программа «Организация общественных работ на территории Селенгинского района на 2020-2024 годы</t>
      </is>
    </oc>
    <nc r="A83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249" sId="1">
    <oc r="A87" t="inlineStr">
      <is>
        <t>Муниципальная программа «Поддержка сельских и городских инициатив в Селенгинском районе на 2020-2024 годы»</t>
      </is>
    </oc>
    <nc r="A87" t="inlineStr">
      <is>
        <t>Муниципальная программа «Поддержка сельских и городских инициатив в Селенгинском районе на 2020-2025 годы»</t>
      </is>
    </nc>
  </rcc>
  <rcc rId="3250" sId="1">
    <o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251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52" sId="1">
    <o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53" sId="1">
    <oc r="D164" t="inlineStr">
      <is>
        <t>11001 S21Д0</t>
      </is>
    </oc>
    <nc r="D164" t="inlineStr">
      <is>
        <t>04304 S21Д0</t>
      </is>
    </nc>
  </rcc>
  <rcc rId="3254" sId="1">
    <oc r="D165" t="inlineStr">
      <is>
        <t>11001 S21Д0</t>
      </is>
    </oc>
    <nc r="D165" t="inlineStr">
      <is>
        <t>04304 S21Д0</t>
      </is>
    </nc>
  </rcc>
  <rcc rId="3255" sId="1">
    <oc r="D166" t="inlineStr">
      <is>
        <t>11001 S21Д0</t>
      </is>
    </oc>
    <nc r="D166" t="inlineStr">
      <is>
        <t>04304 S21Д0</t>
      </is>
    </nc>
  </rcc>
  <rcc rId="3256" sId="1">
    <oc r="D167" t="inlineStr">
      <is>
        <t>11001 S21Д0</t>
      </is>
    </oc>
    <nc r="D167" t="inlineStr">
      <is>
        <t>04304 S21Д0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2878" sId="1" odxf="1">
    <oc r="G3" t="inlineStr">
      <is>
        <t>от ____ января 2023  № ____</t>
      </is>
    </oc>
    <nc r="G3" t="inlineStr">
      <is>
        <t>от 23 января 2023  № 236</t>
      </is>
    </nc>
    <odxf/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59" sId="1">
    <o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60" sId="1">
    <oc r="A182" t="inlineStr">
      <is>
        <t>Муниципальная программа "Профилактика преступлений и иных правонарушений в Селенгинском районе"</t>
      </is>
    </oc>
    <nc r="A182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261" sId="1">
    <oc r="A195" t="inlineStr">
      <is>
        <t>Муниципальная программа «Комплексное развитие сельских территорий в Селенгинском районе на 2020-2024 годы»</t>
      </is>
    </oc>
    <nc r="A195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62" sId="1">
    <o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263" sId="1">
    <oc r="D218" t="inlineStr">
      <is>
        <t>17001 00000</t>
      </is>
    </oc>
    <nc r="D218" t="inlineStr">
      <is>
        <t>170F5 00000</t>
      </is>
    </nc>
  </rcc>
  <rcc rId="3264" sId="1">
    <oc r="A217" t="inlineStr">
      <is>
        <t>Муниципальная программа "Чистая вода на 2020-2024 годы"</t>
      </is>
    </oc>
    <nc r="A217" t="inlineStr">
      <is>
        <t>Муниципальная программа "Чистая вода на 2020-2025 годы"</t>
      </is>
    </nc>
  </rcc>
  <rcc rId="3265" sId="1">
    <oc r="A223" t="inlineStr">
      <is>
        <t>МП «Развитие образования в Селенгинском районе на 2020-2024 годы"</t>
      </is>
    </oc>
    <nc r="A223" t="inlineStr">
      <is>
        <t>МП «Развитие образования в Селенгинском районе на 2020-2025 годы"</t>
      </is>
    </nc>
  </rcc>
  <rcc rId="3266" sId="1">
    <oc r="A235" t="inlineStr">
      <is>
        <t>МП «Развитие образования в Селенгинском районе на 2020-2024 годы"</t>
      </is>
    </oc>
    <nc r="A235" t="inlineStr">
      <is>
        <t>МП «Развитие образования в Селенгинском районе на 2020-2025 годы"</t>
      </is>
    </nc>
  </rcc>
  <rcc rId="3267" sId="1">
    <oc r="A268" t="inlineStr">
      <is>
        <t>Муниципальная Программа «Развитие культуры в Селенгинском районе на 2020 – 2024 годы»</t>
      </is>
    </oc>
    <nc r="A268" t="inlineStr">
      <is>
        <t>Муниципальная Программа «Развитие культуры в Селенгинском районе на 2020 – 2025 годы»</t>
      </is>
    </nc>
  </rcc>
  <rcc rId="3268" sId="1">
    <oc r="A275" t="inlineStr">
      <is>
        <t>МП «Развитие образования в Селенгинском районе на 2020-2024 годы"</t>
      </is>
    </oc>
    <nc r="A275" t="inlineStr">
      <is>
        <t>МП «Развитие образования в Селенгинском районе на 2020-2025 годы"</t>
      </is>
    </nc>
  </rcc>
  <rcc rId="3269" sId="1">
    <oc r="A289" t="inlineStr">
      <is>
        <t>МП «Развитие образования в Селенгинском районе на 2020-2024 годы"</t>
      </is>
    </oc>
    <nc r="A289" t="inlineStr">
      <is>
        <t>МП «Развитие образования в Селенгинском районе на 2020-2025 годы"</t>
      </is>
    </nc>
  </rcc>
  <rcc rId="3270" sId="1">
    <oc r="A29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9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271" sId="1">
    <nc r="D295" t="inlineStr">
      <is>
        <t>09000 00000</t>
      </is>
    </nc>
  </rcc>
  <rcc rId="3272" sId="1">
    <oc r="D296" t="inlineStr">
      <is>
        <t>09401 00000</t>
      </is>
    </oc>
    <nc r="D296" t="inlineStr">
      <is>
        <t>09400 00000</t>
      </is>
    </nc>
  </rcc>
  <rrc rId="3273" sId="1" ref="A297:XFD297" action="insertRow"/>
  <rfmt sheetId="1" sqref="A297" start="0" length="0">
    <dxf>
      <font>
        <b val="0"/>
        <name val="Times New Roman"/>
        <family val="1"/>
      </font>
    </dxf>
  </rfmt>
  <rcc rId="3274" sId="1" odxf="1" dxf="1">
    <nc r="B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5" sId="1" odxf="1" dxf="1">
    <nc r="C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97" start="0" length="0">
    <dxf>
      <font>
        <b val="0"/>
        <name val="Times New Roman"/>
        <family val="1"/>
      </font>
    </dxf>
  </rfmt>
  <rfmt sheetId="1" sqref="E297" start="0" length="0">
    <dxf>
      <font>
        <b val="0"/>
        <i val="0"/>
        <name val="Times New Roman"/>
        <family val="1"/>
      </font>
    </dxf>
  </rfmt>
  <rfmt sheetId="1" sqref="F297" start="0" length="0">
    <dxf>
      <font>
        <b val="0"/>
        <name val="Times New Roman"/>
        <family val="1"/>
      </font>
    </dxf>
  </rfmt>
  <rcc rId="3276" sId="1" odxf="1" dxf="1">
    <nc r="G297">
      <f>G298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7" sId="1">
    <nc r="D297" t="inlineStr">
      <is>
        <t>09401 00000</t>
      </is>
    </nc>
  </rcc>
  <rcc rId="3278" sId="1">
    <nc r="A297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</rcc>
  <rcc rId="3279" sId="1">
    <nc r="F297">
      <f>F298</f>
    </nc>
  </rcc>
  <rcc rId="3280" sId="1">
    <oc r="F296">
      <f>F298</f>
    </oc>
    <nc r="F296">
      <f>F297</f>
    </nc>
  </rcc>
  <rcc rId="3281" sId="1">
    <oc r="G296">
      <f>G298</f>
    </oc>
    <nc r="G296">
      <f>G297</f>
    </nc>
  </rcc>
  <rcc rId="3282" sId="1">
    <oc r="F295">
      <f>F296</f>
    </oc>
    <nc r="F295">
      <f>F296</f>
    </nc>
  </rcc>
  <rcc rId="3283" sId="1" odxf="1" dxf="1">
    <oc r="A30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00" t="inlineStr">
      <is>
        <t xml:space="preserve">Подпрограмма «Развитие молодежной политики в Селенгинском районе»  </t>
      </is>
    </nc>
    <odxf>
      <font>
        <i val="0"/>
        <name val="Times New Roman"/>
        <family val="1"/>
      </font>
      <alignment horizontal="general"/>
    </odxf>
    <ndxf>
      <font>
        <i/>
        <name val="Times New Roman"/>
        <family val="1"/>
      </font>
      <alignment horizontal="left"/>
    </ndxf>
  </rcc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A301:G301" start="0" length="2147483647">
    <dxf>
      <font>
        <b val="0"/>
      </font>
    </dxf>
  </rfmt>
  <rcc rId="3284" sId="1">
    <oc r="A301" t="inlineStr">
      <is>
        <t xml:space="preserve">Подпрограмма «Развитие молодежной политики в Селенгинском районе»  </t>
      </is>
    </oc>
    <nc r="A301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cc rId="3285" sId="1">
    <oc r="A304" t="inlineStr">
      <is>
        <t>МП «Развитие образования в Селенгинском районе на 2020-2024 годы"</t>
      </is>
    </oc>
    <nc r="A304" t="inlineStr">
      <is>
        <t>МП «Развитие образования в Селенгинском районе на 2020-2025 годы"</t>
      </is>
    </nc>
  </rcc>
  <rcc rId="3286" sId="1">
    <oc r="A315" t="inlineStr">
      <is>
        <t>МП «Развитие образования в Селенгинском районе на 2020-2024 годы"</t>
      </is>
    </oc>
    <nc r="A315" t="inlineStr">
      <is>
        <t>МП «Развитие образования в Селенгинском районе на 2020-2025 годы"</t>
      </is>
    </nc>
  </rcc>
  <rcc rId="3287" sId="1">
    <oc r="A347" t="inlineStr">
      <is>
        <t>Муниципальная Программа «Развитие культуры в Селенгинском районе на 2020 – 2024 годы»</t>
      </is>
    </oc>
    <nc r="A347" t="inlineStr">
      <is>
        <t>Муниципальная Программа «Развитие культуры в Селенгинском районе на 2020 – 2025 годы»</t>
      </is>
    </nc>
  </rcc>
  <rcc rId="3288" sId="1">
    <oc r="A368" t="inlineStr">
      <is>
        <t>Муниципальная Программа «Развитие культуры в Селенгинском районе на 2020 – 2024 годы»</t>
      </is>
    </oc>
    <nc r="A368" t="inlineStr">
      <is>
        <t>Муниципальная Программа «Развитие культуры в Селенгинском районе на 2020 – 2025 годы»</t>
      </is>
    </nc>
  </rcc>
  <rcc rId="3289" sId="1">
    <oc r="A378" t="inlineStr">
      <is>
        <t>Муниципальная программа «Старшее поколение на 2020-2024 годы</t>
      </is>
    </oc>
    <nc r="A378" t="inlineStr">
      <is>
        <t>Муниципальная программа «Старшее поколение на 2020-2025 годы</t>
      </is>
    </nc>
  </rcc>
  <rcc rId="3290" sId="1">
    <oc r="A389" t="inlineStr">
      <is>
        <t>Муниципальная программа «Комплексное развитие сельских территорий в Селенгинском районе на 2020-2024 годы»</t>
      </is>
    </oc>
    <nc r="A389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91" sId="1">
    <oc r="A39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3292" sId="1" ref="A397:XFD397" action="insertRow"/>
  <rfmt sheetId="1" sqref="A39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3293" sId="1" odxf="1" dxf="1">
    <nc r="B39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294" sId="1" odxf="1" dxf="1">
    <nc r="F397">
      <f>F398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5" sId="1" odxf="1" dxf="1">
    <nc r="G397">
      <f>G398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6" sId="1">
    <nc r="C397" t="inlineStr">
      <is>
        <t>04</t>
      </is>
    </nc>
  </rcc>
  <rcc rId="3297" sId="1">
    <nc r="A397" t="inlineStr">
      <is>
        <t>Социальное обеспечение населения</t>
      </is>
    </nc>
  </rcc>
  <rcc rId="3298" sId="1">
    <oc r="F382">
      <f>F383+F388+F403+F398</f>
    </oc>
    <nc r="F382">
      <f>F383+F388+F403+F397</f>
    </nc>
  </rcc>
  <rcc rId="3299" sId="1">
    <oc r="G382">
      <f>G383+G388+G403+G398</f>
    </oc>
    <nc r="G382">
      <f>G383+G388+G403+G397</f>
    </nc>
  </rcc>
  <rcc rId="3300" sId="1">
    <oc r="A422" t="inlineStr">
      <is>
        <t>Муниципальная программа «Комплексное развитие сельских территорий в Селенгинском районе на 2020-2024 годы»</t>
      </is>
    </oc>
    <nc r="A422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301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02" sId="1">
    <oc r="D432" t="inlineStr">
      <is>
        <t>09201 00000</t>
      </is>
    </oc>
    <nc r="D432" t="inlineStr">
      <is>
        <t>09200 00000</t>
      </is>
    </nc>
  </rcc>
  <rrc rId="3303" sId="1" ref="A433:XFD433" action="insertRow"/>
  <rfmt sheetId="1" sqref="A433" start="0" length="0">
    <dxf>
      <font>
        <b val="0"/>
        <name val="Times New Roman"/>
        <family val="1"/>
      </font>
      <alignment horizontal="general" vertical="top"/>
    </dxf>
  </rfmt>
  <rcc rId="3304" sId="1" odxf="1" dxf="1">
    <nc r="B43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305" sId="1" odxf="1" dxf="1">
    <nc r="C43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33" start="0" length="0">
    <dxf>
      <font>
        <b val="0"/>
        <name val="Times New Roman"/>
        <family val="1"/>
      </font>
    </dxf>
  </rfmt>
  <rfmt sheetId="1" sqref="E433" start="0" length="0">
    <dxf>
      <font>
        <b val="0"/>
        <name val="Times New Roman"/>
        <family val="1"/>
      </font>
    </dxf>
  </rfmt>
  <rfmt sheetId="1" sqref="F433" start="0" length="0">
    <dxf>
      <font>
        <b val="0"/>
        <name val="Times New Roman"/>
        <family val="1"/>
      </font>
    </dxf>
  </rfmt>
  <rfmt sheetId="1" sqref="G433" start="0" length="0">
    <dxf>
      <font>
        <b val="0"/>
        <name val="Times New Roman"/>
        <family val="1"/>
      </font>
    </dxf>
  </rfmt>
  <rcc rId="3306" sId="1">
    <nc r="D433" t="inlineStr">
      <is>
        <t>09201 00000</t>
      </is>
    </nc>
  </rcc>
  <rcc rId="3307" sId="1">
    <nc r="F433">
      <f>F434</f>
    </nc>
  </rcc>
  <rcc rId="3308" sId="1">
    <oc r="F432">
      <f>F434</f>
    </oc>
    <nc r="F432">
      <f>F433</f>
    </nc>
  </rcc>
  <rcc rId="3309" sId="1">
    <nc r="G433">
      <f>G434</f>
    </nc>
  </rcc>
  <rcc rId="3310" sId="1">
    <oc r="G432">
      <f>G434</f>
    </oc>
    <nc r="G432">
      <f>G433</f>
    </nc>
  </rcc>
  <rcc rId="3311" sId="1" xfDxf="1" dxf="1">
    <nc r="A433" t="inlineStr">
      <is>
        <t>Основное мероприятие «Обеспечение специалистами сферы физической культуры и спорта»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4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5" sId="1">
    <oc r="A44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6" sId="1">
    <oc r="A458" t="inlineStr">
      <is>
        <t>Муниципальная Программа «Управление муниципальными финансами и муниципальным долгом на 2020-2024 годы</t>
      </is>
    </oc>
    <nc r="A458" t="inlineStr">
      <is>
        <t>Муниципальная Программа «Управление муниципальными финансами и муниципальным долгом на 2020-2025 годы</t>
      </is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7" sId="1">
    <oc r="F17">
      <v>2024</v>
    </oc>
    <nc r="F17">
      <v>2025</v>
    </nc>
  </rcc>
  <rcc rId="3318" sId="1">
    <oc r="G17">
      <v>2025</v>
    </oc>
    <nc r="G17">
      <v>2026</v>
    </nc>
  </rcc>
  <rcc rId="3319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2" sId="1" numFmtId="4">
    <oc r="F23">
      <v>2599.5</v>
    </oc>
    <nc r="F23">
      <v>2051.3000000000002</v>
    </nc>
  </rcc>
  <rcc rId="3323" sId="1" numFmtId="4">
    <oc r="G23">
      <v>2599.5</v>
    </oc>
    <nc r="G23">
      <v>2051.3000000000002</v>
    </nc>
  </rcc>
  <rcc rId="3324" sId="1" numFmtId="4">
    <oc r="F24">
      <v>785</v>
    </oc>
    <nc r="F24">
      <v>619.5</v>
    </nc>
  </rcc>
  <rcc rId="3325" sId="1" numFmtId="4">
    <oc r="G24">
      <v>785</v>
    </oc>
    <nc r="G24">
      <v>619.5</v>
    </nc>
  </rcc>
  <rcc rId="3326" sId="1" odxf="1" dxf="1" numFmtId="4">
    <oc r="F29">
      <v>1355.6</v>
    </oc>
    <nc r="F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7" sId="1" odxf="1" dxf="1" numFmtId="4">
    <oc r="G29">
      <v>1355.6</v>
    </oc>
    <nc r="G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8" sId="1" odxf="1" dxf="1" numFmtId="4">
    <oc r="F30">
      <v>409.4</v>
    </oc>
    <nc r="F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9" sId="1" odxf="1" dxf="1" numFmtId="4">
    <oc r="G30">
      <v>409.4</v>
    </oc>
    <nc r="G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30" sId="1">
    <oc r="F31">
      <f>SUM(F32:F33)</f>
    </oc>
    <nc r="F31">
      <f>SUM(F32:F33)</f>
    </nc>
  </rcc>
  <rcc rId="3331" sId="1">
    <oc r="G31">
      <f>SUM(G32:G33)</f>
    </oc>
    <nc r="G31">
      <f>SUM(G32:G33)</f>
    </nc>
  </rcc>
  <rcc rId="3332" sId="1" numFmtId="4">
    <oc r="F32">
      <v>2079.6999999999998</v>
    </oc>
    <nc r="F32">
      <v>1641.1</v>
    </nc>
  </rcc>
  <rcc rId="3333" sId="1" numFmtId="4">
    <oc r="G32">
      <v>2079.6999999999998</v>
    </oc>
    <nc r="G32">
      <v>1641.1</v>
    </nc>
  </rcc>
  <rcc rId="3334" sId="1" numFmtId="4">
    <oc r="F33">
      <v>628.1</v>
    </oc>
    <nc r="F33">
      <v>495.6</v>
    </nc>
  </rcc>
  <rcc rId="3335" sId="1" numFmtId="4">
    <oc r="G33">
      <v>628.1</v>
    </oc>
    <nc r="G33">
      <v>495.6</v>
    </nc>
  </rcc>
  <rcc rId="3336" sId="1" numFmtId="4">
    <oc r="F38">
      <v>13845.8</v>
    </oc>
    <nc r="F38">
      <v>10863.4</v>
    </nc>
  </rcc>
  <rcc rId="3337" sId="1" numFmtId="4">
    <oc r="G38">
      <v>8225.5</v>
    </oc>
    <nc r="G38">
      <v>10863.4</v>
    </nc>
  </rcc>
  <rcc rId="3338" sId="1" numFmtId="4">
    <oc r="F39">
      <v>4181.3999999999996</v>
    </oc>
    <nc r="F39">
      <v>3280.7</v>
    </nc>
  </rcc>
  <rcc rId="3339" sId="1" numFmtId="4">
    <oc r="G39">
      <v>2484.0520000000001</v>
    </oc>
    <nc r="G39">
      <v>3280.7</v>
    </nc>
  </rcc>
  <rcc rId="3340" sId="1" numFmtId="4">
    <oc r="F49">
      <v>6560.8</v>
    </oc>
    <nc r="F49">
      <v>5064.6000000000004</v>
    </nc>
  </rcc>
  <rcc rId="3341" sId="1" numFmtId="4">
    <oc r="G49">
      <v>6560.8</v>
    </oc>
    <nc r="G49">
      <v>5064.6000000000004</v>
    </nc>
  </rcc>
  <rcc rId="3342" sId="1" numFmtId="4">
    <oc r="F50">
      <v>1981.4</v>
    </oc>
    <nc r="F50">
      <v>1529.5</v>
    </nc>
  </rcc>
  <rcc rId="3343" sId="1" numFmtId="4">
    <oc r="G50">
      <v>1981.4</v>
    </oc>
    <nc r="G50">
      <v>1529.5</v>
    </nc>
  </rcc>
  <rcc rId="3344" sId="1" numFmtId="4">
    <oc r="F54">
      <v>400</v>
    </oc>
    <nc r="F54">
      <v>500</v>
    </nc>
  </rcc>
  <rcc rId="3345" sId="1" numFmtId="4">
    <oc r="G54">
      <v>400</v>
    </oc>
    <nc r="G54">
      <v>500</v>
    </nc>
  </rcc>
  <rcc rId="3346" sId="1" numFmtId="4">
    <oc r="F74">
      <f>5718.62+269.67</f>
    </oc>
    <nc r="F74">
      <v>4503.8</v>
    </nc>
  </rcc>
  <rcc rId="3347" sId="1" numFmtId="4">
    <oc r="G74">
      <v>5719.6</v>
    </oc>
    <nc r="G74">
      <v>4503.8</v>
    </nc>
  </rcc>
  <rcc rId="3348" sId="1" numFmtId="4">
    <oc r="F75">
      <v>1727.3</v>
    </oc>
    <nc r="F75">
      <v>1360.2</v>
    </nc>
  </rcc>
  <rcc rId="3349" sId="1" numFmtId="4">
    <oc r="G75">
      <v>1727.3</v>
    </oc>
    <nc r="G75">
      <v>1360.2</v>
    </nc>
  </rcc>
  <rcc rId="3350" sId="1" numFmtId="4">
    <oc r="F90">
      <v>200</v>
    </oc>
    <nc r="F90">
      <v>250</v>
    </nc>
  </rcc>
  <rcc rId="3351" sId="1" numFmtId="4">
    <oc r="G90">
      <v>200</v>
    </oc>
    <nc r="G90">
      <v>250</v>
    </nc>
  </rcc>
  <rcc rId="3352" sId="1" numFmtId="4">
    <oc r="F94">
      <v>330</v>
    </oc>
    <nc r="F94">
      <v>350</v>
    </nc>
  </rcc>
  <rcc rId="3353" sId="1" numFmtId="4">
    <oc r="G94">
      <v>350</v>
    </oc>
    <nc r="G94">
      <v>370</v>
    </nc>
  </rcc>
  <rcc rId="3354" sId="1" numFmtId="4">
    <oc r="F115">
      <f>18344.5-1580.8</f>
    </oc>
    <nc r="F115">
      <v>15644.7</v>
    </nc>
  </rcc>
  <rcc rId="3355" sId="1" numFmtId="4">
    <oc r="G115">
      <v>8344.5</v>
    </oc>
    <nc r="G115">
      <v>15644.7</v>
    </nc>
  </rcc>
  <rcc rId="3356" sId="1" numFmtId="4">
    <oc r="F116">
      <f>5540-477.475</f>
    </oc>
    <nc r="F116">
      <v>4724.7</v>
    </nc>
  </rcc>
  <rcc rId="3357" sId="1" numFmtId="4">
    <oc r="G116">
      <v>2540</v>
    </oc>
    <nc r="G116">
      <v>4724.7</v>
    </nc>
  </rcc>
  <rcc rId="3358" sId="1" numFmtId="4">
    <oc r="F117">
      <f>99.9831+30</f>
    </oc>
    <nc r="F117">
      <v>65</v>
    </nc>
  </rcc>
  <rcc rId="3359" sId="1" numFmtId="4">
    <oc r="G117">
      <v>130</v>
    </oc>
    <nc r="G117">
      <v>65</v>
    </nc>
  </rcc>
  <rcc rId="3360" sId="1" numFmtId="4">
    <oc r="F118">
      <f>2110-492.965</f>
    </oc>
    <nc r="F118">
      <v>2247.5</v>
    </nc>
  </rcc>
  <rcc rId="3361" sId="1" numFmtId="4">
    <oc r="G118">
      <f>2110-512.37</f>
    </oc>
    <nc r="G118">
      <v>2247.5</v>
    </nc>
  </rcc>
  <rcc rId="3362" sId="1" numFmtId="4">
    <oc r="F119">
      <v>20</v>
    </oc>
    <nc r="F119">
      <v>90</v>
    </nc>
  </rcc>
  <rcc rId="3363" sId="1" numFmtId="4">
    <oc r="G119">
      <v>20</v>
    </oc>
    <nc r="G119">
      <v>90</v>
    </nc>
  </rcc>
  <rcc rId="3364" sId="1" numFmtId="4">
    <oc r="F122">
      <v>12076.7</v>
    </oc>
    <nc r="F122">
      <f>10869+543.5</f>
    </nc>
  </rcc>
  <rcc rId="3365" sId="1" numFmtId="4">
    <oc r="G122">
      <v>12076.7</v>
    </oc>
    <nc r="G122">
      <v>0</v>
    </nc>
  </rcc>
  <rcc rId="3366" sId="1" numFmtId="4">
    <oc r="F153">
      <v>1839</v>
    </oc>
    <nc r="F153">
      <v>2607.9</v>
    </nc>
  </rcc>
  <rcc rId="3367" sId="1" numFmtId="4">
    <oc r="G153">
      <v>1839</v>
    </oc>
    <nc r="G153">
      <v>2607.9</v>
    </nc>
  </rcc>
  <rcc rId="3368" sId="1" numFmtId="4">
    <oc r="F154">
      <v>555.4</v>
    </oc>
    <nc r="F154">
      <v>787.6</v>
    </nc>
  </rcc>
  <rcc rId="3369" sId="1" numFmtId="4">
    <oc r="G154">
      <v>555.4</v>
    </oc>
    <nc r="G154">
      <v>787.6</v>
    </nc>
  </rcc>
  <rcc rId="3370" sId="1" numFmtId="4">
    <oc r="F161">
      <v>12013.404</v>
    </oc>
    <nc r="F161">
      <v>17764.599999999999</v>
    </nc>
  </rcc>
  <rcc rId="3371" sId="1" numFmtId="4">
    <oc r="G161">
      <v>12595.35</v>
    </oc>
    <nc r="G161">
      <v>17764.599999999999</v>
    </nc>
  </rcc>
  <rcc rId="3372" sId="1" numFmtId="4">
    <oc r="F160">
      <v>3685.0059999999999</v>
    </oc>
    <nc r="F160"/>
  </rcc>
  <rcc rId="3373" sId="1" numFmtId="4">
    <oc r="G160">
      <v>4134.22</v>
    </oc>
    <nc r="G160"/>
  </rcc>
  <rrc rId="3374" sId="1" ref="A160:XFD160" action="deleteRow">
    <undo index="65535" exp="area" dr="G160:G161" r="G159" sId="1"/>
    <undo index="65535" exp="area" dr="F160:F161" r="F159" sId="1"/>
    <rfmt sheetId="1" xfDxf="1" sqref="A160:XFD160" start="0" length="0">
      <dxf>
        <font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5" sId="1">
    <oc r="F162">
      <f>138906.1</f>
    </oc>
    <nc r="F162"/>
  </rcc>
  <rcc rId="3376" sId="1" numFmtId="4">
    <oc r="G162">
      <v>0</v>
    </oc>
    <nc r="G162"/>
  </rcc>
  <rrc rId="3377" sId="1" ref="A161:XFD161" action="deleteRow"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1">
        <f>F162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8" sId="1" ref="A161:XFD161" action="deleteRow">
    <undo index="65535" exp="ref" v="1" dr="G161" r="G158" sId="1"/>
    <undo index="65535" exp="ref" v="1" dr="F161" r="F158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9" sId="1">
    <oc r="F158">
      <f>F159+F161+F165+#REF!</f>
    </oc>
    <nc r="F158">
      <f>F159+F161+F165</f>
    </nc>
  </rcc>
  <rcc rId="3380" sId="1">
    <oc r="G158">
      <f>G159+G161+G165+#REF!</f>
    </oc>
    <nc r="G158">
      <f>G159+G161+G165</f>
    </nc>
  </rcc>
  <rcc rId="3381" sId="1" numFmtId="4">
    <oc r="F162">
      <v>728.47</v>
    </oc>
    <nc r="F162"/>
  </rcc>
  <rcc rId="3382" sId="1" numFmtId="4">
    <oc r="G162">
      <v>728.47</v>
    </oc>
    <nc r="G162"/>
  </rcc>
  <rcc rId="3383" sId="1" numFmtId="4">
    <oc r="F163">
      <v>50000</v>
    </oc>
    <nc r="F163"/>
  </rcc>
  <rcc rId="3384" sId="1" numFmtId="4">
    <oc r="G163">
      <v>0</v>
    </oc>
    <nc r="G163"/>
  </rcc>
  <rcc rId="3385" sId="1" numFmtId="4">
    <oc r="F164">
      <v>51020.41</v>
    </oc>
    <nc r="F164">
      <v>112975.6</v>
    </nc>
  </rcc>
  <rcc rId="3386" sId="1" numFmtId="4">
    <oc r="G164">
      <v>141763.05900000001</v>
    </oc>
    <nc r="G164">
      <v>713.9</v>
    </nc>
  </rcc>
  <rrc rId="3387" sId="1" ref="A162:XFD162" action="deleteRow">
    <undo index="65535" exp="area" dr="G162:G164" r="G161" sId="1"/>
    <undo index="65535" exp="area" dr="F162:F164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8" sId="1" ref="A162:XFD162" action="deleteRow">
    <undo index="65535" exp="area" dr="G162:G163" r="G161" sId="1"/>
    <undo index="65535" exp="area" dr="F162:F163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89" sId="1" numFmtId="4">
    <oc r="F164">
      <v>0</v>
    </oc>
    <nc r="F164">
      <v>100000</v>
    </nc>
  </rcc>
  <rcc rId="3390" sId="1">
    <oc r="F159">
      <f>SUM(F160:F160)</f>
    </oc>
    <nc r="F159">
      <f>SUM(F160:F160)</f>
    </nc>
  </rcc>
  <rcc rId="3391" sId="1">
    <oc r="F157">
      <f>F158</f>
    </oc>
    <nc r="F157">
      <f>F158</f>
    </nc>
  </rcc>
  <rcc rId="3392" sId="1">
    <oc r="F156">
      <f>F157</f>
    </oc>
    <nc r="F156">
      <f>F157</f>
    </nc>
  </rcc>
  <rcc rId="3393" sId="1">
    <oc r="F155">
      <f>F156</f>
    </oc>
    <nc r="F155">
      <f>F156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94" sId="1">
    <oc r="G170">
      <f>608+38.8+0.02553+32.3</f>
    </oc>
    <nc r="G170"/>
  </rcc>
  <rrc rId="3395" sId="1" ref="A169:XFD169" action="deleteRow">
    <undo index="65535" exp="ref" v="1" dr="G169" r="G168" sId="1"/>
    <undo index="65535" exp="ref" v="1" dr="F169" r="F168" sId="1"/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F170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9">
        <f>G170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H169" t="inlineStr">
        <is>
          <t>мб</t>
        </is>
      </nc>
      <ndxf>
        <alignment horizontal="right"/>
      </ndxf>
    </rcc>
  </rrc>
  <rcc rId="3397" sId="1">
    <oc r="F168">
      <f>F169+#REF!</f>
    </oc>
    <nc r="F168">
      <f>F169</f>
    </nc>
  </rcc>
  <rcc rId="3398" sId="1">
    <oc r="G168">
      <f>G169+#REF!</f>
    </oc>
    <nc r="G168">
      <f>G169</f>
    </nc>
  </rcc>
  <rcc rId="3399" sId="1" numFmtId="4">
    <oc r="F192">
      <v>48032.75</v>
    </oc>
    <nc r="F192"/>
  </rcc>
  <rcc rId="3400" sId="1" numFmtId="4">
    <oc r="F193">
      <v>56365.029000000002</v>
    </oc>
    <nc r="F193"/>
  </rcc>
  <rcc rId="3401" sId="1">
    <oc r="F196">
      <f>492.965+492.965</f>
    </oc>
    <nc r="F196">
      <f>512.4+512.4</f>
    </nc>
  </rcc>
  <rcc rId="3402" sId="1" numFmtId="4">
    <oc r="G196">
      <f>512.37+512.37</f>
    </oc>
    <nc r="G196">
      <v>0</v>
    </nc>
  </rcc>
  <rrc rId="3403" sId="1" ref="A188:XFD188" action="deleteRow">
    <undo index="0" exp="ref" v="1" dr="G188" r="G187" sId="1"/>
    <undo index="0" exp="ref" v="1" dr="F188" r="F187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4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5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6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09" sId="1">
    <oc r="F187">
      <f>#REF!+F188</f>
    </oc>
    <nc r="F187">
      <f>F188</f>
    </nc>
  </rcc>
  <rcc rId="3410" sId="1">
    <oc r="G187">
      <f>#REF!+G188</f>
    </oc>
    <nc r="G187">
      <f>G188</f>
    </nc>
  </rcc>
  <rcc rId="3411" sId="1" odxf="1" dxf="1" numFmtId="4">
    <oc r="F199">
      <v>11465.36</v>
    </oc>
    <nc r="F199">
      <f>16327.6-350-130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2" sId="1" odxf="1" dxf="1" numFmtId="4">
    <oc r="G199">
      <v>11435.36</v>
    </oc>
    <nc r="G199">
      <f>16327.6-100-370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3" sId="1" numFmtId="4">
    <oc r="F202">
      <v>120</v>
    </oc>
    <nc r="F202">
      <v>130</v>
    </nc>
  </rcc>
  <rcc rId="3414" sId="1" numFmtId="4">
    <oc r="G202">
      <v>130</v>
    </oc>
    <nc r="G202">
      <v>100</v>
    </nc>
  </rcc>
  <rcc rId="3415" sId="1" numFmtId="4">
    <oc r="F195">
      <v>16874.197090000001</v>
    </oc>
    <nc r="F195"/>
  </rcc>
  <rcc rId="3416" sId="1" numFmtId="4">
    <oc r="G195">
      <v>0</v>
    </oc>
    <nc r="G195"/>
  </rcc>
  <rrc rId="3417" sId="1" ref="A192:XFD192" action="deleteRow">
    <undo index="0" exp="ref" v="1" dr="G192" r="G191" sId="1"/>
    <undo index="0" exp="ref" v="1" dr="F192" r="F191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8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9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0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>
    <oc r="F191">
      <f>#REF!+F192</f>
    </oc>
    <nc r="F191">
      <f>F192</f>
    </nc>
  </rcc>
  <rcc rId="3422" sId="1">
    <oc r="G191">
      <f>#REF!+G192</f>
    </oc>
    <nc r="G191">
      <f>G192</f>
    </nc>
  </rcc>
  <rcc rId="3423" sId="1" numFmtId="4">
    <oc r="F203">
      <v>288059.21999999997</v>
    </oc>
    <nc r="F203"/>
  </rcc>
  <rrc rId="3424" sId="1" ref="A199:XFD199" action="deleteRow">
    <undo index="65535" exp="ref" v="1" dr="G199" r="G186" sId="1"/>
    <undo index="65535" exp="ref" v="1" dr="F199" r="F186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5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6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7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8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9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29" sId="1">
    <oc r="F186">
      <f>F191+#REF!+F187</f>
    </oc>
    <nc r="F186">
      <f>F191+F187</f>
    </nc>
  </rcc>
  <rcc rId="3430" sId="1">
    <oc r="G186">
      <f>G191+#REF!+G187</f>
    </oc>
    <nc r="G186">
      <f>G191+G187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1" sId="1" numFmtId="4">
    <oc r="F205">
      <v>131777.20000000001</v>
    </oc>
    <nc r="F205">
      <v>132003.5</v>
    </nc>
  </rcc>
  <rcc rId="3432" sId="1" numFmtId="4">
    <oc r="G205">
      <v>131045.1</v>
    </oc>
    <nc r="G205">
      <v>132003.5</v>
    </nc>
  </rcc>
  <rcc rId="3433" sId="1" numFmtId="4">
    <oc r="F209">
      <v>22258.6</v>
    </oc>
    <nc r="F209">
      <f>80336.9-18626.92</f>
    </nc>
  </rcc>
  <rcc rId="3434" sId="1" numFmtId="4">
    <oc r="G209">
      <v>7258.6</v>
    </oc>
    <nc r="G209">
      <f>80336.9-24369.815</f>
    </nc>
  </rcc>
  <rcc rId="3435" sId="1" numFmtId="4">
    <oc r="F211">
      <v>81458</v>
    </oc>
    <nc r="F211"/>
  </rcc>
  <rcc rId="3436" sId="1" numFmtId="4">
    <oc r="G211">
      <v>81458</v>
    </oc>
    <nc r="G211"/>
  </rcc>
  <rrc rId="3437" sId="1" ref="A210:XFD210" action="deleteRow">
    <undo index="65535" exp="ref" v="1" dr="G210" r="G203" sId="1"/>
    <undo index="65535" exp="ref" v="1" dr="F210" r="F203" sId="1"/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0">
        <f>F211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0">
        <f>G211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8" sId="1" ref="A210:XFD210" action="deleteRow"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9" sId="1">
    <oc r="F203">
      <f>F204+F208+F206+#REF!</f>
    </oc>
    <nc r="F203">
      <f>F204+F208+F206</f>
    </nc>
  </rcc>
  <rcc rId="3440" sId="1">
    <oc r="G203">
      <f>G204+G208+G206+#REF!</f>
    </oc>
    <nc r="G203">
      <f>G204+G208+G206</f>
    </nc>
  </rcc>
  <rcc rId="3441" sId="1" numFmtId="4">
    <oc r="G215">
      <v>31012</v>
    </oc>
    <nc r="G215">
      <v>0</v>
    </nc>
  </rcc>
  <rcc rId="3442" sId="1">
    <oc r="F216">
      <f>F217</f>
    </oc>
    <nc r="F216">
      <f>F217</f>
    </nc>
  </rcc>
  <rcc rId="3443" sId="1">
    <oc r="G216">
      <f>G217</f>
    </oc>
    <nc r="G216">
      <f>G217</f>
    </nc>
  </rcc>
  <rcc rId="3444" sId="1" numFmtId="4">
    <oc r="F217">
      <v>266218.90000000002</v>
    </oc>
    <nc r="F217">
      <v>256178</v>
    </nc>
  </rcc>
  <rcc rId="3445" sId="1" numFmtId="4">
    <oc r="G217">
      <v>266218.90000000002</v>
    </oc>
    <nc r="G217">
      <v>256178</v>
    </nc>
  </rcc>
  <rcc rId="3446" sId="1">
    <oc r="F218">
      <f>F219</f>
    </oc>
    <nc r="F218">
      <f>F219</f>
    </nc>
  </rcc>
  <rcc rId="3447" sId="1">
    <oc r="G218">
      <f>G219</f>
    </oc>
    <nc r="G218">
      <f>G219</f>
    </nc>
  </rcc>
  <rcc rId="3448" sId="1" numFmtId="4">
    <oc r="F219">
      <v>5608.9</v>
    </oc>
    <nc r="F219">
      <v>5565.8</v>
    </nc>
  </rcc>
  <rcc rId="3449" sId="1" numFmtId="4">
    <oc r="G219">
      <v>5468</v>
    </oc>
    <nc r="G219">
      <v>5565.8</v>
    </nc>
  </rcc>
  <rcc rId="3450" sId="1" numFmtId="4">
    <oc r="F221">
      <v>20568.672999999999</v>
    </oc>
    <nc r="F221">
      <v>4000</v>
    </nc>
  </rcc>
  <rcc rId="3451" sId="1" numFmtId="4">
    <oc r="G221">
      <v>10143.672</v>
    </oc>
    <nc r="G221">
      <v>4000</v>
    </nc>
  </rcc>
  <rcc rId="3452" sId="1">
    <oc r="F223">
      <f>28457.8+287.5</f>
    </oc>
    <nc r="F223">
      <f>27282+275.6</f>
    </nc>
  </rcc>
  <rcc rId="3453" sId="1" numFmtId="4">
    <oc r="G223">
      <f>28280.1+285.7</f>
    </oc>
    <nc r="G223">
      <v>0</v>
    </nc>
  </rcc>
  <rcc rId="3454" sId="1" numFmtId="4">
    <oc r="F225">
      <v>122150.8</v>
    </oc>
    <nc r="F225">
      <f>116435+15410</f>
    </nc>
  </rcc>
  <rcc rId="3455" sId="1" numFmtId="4">
    <oc r="G225">
      <v>122150.8</v>
    </oc>
    <nc r="G225">
      <f>116435+15410</f>
    </nc>
  </rcc>
  <rcc rId="3456" sId="1">
    <oc r="F226">
      <f>F227</f>
    </oc>
    <nc r="F226">
      <f>F227</f>
    </nc>
  </rcc>
  <rcc rId="3457" sId="1">
    <oc r="G226">
      <f>G227</f>
    </oc>
    <nc r="G226">
      <f>G227</f>
    </nc>
  </rcc>
  <rcc rId="3458" sId="1">
    <oc r="F227">
      <f>12253.1+12253.1</f>
    </oc>
    <nc r="F227">
      <f>10584.6+10584.6</f>
    </nc>
  </rcc>
  <rcc rId="3459" sId="1">
    <oc r="G227">
      <f>12415.2+12415.2</f>
    </oc>
    <nc r="G227">
      <f>10584.6+10584.6</f>
    </nc>
  </rcc>
  <rcc rId="3460" sId="1" numFmtId="4">
    <oc r="F229">
      <v>8.6999999999999993</v>
    </oc>
    <nc r="F229"/>
  </rcc>
  <rcc rId="3461" sId="1" numFmtId="4">
    <oc r="G229">
      <v>8.1999999999999993</v>
    </oc>
    <nc r="G229"/>
  </rcc>
  <rrc rId="3462" sId="1" ref="A228:XFD228" action="deleteRow">
    <undo index="65535" exp="ref" v="1" dr="G228" r="G213" sId="1"/>
    <undo index="65535" exp="ref" v="1" dr="F228" r="F213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8">
        <f>F229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3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4" sId="1">
    <oc r="F213">
      <f>F216+F218+F220+#REF!+F226+F222+F214+F236+F224+F228</f>
    </oc>
    <nc r="F213">
      <f>F216+F218+F220+F226+F222+F214+F236+F224+F228</f>
    </nc>
  </rcc>
  <rcc rId="3465" sId="1">
    <oc r="G213">
      <f>G216+G218+G220+#REF!+G226+G222+G214+G236+G224+G228</f>
    </oc>
    <nc r="G213">
      <f>G216+G218+G220+G226+G222+G214+G236+G224+G228</f>
    </nc>
  </rcc>
  <rcc rId="3466" sId="1" numFmtId="4">
    <oc r="F229">
      <v>1408.367</v>
    </oc>
    <nc r="F229">
      <f>1380.2+28.2</f>
    </nc>
  </rcc>
  <rcc rId="3467" sId="1" numFmtId="4">
    <oc r="G229">
      <v>1408.367</v>
    </oc>
    <nc r="G229">
      <f>1380.2+28.2</f>
    </nc>
  </rcc>
  <rrc rId="3468" sId="1" ref="A230:XFD231" action="insertRow"/>
  <rm rId="3469" sheetId="1" source="A238:XFD239" destination="A230:XFD231" sourceSheetId="1">
    <rfmt sheetId="1" xfDxf="1" sqref="A230:XFD230" start="0" length="0">
      <dxf>
        <font>
          <i/>
          <name val="Times New Roman CYR"/>
          <family val="1"/>
        </font>
        <alignment wrapText="1"/>
      </dxf>
    </rfmt>
    <rfmt sheetId="1" xfDxf="1" sqref="A231:XFD231" start="0" length="0">
      <dxf>
        <font>
          <i/>
          <name val="Times New Roman CYR"/>
          <family val="1"/>
        </font>
        <alignment wrapText="1"/>
      </dxf>
    </rfmt>
    <rfmt sheetId="1" sqref="A23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470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rc rId="3471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cc rId="3472" sId="1" numFmtId="4">
    <oc r="G231">
      <v>4690.3999999999996</v>
    </oc>
    <nc r="G231">
      <v>0</v>
    </nc>
  </rcc>
  <rcc rId="3473" sId="1" odxf="1" dxf="1">
    <oc r="F232">
      <f>F233</f>
    </oc>
    <nc r="F232">
      <f>F233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4" sId="1" odxf="1" dxf="1">
    <oc r="G232">
      <f>G233</f>
    </oc>
    <nc r="G232">
      <f>G233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5" sId="1" odxf="1" dxf="1">
    <oc r="F233">
      <f>F234</f>
    </oc>
    <nc r="F233">
      <f>F234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6" sId="1" odxf="1" dxf="1">
    <oc r="G233">
      <f>G234</f>
    </oc>
    <nc r="G233">
      <f>G234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34" start="0" length="0">
    <dxf>
      <fill>
        <patternFill patternType="none">
          <bgColor indexed="65"/>
        </patternFill>
      </fill>
    </dxf>
  </rfmt>
  <rfmt sheetId="1" sqref="G234" start="0" length="0">
    <dxf>
      <fill>
        <patternFill patternType="none">
          <bgColor indexed="65"/>
        </patternFill>
      </fill>
    </dxf>
  </rfmt>
  <rcc rId="3477" sId="1">
    <oc r="F237">
      <f>8280+436</f>
    </oc>
    <nc r="F237">
      <f>8380+420</f>
    </nc>
  </rcc>
  <rcc rId="3478" sId="1" numFmtId="4">
    <oc r="G237">
      <v>0</v>
    </oc>
    <nc r="G237">
      <f>8380+420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Ведом.структура!$A$5:$G$440</formula>
    <oldFormula>Ведом.структура!$A$5:$G$440</oldFormula>
  </rdn>
  <rdn rId="0" localSheetId="1" customView="1" name="Z_E97D42D2_9E10_4ADB_8FB1_0860F6F503F4_.wvu.FilterData" hidden="1" oldHidden="1">
    <formula>Ведом.структура!$A$17:$G$449</formula>
    <oldFormula>Ведом.структура!$A$17:$G$449</oldFormula>
  </rdn>
  <rcv guid="{E97D42D2-9E10-4ADB-8FB1-0860F6F503F4}" action="add"/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1" sId="1" numFmtId="4">
    <oc r="F240">
      <v>12060</v>
    </oc>
    <nc r="F240"/>
  </rcc>
  <rcc rId="3482" sId="1" numFmtId="4">
    <oc r="G240">
      <v>0</v>
    </oc>
    <nc r="G240"/>
  </rcc>
  <rrc rId="3483" sId="1" ref="A238:XFD238" action="deleteRow">
    <undo index="65535" exp="ref" v="1" dr="F238" r="F210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5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10">
      <f>F211+#REF!</f>
    </oc>
    <nc r="F210">
      <f>F211</f>
    </nc>
  </rcc>
  <rcc rId="3487" sId="1">
    <oc r="G210">
      <f>G211</f>
    </oc>
    <nc r="G210">
      <f>G211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8" sId="1" numFmtId="4">
    <oc r="F243">
      <v>10483</v>
    </oc>
    <nc r="F243">
      <v>11764</v>
    </nc>
  </rcc>
  <rcc rId="3489" sId="1" numFmtId="4">
    <oc r="G243">
      <v>1513</v>
    </oc>
    <nc r="G243">
      <v>11764</v>
    </nc>
  </rcc>
  <rcc rId="3490" sId="1">
    <oc r="F244">
      <f>F245</f>
    </oc>
    <nc r="F244">
      <f>F245</f>
    </nc>
  </rcc>
  <rcc rId="3491" sId="1">
    <oc r="G244">
      <f>G245</f>
    </oc>
    <nc r="G244">
      <f>G245</f>
    </nc>
  </rcc>
  <rcc rId="3492" sId="1" numFmtId="4">
    <oc r="F245">
      <v>13342.1</v>
    </oc>
    <nc r="F245">
      <v>13346.3</v>
    </nc>
  </rcc>
  <rcc rId="3493" sId="1" numFmtId="4">
    <oc r="G245">
      <v>13342.1</v>
    </oc>
    <nc r="G245">
      <v>13346.3</v>
    </nc>
  </rcc>
  <rcc rId="3494" sId="1" numFmtId="4">
    <oc r="F250">
      <v>282</v>
    </oc>
    <nc r="F250">
      <v>78</v>
    </nc>
  </rcc>
  <rcc rId="3495" sId="1" numFmtId="4">
    <oc r="G250">
      <v>282</v>
    </oc>
    <nc r="G250">
      <v>78</v>
    </nc>
  </rcc>
  <rcc rId="3496" sId="1" numFmtId="4">
    <oc r="F251">
      <v>574.5</v>
    </oc>
    <nc r="F251">
      <v>795</v>
    </nc>
  </rcc>
  <rcc rId="3497" sId="1" numFmtId="4">
    <oc r="G251">
      <v>574.5</v>
    </oc>
    <nc r="G251">
      <v>795</v>
    </nc>
  </rcc>
  <rcc rId="3498" sId="1">
    <oc r="F253">
      <f>10159.152+12776.8</f>
    </oc>
    <nc r="F253">
      <f>10159.152+10480</f>
    </nc>
  </rcc>
  <rcc rId="3499" sId="1">
    <oc r="G253">
      <f>10159.152+12776.8</f>
    </oc>
    <nc r="G253">
      <f>10159.152+10480</f>
    </nc>
  </rcc>
  <rcc rId="3500" sId="1">
    <oc r="F254">
      <f>32170.648+27897.8+957.5</f>
    </oc>
    <nc r="F254">
      <f>32170.648+21202.1</f>
    </nc>
  </rcc>
  <rcc rId="3501" sId="1">
    <oc r="G254">
      <f>32170.648+27897.8+957.5</f>
    </oc>
    <nc r="G254">
      <f>32170.648+21202.1</f>
    </nc>
  </rcc>
  <rcc rId="3502" sId="1" numFmtId="4">
    <oc r="F258">
      <v>105.6</v>
    </oc>
    <nc r="F258"/>
  </rcc>
  <rcc rId="3503" sId="1" numFmtId="4">
    <oc r="G258">
      <v>105.6</v>
    </oc>
    <nc r="G258"/>
  </rcc>
  <rrc rId="3504" sId="1" ref="A255:XFD255" action="deleteRow">
    <undo index="65535" exp="ref" v="1" dr="G255" r="G246" sId="1"/>
    <undo index="65535" exp="ref" v="1" dr="F255" r="F246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08" sId="1">
    <oc r="F246">
      <f>F247+#REF!</f>
    </oc>
    <nc r="F246">
      <f>F247</f>
    </nc>
  </rcc>
  <rcc rId="3509" sId="1">
    <oc r="G246">
      <f>G247+#REF!</f>
    </oc>
    <nc r="G246">
      <f>G247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0" sId="1">
    <oc r="F260">
      <f>386+7.9</f>
    </oc>
    <nc r="F260">
      <f>395+8.1</f>
    </nc>
  </rcc>
  <rcc rId="3511" sId="1">
    <oc r="G260">
      <f>386+7.9</f>
    </oc>
    <nc r="G260">
      <f>395+8.1</f>
    </nc>
  </rcc>
  <rcc rId="3512" sId="1">
    <oc r="F276">
      <f>F277</f>
    </oc>
    <nc r="F276">
      <f>F277</f>
    </nc>
  </rcc>
  <rcc rId="3513" sId="1">
    <oc r="G276">
      <f>G277</f>
    </oc>
    <nc r="G276">
      <f>G277</f>
    </nc>
  </rcc>
  <rcc rId="3514" sId="1" numFmtId="4">
    <oc r="F277">
      <v>5577.96</v>
    </oc>
    <nc r="F277">
      <v>5645.9</v>
    </nc>
  </rcc>
  <rcc rId="3515" sId="1" numFmtId="4">
    <oc r="G277">
      <v>5577.96</v>
    </oc>
    <nc r="G277">
      <v>5645.9</v>
    </nc>
  </rcc>
  <rcc rId="3516" sId="1" numFmtId="4">
    <oc r="F270">
      <v>1529.7</v>
    </oc>
    <nc r="F270">
      <v>2207.1999999999998</v>
    </nc>
  </rcc>
  <rcc rId="3517" sId="1" numFmtId="4">
    <oc r="G270">
      <v>1529.7</v>
    </oc>
    <nc r="G270">
      <v>2207.1999999999998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8" sId="1" numFmtId="4">
    <oc r="F293">
      <v>815.4</v>
    </oc>
    <nc r="F293">
      <v>914.2</v>
    </nc>
  </rcc>
  <rcc rId="3519" sId="1" numFmtId="4">
    <oc r="G293">
      <v>815.4</v>
    </oc>
    <nc r="G293">
      <v>914.2</v>
    </nc>
  </rcc>
  <rcc rId="3520" sId="1" numFmtId="4">
    <oc r="F294">
      <v>291.60000000000002</v>
    </oc>
    <nc r="F294">
      <v>276</v>
    </nc>
  </rcc>
  <rcc rId="3521" sId="1" numFmtId="4">
    <oc r="G294">
      <v>291.60000000000002</v>
    </oc>
    <nc r="G294">
      <v>276</v>
    </nc>
  </rcc>
  <rcc rId="3522" sId="1" numFmtId="4">
    <oc r="F296">
      <v>7730.3</v>
    </oc>
    <nc r="F296">
      <v>24865.3</v>
    </nc>
  </rcc>
  <rcc rId="3523" sId="1" numFmtId="4">
    <oc r="G296">
      <v>7730.3</v>
    </oc>
    <nc r="G296">
      <v>24865.3</v>
    </nc>
  </rcc>
  <rcc rId="3524" sId="1" numFmtId="4">
    <oc r="F297">
      <v>2334.6</v>
    </oc>
    <nc r="F297">
      <v>7509.3</v>
    </nc>
  </rcc>
  <rcc rId="3525" sId="1" numFmtId="4">
    <oc r="G297">
      <v>2334.6</v>
    </oc>
    <nc r="G297">
      <v>7509.3</v>
    </nc>
  </rcc>
  <rcc rId="3526" sId="1" numFmtId="4">
    <oc r="F298">
      <v>13.8</v>
    </oc>
    <nc r="F298">
      <v>16</v>
    </nc>
  </rcc>
  <rcc rId="3527" sId="1" numFmtId="4">
    <oc r="G298">
      <v>13.8</v>
    </oc>
    <nc r="G298">
      <v>16</v>
    </nc>
  </rcc>
  <rcc rId="3528" sId="1" numFmtId="4">
    <oc r="F299">
      <v>842</v>
    </oc>
    <nc r="F299">
      <v>600</v>
    </nc>
  </rcc>
  <rcc rId="3529" sId="1" numFmtId="4">
    <oc r="G299">
      <v>842</v>
    </oc>
    <nc r="G299">
      <v>600</v>
    </nc>
  </rcc>
  <rcc rId="3530" sId="1" numFmtId="4">
    <oc r="F300">
      <v>25.6</v>
    </oc>
    <nc r="F300">
      <v>30</v>
    </nc>
  </rcc>
  <rcc rId="3531" sId="1" numFmtId="4">
    <oc r="G300">
      <v>25.6</v>
    </oc>
    <nc r="G300">
      <v>30</v>
    </nc>
  </rcc>
  <rcc rId="3532" sId="1" numFmtId="4">
    <oc r="F301">
      <v>48.5</v>
    </oc>
    <nc r="F301">
      <v>34</v>
    </nc>
  </rcc>
  <rcc rId="3533" sId="1" numFmtId="4">
    <oc r="G301">
      <v>48.5</v>
    </oc>
    <nc r="G301">
      <v>34</v>
    </nc>
  </rcc>
  <rcc rId="3534" sId="1" numFmtId="4">
    <oc r="F303">
      <v>28977.9</v>
    </oc>
    <nc r="F303"/>
  </rcc>
  <rcc rId="3535" sId="1" numFmtId="4">
    <oc r="G303">
      <v>28977.9</v>
    </oc>
    <nc r="G303"/>
  </rcc>
  <rcc rId="3536" sId="1" numFmtId="4">
    <oc r="F304">
      <v>8750.9</v>
    </oc>
    <nc r="F304"/>
  </rcc>
  <rcc rId="3537" sId="1" numFmtId="4">
    <oc r="G304">
      <v>8750.9</v>
    </oc>
    <nc r="G304"/>
  </rcc>
  <rrc rId="3538" sId="1" ref="A302:XFD302" action="deleteRow">
    <undo index="65535" exp="ref" v="1" dr="G302" r="G289" sId="1"/>
    <undo index="65535" exp="ref" v="1" dr="F302" r="F289" sId="1"/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2">
        <f>F303+F304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02">
        <f>G303+G304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9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40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1" sId="1">
    <oc r="F289">
      <f>F292+F295+F290+#REF!</f>
    </oc>
    <nc r="F289">
      <f>F292+F295+F290</f>
    </nc>
  </rcc>
  <rcc rId="3542" sId="1">
    <oc r="G289">
      <f>G292+G295+G290+#REF!</f>
    </oc>
    <nc r="G289">
      <f>G292+G295+G290</f>
    </nc>
  </rcc>
  <rcc rId="3543" sId="1" numFmtId="4">
    <oc r="F286">
      <v>64.262</v>
    </oc>
    <nc r="F286">
      <v>65.099999999999994</v>
    </nc>
  </rcc>
  <rcc rId="3544" sId="1" numFmtId="4">
    <oc r="G286">
      <v>64.262</v>
    </oc>
    <nc r="G286">
      <v>65.099999999999994</v>
    </nc>
  </rcc>
  <rcc rId="3545" sId="1" numFmtId="4">
    <oc r="F287">
      <v>19.407</v>
    </oc>
    <nc r="F287">
      <v>19.600000000000001</v>
    </nc>
  </rcc>
  <rcc rId="3546" sId="1" numFmtId="4">
    <oc r="G287">
      <v>19.407</v>
    </oc>
    <nc r="G287">
      <v>19.600000000000001</v>
    </nc>
  </rcc>
  <rcc rId="3547" sId="1" numFmtId="4">
    <oc r="F291">
      <v>84.1</v>
    </oc>
    <nc r="F291">
      <v>82</v>
    </nc>
  </rcc>
  <rcc rId="3548" sId="1" numFmtId="4">
    <oc r="F317">
      <v>8125.77</v>
    </oc>
    <nc r="F317">
      <v>8270.1</v>
    </nc>
  </rcc>
  <rcc rId="3549" sId="1" numFmtId="4">
    <oc r="G317">
      <v>8125.77</v>
    </oc>
    <nc r="G317">
      <v>8270.1</v>
    </nc>
  </rcc>
  <rcc rId="3550" sId="1" numFmtId="4">
    <oc r="F315">
      <v>11251.2</v>
    </oc>
    <nc r="F315">
      <v>10012.299999999999</v>
    </nc>
  </rcc>
  <rcc rId="3551" sId="1" numFmtId="4">
    <oc r="G315">
      <v>11251.2</v>
    </oc>
    <nc r="G315">
      <v>10012.299999999999</v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52" sId="1" numFmtId="4">
    <oc r="F321">
      <v>12680.7</v>
    </oc>
    <nc r="F321">
      <v>17739.2</v>
    </nc>
  </rcc>
  <rcc rId="3553" sId="1" numFmtId="4">
    <oc r="G321">
      <v>3710.7</v>
    </oc>
    <nc r="G321">
      <v>17739.2</v>
    </nc>
  </rcc>
  <rcc rId="3554" sId="1">
    <oc r="F322">
      <f>F323</f>
    </oc>
    <nc r="F322">
      <f>F323</f>
    </nc>
  </rcc>
  <rcc rId="3555" sId="1">
    <oc r="G322">
      <f>G323</f>
    </oc>
    <nc r="G322">
      <f>G323</f>
    </nc>
  </rcc>
  <rcc rId="3556" sId="1" numFmtId="4">
    <oc r="F323">
      <v>13509.28</v>
    </oc>
    <nc r="F323">
      <v>12942.4</v>
    </nc>
  </rcc>
  <rcc rId="3557" sId="1" numFmtId="4">
    <oc r="G323">
      <v>13509.28</v>
    </oc>
    <nc r="G323">
      <v>12942.4</v>
    </nc>
  </rcc>
  <rcc rId="3558" sId="1" numFmtId="4">
    <oc r="F330">
      <v>7284.95</v>
    </oc>
    <nc r="F330">
      <v>7707.5</v>
    </nc>
  </rcc>
  <rcc rId="3559" sId="1" numFmtId="4">
    <oc r="G330">
      <v>7284.95</v>
    </oc>
    <nc r="G330">
      <v>7707.5</v>
    </nc>
  </rcc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0" sId="1" numFmtId="4">
    <oc r="F336">
      <v>853.1</v>
    </oc>
    <nc r="F336">
      <v>695</v>
    </nc>
  </rcc>
  <rcc rId="3561" sId="1" numFmtId="4">
    <oc r="G336">
      <v>853.1</v>
    </oc>
    <nc r="G336">
      <v>695</v>
    </nc>
  </rcc>
  <rcc rId="3562" sId="1" numFmtId="4">
    <oc r="F337">
      <v>257.60000000000002</v>
    </oc>
    <nc r="F337">
      <v>210</v>
    </nc>
  </rcc>
  <rcc rId="3563" sId="1" numFmtId="4">
    <oc r="G337">
      <v>257.60000000000002</v>
    </oc>
    <nc r="G337">
      <v>210</v>
    </nc>
  </rcc>
  <rcc rId="3564" sId="1" numFmtId="4">
    <oc r="F339">
      <v>9191.2000000000007</v>
    </oc>
    <nc r="F339">
      <v>7838.2</v>
    </nc>
  </rcc>
  <rcc rId="3565" sId="1" numFmtId="4">
    <oc r="G339">
      <v>9191.2000000000007</v>
    </oc>
    <nc r="G339">
      <v>7838.2</v>
    </nc>
  </rcc>
  <rcc rId="3566" sId="1" numFmtId="4">
    <oc r="F340">
      <v>2775.7</v>
    </oc>
    <nc r="F340">
      <v>2367.1999999999998</v>
    </nc>
  </rcc>
  <rcc rId="3567" sId="1" numFmtId="4">
    <oc r="G340">
      <v>2775.7</v>
    </oc>
    <nc r="G340">
      <v>2367.1999999999998</v>
    </nc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 patternType="none">
          <bgColor indexed="65"/>
        </patternFill>
      </fill>
    </dxf>
  </rfmt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8" sId="1" numFmtId="4">
    <oc r="F351">
      <v>5249.2</v>
    </oc>
    <nc r="F351">
      <v>5420</v>
    </nc>
  </rcc>
  <rcc rId="3569" sId="1" numFmtId="4">
    <oc r="G351">
      <v>5249.2</v>
    </oc>
    <nc r="G351">
      <v>5420</v>
    </nc>
  </rcc>
  <rcc rId="3570" sId="1">
    <oc r="F356">
      <f>1668.7+34.14391</f>
    </oc>
    <nc r="F356">
      <f>3010.8+61.4+344.6</f>
    </nc>
  </rcc>
  <rcc rId="3571" sId="1" numFmtId="4">
    <oc r="G356">
      <f>3010.8+61.4449</f>
    </oc>
    <nc r="G356">
      <v>0</v>
    </nc>
  </rcc>
  <rcc rId="3572" sId="1">
    <oc r="F366">
      <f>1746.15099+350</f>
    </oc>
    <nc r="F366"/>
  </rcc>
  <rcc rId="3573" sId="1">
    <oc r="G366">
      <f>1746.15099+350</f>
    </oc>
    <nc r="G366"/>
  </rcc>
  <rcc rId="3574" sId="1" numFmtId="4">
    <oc r="F359">
      <f>2000+60+233.13</f>
    </oc>
    <nc r="F359">
      <v>2293.1</v>
    </nc>
  </rcc>
  <rcc rId="3575" sId="1" numFmtId="4">
    <oc r="G359">
      <f>2000+60+233.13</f>
    </oc>
    <nc r="G359">
      <v>2293.1</v>
    </nc>
  </rcc>
  <rrc rId="3576" sId="1" ref="A361:XFD361" action="deleteRow">
    <undo index="65535" exp="ref" v="1" dr="G361" r="G346" sId="1"/>
    <undo index="65535" exp="ref" v="1" dr="F361" r="F346" sId="1"/>
    <rfmt sheetId="1" xfDxf="1" sqref="A361:XFD361" start="0" length="0">
      <dxf>
        <font>
          <b/>
          <name val="Times New Roman CYR"/>
          <family val="1"/>
        </font>
        <alignment wrapText="1"/>
      </dxf>
    </rfmt>
    <rcc rId="0" sId="1" dxf="1">
      <nc r="A361" t="inlineStr">
        <is>
          <t>Социальное обеспечение населения</t>
        </is>
      </nc>
      <ndxf>
        <font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1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2" sId="1">
    <oc r="F346">
      <f>F347+F352+F361+#REF!</f>
    </oc>
    <nc r="F346">
      <f>F347+F352+F361</f>
    </nc>
  </rcc>
  <rcc rId="3583" sId="1">
    <oc r="G346">
      <f>G347+G352+G361+#REF!</f>
    </oc>
    <nc r="G346">
      <f>G347+G352+G361</f>
    </nc>
  </rcc>
  <rcc rId="3584" sId="1" numFmtId="4">
    <oc r="F364">
      <v>1174.8699999999999</v>
    </oc>
    <nc r="F364">
      <v>1188.94</v>
    </nc>
  </rcc>
  <rcc rId="3585" sId="1" numFmtId="4">
    <oc r="F365">
      <v>374.31</v>
    </oc>
    <nc r="F365">
      <v>359.06</v>
    </nc>
  </rcc>
  <rcc rId="3586" sId="1" numFmtId="4">
    <oc r="F366">
      <v>35.82</v>
    </oc>
    <nc r="F366">
      <v>26</v>
    </nc>
  </rcc>
  <rcc rId="3587" sId="1" numFmtId="4">
    <oc r="G366">
      <v>35.82</v>
    </oc>
    <nc r="G366">
      <v>26</v>
    </nc>
  </rcc>
  <rcc rId="3588" sId="1" numFmtId="4">
    <oc r="F367">
      <v>33</v>
    </oc>
    <nc r="F367">
      <v>44</v>
    </nc>
  </rcc>
  <rcc rId="3589" sId="1" numFmtId="4">
    <oc r="G367">
      <v>33</v>
    </oc>
    <nc r="G367">
      <v>44</v>
    </nc>
  </rcc>
  <rcc rId="3590" sId="1" numFmtId="4">
    <oc r="F371">
      <v>86</v>
    </oc>
    <nc r="F371">
      <v>140</v>
    </nc>
  </rcc>
  <rcc rId="3591" sId="1" numFmtId="4">
    <oc r="G371">
      <v>86</v>
    </oc>
    <nc r="G371">
      <v>140</v>
    </nc>
  </rcc>
  <rcc rId="3592" sId="1" numFmtId="4">
    <oc r="F372">
      <v>295.16000000000003</v>
    </oc>
    <nc r="F372">
      <v>241.16</v>
    </nc>
  </rcc>
  <rcc rId="3593" sId="1" numFmtId="4">
    <oc r="G372">
      <v>295.16000000000003</v>
    </oc>
    <nc r="G372">
      <v>241.16</v>
    </nc>
  </rcc>
  <rcc rId="3594" sId="1" odxf="1" dxf="1">
    <oc r="F374">
      <f>136.8+41.355</f>
    </oc>
    <nc r="F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5" sId="1" odxf="1" dxf="1">
    <oc r="G374">
      <f>136.8+41.355</f>
    </oc>
    <nc r="G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6" sId="1" odxf="1" dxf="1">
    <oc r="F375">
      <f>41.3+12.49</f>
    </oc>
    <nc r="F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7" sId="1" odxf="1" dxf="1">
    <oc r="G375">
      <f>41.3+12.49</f>
    </oc>
    <nc r="G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8" sId="1" odxf="1" dxf="1">
    <oc r="F376">
      <f>145.8+29.37</f>
    </oc>
    <nc r="F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cc rId="3599" sId="1" odxf="1" dxf="1">
    <oc r="G376">
      <f>145.8+29.37</f>
    </oc>
    <nc r="G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fmt sheetId="1" sqref="F377" start="0" length="0">
    <dxf>
      <font>
        <name val="Times New Roman"/>
        <family val="1"/>
      </font>
    </dxf>
  </rfmt>
  <rfmt sheetId="1" sqref="G377" start="0" length="0">
    <dxf>
      <font>
        <name val="Times New Roman"/>
        <family val="1"/>
      </font>
    </dxf>
  </rfmt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0" sId="1" numFmtId="4">
    <oc r="F97">
      <v>438.2</v>
    </oc>
    <nc r="F97">
      <v>230.8</v>
    </nc>
  </rcc>
  <rcc rId="3601" sId="1" numFmtId="4">
    <oc r="G97">
      <v>438.2</v>
    </oc>
    <nc r="G97">
      <v>230.8</v>
    </nc>
  </rcc>
  <rcc rId="3602" sId="1" numFmtId="4">
    <oc r="F98">
      <v>132.4</v>
    </oc>
    <nc r="F98">
      <v>69.7</v>
    </nc>
  </rcc>
  <rcc rId="3603" sId="1" numFmtId="4">
    <oc r="G98">
      <v>132.4</v>
    </oc>
    <nc r="G98">
      <v>69.7</v>
    </nc>
  </rcc>
  <rcc rId="3604" sId="1" numFmtId="4">
    <oc r="F99">
      <v>30</v>
    </oc>
    <nc r="F99"/>
  </rcc>
  <rcc rId="3605" sId="1" numFmtId="4">
    <oc r="G99">
      <v>30</v>
    </oc>
    <nc r="G99"/>
  </rcc>
  <rcc rId="3606" sId="1" numFmtId="4">
    <oc r="F100">
      <v>61.5</v>
    </oc>
    <nc r="F100"/>
  </rcc>
  <rcc rId="3607" sId="1" numFmtId="4">
    <oc r="G100">
      <v>61.5</v>
    </oc>
    <nc r="G100"/>
  </rcc>
  <rrc rId="3608" sId="1" ref="A99:XFD99" action="deleteRow"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09" sId="1" ref="A99:XFD99" action="deleteRow">
    <undo index="65535" exp="area" dr="G97:G99" r="G96" sId="1"/>
    <undo index="65535" exp="area" dr="F97:F99" r="F96" sId="1"/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10" sId="1" ref="A101:XFD101" action="insertRow"/>
  <rcc rId="3611" sId="1" numFmtId="4">
    <nc r="F101">
      <v>4</v>
    </nc>
  </rcc>
  <rcc rId="3612" sId="1" numFmtId="4">
    <nc r="G101">
      <v>4</v>
    </nc>
  </rcc>
  <rcc rId="3613" sId="1" numFmtId="4">
    <oc r="F102">
      <v>151.4</v>
    </oc>
    <nc r="F102">
      <v>151.30000000000001</v>
    </nc>
  </rcc>
  <rcc rId="3614" sId="1" numFmtId="4">
    <oc r="G102">
      <v>151.4</v>
    </oc>
    <nc r="G102">
      <v>151.30000000000001</v>
    </nc>
  </rcc>
  <rcc rId="3615" sId="1" numFmtId="4">
    <oc r="F103">
      <f>25+10</f>
    </oc>
    <nc r="F103">
      <v>40.6</v>
    </nc>
  </rcc>
  <rcc rId="3616" sId="1" numFmtId="4">
    <oc r="G103">
      <f>25+10</f>
    </oc>
    <nc r="G103">
      <v>40.6</v>
    </nc>
  </rcc>
  <rcc rId="3617" sId="1" numFmtId="4">
    <oc r="F104">
      <f>2.4+50+50</f>
    </oc>
    <nc r="F104">
      <v>92.9</v>
    </nc>
  </rcc>
  <rcc rId="3618" sId="1" numFmtId="4">
    <oc r="G104">
      <f>2.4+50+50</f>
    </oc>
    <nc r="G104">
      <v>92.9</v>
    </nc>
  </rcc>
  <rcc rId="3619" sId="1">
    <nc r="B101" t="inlineStr">
      <is>
        <t>01</t>
      </is>
    </nc>
  </rcc>
  <rcc rId="3620" sId="1">
    <nc r="C101" t="inlineStr">
      <is>
        <t>13</t>
      </is>
    </nc>
  </rcc>
  <rcc rId="3621" sId="1">
    <nc r="D101" t="inlineStr">
      <is>
        <t>99900 73110</t>
      </is>
    </nc>
  </rcc>
  <rcc rId="3622" sId="1">
    <nc r="E101" t="inlineStr">
      <is>
        <t>122</t>
      </is>
    </nc>
  </rcc>
  <rcc rId="3623" sId="1">
    <oc r="F99">
      <f>SUM(F100:F104)</f>
    </oc>
    <nc r="F99">
      <f>SUM(F100:F104)</f>
    </nc>
  </rcc>
  <rcc rId="3624" sId="1">
    <nc r="A101" t="inlineStr">
      <is>
        <t>Иные выплаты персоналу государственных (муниципальных) органов, за исключением фонда оплаты труда</t>
      </is>
    </nc>
  </rcc>
  <rcc rId="3625" sId="1" numFmtId="4">
    <oc r="F106">
      <v>358.95</v>
    </oc>
    <nc r="F106">
      <v>358.9</v>
    </nc>
  </rcc>
  <rcc rId="3626" sId="1" numFmtId="4">
    <oc r="G106">
      <v>358.95</v>
    </oc>
    <nc r="G106">
      <v>358.9</v>
    </nc>
  </rcc>
  <rcc rId="3627" sId="1" numFmtId="4">
    <oc r="F107">
      <v>108.34</v>
    </oc>
    <nc r="F107">
      <v>108.39</v>
    </nc>
  </rcc>
  <rcc rId="3628" sId="1" numFmtId="4">
    <oc r="G107">
      <v>108.34</v>
    </oc>
    <nc r="G107">
      <v>108.39</v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9" sId="1" numFmtId="4">
    <oc r="F111">
      <f>2634+795.5+70.5</f>
    </oc>
    <nc r="F111">
      <v>3696</v>
    </nc>
  </rcc>
  <rcc rId="3630" sId="1" numFmtId="4">
    <oc r="G111">
      <f>2634+795.5+70.5</f>
    </oc>
    <nc r="G111">
      <v>3696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1" sId="1" numFmtId="4">
    <oc r="F392">
      <v>2666.6</v>
    </oc>
    <nc r="F392">
      <v>2405</v>
    </nc>
  </rcc>
  <rcc rId="3632" sId="1" numFmtId="4">
    <oc r="G392">
      <v>2666.6</v>
    </oc>
    <nc r="G392">
      <v>2405</v>
    </nc>
  </rcc>
  <rcc rId="3633" sId="1" numFmtId="4">
    <oc r="F393">
      <v>805.3</v>
    </oc>
    <nc r="F393">
      <v>726.31</v>
    </nc>
  </rcc>
  <rcc rId="3634" sId="1" numFmtId="4">
    <oc r="G393">
      <v>805.3</v>
    </oc>
    <nc r="G393">
      <v>726.31</v>
    </nc>
  </rcc>
  <rcc rId="3635" sId="1" numFmtId="4">
    <oc r="F399">
      <f>32631.1-4288.1673</f>
    </oc>
    <nc r="F399">
      <v>24924.400000000001</v>
    </nc>
  </rcc>
  <rcc rId="3636" sId="1" numFmtId="4">
    <oc r="G399">
      <v>3673.48</v>
    </oc>
    <nc r="G399">
      <v>24924.400000000001</v>
    </nc>
  </rcc>
  <rcc rId="3637" sId="1">
    <oc r="F400">
      <f>F401</f>
    </oc>
    <nc r="F400">
      <f>F401</f>
    </nc>
  </rcc>
  <rcc rId="3638" sId="1">
    <oc r="G400">
      <f>G401</f>
    </oc>
    <nc r="G400">
      <f>G401</f>
    </nc>
  </rcc>
  <rcc rId="3639" sId="1" numFmtId="4">
    <oc r="F407">
      <v>829.2</v>
    </oc>
    <nc r="F407">
      <v>677.9</v>
    </nc>
  </rcc>
  <rcc rId="3640" sId="1" numFmtId="4">
    <oc r="G407">
      <v>829.2</v>
    </oc>
    <nc r="G407">
      <v>677.9</v>
    </nc>
  </rcc>
  <rcc rId="3641" sId="1" numFmtId="4">
    <oc r="F408">
      <v>250.4</v>
    </oc>
    <nc r="F408">
      <v>204.8</v>
    </nc>
  </rcc>
  <rcc rId="3642" sId="1" numFmtId="4">
    <oc r="G408">
      <v>250.4</v>
    </oc>
    <nc r="G408">
      <v>204.8</v>
    </nc>
  </rcc>
  <rcc rId="3643" sId="1" numFmtId="4">
    <oc r="F410">
      <f>2462.9+689.7</f>
    </oc>
    <nc r="F410">
      <v>2678.7</v>
    </nc>
  </rcc>
  <rcc rId="3644" sId="1" numFmtId="4">
    <oc r="G410">
      <f>2462.9+689.7</f>
    </oc>
    <nc r="G410">
      <v>2678.7</v>
    </nc>
  </rcc>
  <rcc rId="3645" sId="1" numFmtId="4">
    <oc r="F411">
      <f>743.8+208.3</f>
    </oc>
    <nc r="F411">
      <v>809</v>
    </nc>
  </rcc>
  <rcc rId="3646" sId="1" numFmtId="4">
    <oc r="G411">
      <f>743.8+208.3</f>
    </oc>
    <nc r="G411">
      <v>809</v>
    </nc>
  </rcc>
  <rfmt sheetId="1" sqref="F412" start="0" length="0">
    <dxf>
      <fill>
        <patternFill patternType="none">
          <bgColor indexed="65"/>
        </patternFill>
      </fill>
    </dxf>
  </rfmt>
  <rfmt sheetId="1" sqref="G412" start="0" length="0">
    <dxf>
      <fill>
        <patternFill patternType="none">
          <bgColor indexed="65"/>
        </patternFill>
      </fill>
    </dxf>
  </rfmt>
  <rcc rId="3647" sId="1" numFmtId="4">
    <oc r="F383">
      <v>119645.11184</v>
    </oc>
    <nc r="F383"/>
  </rcc>
  <rrc rId="3648" sId="1" ref="A379:XFD379" action="deleteRow">
    <undo index="65535" exp="ref" v="1" dr="G379" r="G378" sId="1"/>
    <undo index="65535" exp="ref" v="1" dr="F379" r="F378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9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SUM(F380:F380)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SUM(G380:G380)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2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53" sId="1">
    <oc r="F378">
      <f>F379++#REF!</f>
    </oc>
    <nc r="F378">
      <f>F379</f>
    </nc>
  </rcc>
  <rcc rId="3654" sId="1">
    <oc r="G378">
      <f>G379++#REF!</f>
    </oc>
    <nc r="G378">
      <f>G379</f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5" sId="1" numFmtId="4">
    <oc r="F414">
      <f>15693.3</f>
    </oc>
    <nc r="F414">
      <v>23573.4</v>
    </nc>
  </rcc>
  <rcc rId="3656" sId="1" numFmtId="4">
    <oc r="G414">
      <v>15974.1</v>
    </oc>
    <nc r="G414">
      <v>23777.1</v>
    </nc>
  </rcc>
  <rcc rId="3657" sId="1" odxf="1" dxf="1">
    <oc r="F415">
      <f>SUM(F416)</f>
    </oc>
    <nc r="F415">
      <f>SUM(F416)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8" sId="1" odxf="1" dxf="1">
    <oc r="G415">
      <f>SUM(G416)</f>
    </oc>
    <nc r="G415">
      <f>SUM(G416)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9" sId="1" numFmtId="4">
    <oc r="F416">
      <v>110.4</v>
    </oc>
    <nc r="F416">
      <v>126.5</v>
    </nc>
  </rcc>
  <rcc rId="3660" sId="1" numFmtId="4">
    <oc r="G416">
      <v>114.8</v>
    </oc>
    <nc r="G416">
      <v>131.6</v>
    </nc>
  </rcc>
  <rcc rId="3661" sId="1" odxf="1" dxf="1" numFmtId="34">
    <oc r="F417">
      <v>8902.27</v>
    </oc>
    <nc r="F417">
      <v>9667.11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2" sId="1" odxf="1" dxf="1" numFmtId="34">
    <oc r="G417">
      <v>17760.38</v>
    </oc>
    <nc r="G417">
      <v>19463.325000000001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3" sId="1" numFmtId="34">
    <oc r="F420">
      <v>1984371.2176300001</v>
    </oc>
    <nc r="F420">
      <f>1103337.9+227787.8</f>
    </nc>
  </rcc>
  <rcc rId="3664" sId="1" numFmtId="34">
    <oc r="G420">
      <v>1361403.2604199999</v>
    </oc>
    <nc r="G420">
      <f>913320.1+230369.9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5" sId="1" numFmtId="4">
    <oc r="F43">
      <v>11.7</v>
    </oc>
    <nc r="F43">
      <v>10.5</v>
    </nc>
  </rcc>
  <rcc rId="3666" sId="1" numFmtId="4">
    <oc r="G43">
      <v>10.5</v>
    </oc>
    <nc r="G43">
      <v>0</v>
    </nc>
  </rcc>
  <rcc rId="3667" sId="1" numFmtId="4">
    <oc r="F143">
      <v>40.6</v>
    </oc>
    <nc r="F143">
      <v>38.799999999999997</v>
    </nc>
  </rcc>
  <rcc rId="3668" sId="1" numFmtId="4">
    <oc r="G143">
      <v>40.6</v>
    </oc>
    <nc r="G143">
      <v>38.799999999999997</v>
    </nc>
  </rcc>
  <rcc rId="3669" sId="1" numFmtId="4">
    <oc r="F144">
      <v>12.2</v>
    </oc>
    <nc r="F144">
      <v>11.7</v>
    </nc>
  </rcc>
  <rcc rId="3670" sId="1" numFmtId="4">
    <oc r="G144">
      <v>12.2</v>
    </oc>
    <nc r="G144">
      <v>11.7</v>
    </nc>
  </rcc>
  <rcc rId="3671" sId="1" numFmtId="4">
    <oc r="F146">
      <v>3519.7</v>
    </oc>
    <nc r="F146">
      <v>3366.9</v>
    </nc>
  </rcc>
  <rcc rId="3672" sId="1" numFmtId="4">
    <oc r="G146">
      <v>3519.7</v>
    </oc>
    <nc r="G146">
      <v>3366.9</v>
    </nc>
  </rcc>
  <rcc rId="3673" sId="1" numFmtId="4">
    <oc r="F148">
      <v>16.899999999999999</v>
    </oc>
    <nc r="F148">
      <v>17.2</v>
    </nc>
  </rcc>
  <rcc rId="3674" sId="1" numFmtId="4">
    <oc r="G148">
      <v>16.899999999999999</v>
    </oc>
    <nc r="G148">
      <v>17.2</v>
    </nc>
  </rcc>
  <rcc rId="3675" sId="1" numFmtId="4">
    <oc r="F149">
      <v>5.0999999999999996</v>
    </oc>
    <nc r="F149">
      <v>5.2</v>
    </nc>
  </rcc>
  <rcc rId="3676" sId="1" numFmtId="4">
    <oc r="G149">
      <v>5.0999999999999996</v>
    </oc>
    <nc r="G149">
      <v>5.2</v>
    </nc>
  </rcc>
  <rcc rId="3677" sId="1" numFmtId="4">
    <oc r="F141">
      <v>146.69999999999999</v>
    </oc>
    <nc r="F141">
      <v>149.6</v>
    </nc>
  </rcc>
  <rcc rId="3678" sId="1" numFmtId="4">
    <oc r="G141">
      <v>146.69999999999999</v>
    </oc>
    <nc r="G141">
      <v>149.6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9" sId="1" numFmtId="4">
    <oc r="G136">
      <v>311</v>
    </oc>
    <nc r="G136">
      <v>0</v>
    </nc>
  </rcc>
  <rcc rId="3680" sId="1" numFmtId="4">
    <oc r="G138">
      <v>1.3</v>
    </oc>
    <nc r="G138">
      <v>0</v>
    </nc>
  </rcc>
  <rcc rId="3681" sId="1" numFmtId="4">
    <oc r="G139">
      <v>0.4</v>
    </oc>
    <nc r="G139">
      <v>0</v>
    </nc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2" sId="1">
    <oc r="D226" t="inlineStr">
      <is>
        <t>10201S2К90</t>
      </is>
    </oc>
    <nc r="D226" t="inlineStr">
      <is>
        <t>10201 S2К90</t>
      </is>
    </nc>
  </rcc>
  <rcc rId="3683" sId="1">
    <oc r="D225" t="inlineStr">
      <is>
        <t>10201S2К90</t>
      </is>
    </oc>
    <nc r="D225" t="inlineStr">
      <is>
        <t>10201 S2К90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4" sId="1">
    <oc r="E355" t="inlineStr">
      <is>
        <t>244</t>
      </is>
    </oc>
    <nc r="E355" t="inlineStr">
      <is>
        <t>622</t>
      </is>
    </nc>
  </rcc>
  <rcc rId="3685" sId="1" odxf="1" dxf="1">
    <oc r="A355" t="inlineStr">
      <is>
        <t>Прочие закупки товаров, работ и услуг для государственных (муниципальных) нужд</t>
      </is>
    </oc>
    <nc r="A355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686" sId="1">
    <oc r="E173" t="inlineStr">
      <is>
        <t>244</t>
      </is>
    </oc>
    <nc r="E173" t="inlineStr">
      <is>
        <t>622</t>
      </is>
    </nc>
  </rcc>
  <rcc rId="3687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Ведом.структура!$A$5:$G$418</formula>
    <oldFormula>Ведом.структура!$A$5:$G$418</oldFormula>
  </rdn>
  <rdn rId="0" localSheetId="1" customView="1" name="Z_E97D42D2_9E10_4ADB_8FB1_0860F6F503F4_.wvu.FilterData" hidden="1" oldHidden="1">
    <formula>Ведом.структура!$A$17:$G$427</formula>
    <oldFormula>Ведом.структура!$A$17:$G$427</oldFormula>
  </rdn>
  <rcv guid="{E97D42D2-9E10-4ADB-8FB1-0860F6F503F4}" action="add"/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7" sId="1">
    <nc r="H240">
      <v>13346.3</v>
    </nc>
  </rcc>
  <rfmt sheetId="1" sqref="F240:G240">
    <dxf>
      <fill>
        <patternFill>
          <bgColor rgb="FF92D050"/>
        </patternFill>
      </fill>
    </dxf>
  </rfmt>
  <rdn rId="0" localSheetId="1" customView="1" name="Z_D8ECDB49_98AD_4B59_A9A6_647EDC84F455_.wvu.PrintArea" hidden="1" oldHidden="1">
    <formula>Ведом.структура!$A$1:$G$414</formula>
  </rdn>
  <rdn rId="0" localSheetId="1" customView="1" name="Z_D8ECDB49_98AD_4B59_A9A6_647EDC84F455_.wvu.FilterData" hidden="1" oldHidden="1">
    <formula>Ведом.структура!$A$13:$G$423</formula>
  </rdn>
  <rcv guid="{D8ECDB49-98AD-4B59-A9A6-647EDC84F455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0" sId="1">
    <nc r="H318">
      <v>12942.4</v>
    </nc>
  </rcc>
  <rcc rId="3701" sId="1">
    <nc r="H325">
      <v>7707.5</v>
    </nc>
  </rcc>
  <rcc rId="3702" sId="1">
    <nc r="H312">
      <v>8270.1</v>
    </nc>
  </rcc>
  <rfmt sheetId="1" sqref="F312:G312">
    <dxf>
      <fill>
        <patternFill>
          <bgColor rgb="FF92D050"/>
        </patternFill>
      </fill>
    </dxf>
  </rfmt>
  <rfmt sheetId="1" sqref="F318:G318">
    <dxf>
      <fill>
        <patternFill>
          <bgColor rgb="FF92D050"/>
        </patternFill>
      </fill>
    </dxf>
  </rfmt>
  <rfmt sheetId="1" sqref="F325:G325">
    <dxf>
      <fill>
        <patternFill>
          <bgColor rgb="FF92D050"/>
        </patternFill>
      </fill>
    </dxf>
  </rfmt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3" sId="1">
    <nc r="H232">
      <v>8380</v>
    </nc>
  </rcc>
  <rfmt sheetId="1" sqref="F232:G232">
    <dxf>
      <fill>
        <patternFill>
          <bgColor rgb="FF92D050"/>
        </patternFill>
      </fill>
    </dxf>
  </rfmt>
  <rfmt sheetId="1" sqref="F157:G157">
    <dxf>
      <fill>
        <patternFill>
          <bgColor rgb="FF92D050"/>
        </patternFill>
      </fill>
    </dxf>
  </rfmt>
  <rcc rId="3704" sId="1">
    <nc r="H157">
      <v>112975.6</v>
    </nc>
  </rcc>
  <rcc rId="3705" sId="1">
    <nc r="I157">
      <v>713.9</v>
    </nc>
  </rcc>
  <rcc rId="3706" sId="1">
    <nc r="I232">
      <v>8380</v>
    </nc>
  </rcc>
  <rcc rId="3707" sId="1">
    <nc r="I240">
      <v>13346.3</v>
    </nc>
  </rcc>
  <rcc rId="3708" sId="1">
    <nc r="I312">
      <v>8270.1</v>
    </nc>
  </rcc>
  <rcc rId="3709" sId="1">
    <nc r="I318">
      <v>12942.4</v>
    </nc>
  </rcc>
  <rcc rId="3710" sId="1">
    <nc r="I325">
      <v>7707.5</v>
    </nc>
  </rcc>
  <rfmt sheetId="1" sqref="F159:G159">
    <dxf>
      <fill>
        <patternFill>
          <bgColor rgb="FF92D050"/>
        </patternFill>
      </fill>
    </dxf>
  </rfmt>
  <rcc rId="3711" sId="1">
    <nc r="H159">
      <v>100000</v>
    </nc>
  </rcc>
  <rcc rId="3712" sId="1">
    <nc r="I159">
      <v>100000</v>
    </nc>
  </rcc>
  <rfmt sheetId="1" sqref="F165:G165">
    <dxf>
      <fill>
        <patternFill>
          <bgColor rgb="FF92D050"/>
        </patternFill>
      </fill>
    </dxf>
  </rfmt>
  <rcc rId="3713" sId="1">
    <oc r="F165">
      <f>120+30</f>
    </oc>
    <nc r="F165"/>
  </rcc>
  <rcc rId="3714" sId="1">
    <nc r="H165">
      <v>0</v>
    </nc>
  </rcc>
  <rcc rId="3715" sId="1">
    <nc r="I165">
      <v>120</v>
    </nc>
  </rcc>
  <rfmt sheetId="1" sqref="F165">
    <dxf>
      <fill>
        <patternFill>
          <bgColor theme="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6" sId="1" numFmtId="4">
    <nc r="F165">
      <v>0</v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7" sId="1">
    <nc r="H222">
      <v>11746</v>
    </nc>
  </rcc>
  <rcc rId="3718" sId="1">
    <nc r="I222">
      <v>11746</v>
    </nc>
  </rcc>
  <rcc rId="3719" sId="1">
    <oc r="F222">
      <f>10584.6+10584.6</f>
    </oc>
    <nc r="F222">
      <f>11746+11746</f>
    </nc>
  </rcc>
  <rcc rId="3720" sId="1">
    <oc r="G222">
      <f>10584.6+10584.6</f>
    </oc>
    <nc r="G222">
      <f>11746+11746</f>
    </nc>
  </rcc>
  <rfmt sheetId="1" sqref="F222:G222">
    <dxf>
      <fill>
        <patternFill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2:G392">
    <dxf>
      <fill>
        <patternFill>
          <bgColor rgb="FF92D050"/>
        </patternFill>
      </fill>
    </dxf>
  </rfmt>
  <rcc rId="3721" sId="1">
    <nc r="H392">
      <v>13287.4</v>
    </nc>
  </rcc>
  <rcc rId="3722" sId="1">
    <nc r="I392">
      <v>13287.4</v>
    </nc>
  </rcc>
  <rcc rId="3723" sId="1">
    <nc r="H247">
      <v>42329.8</v>
    </nc>
  </rcc>
  <rcc rId="3724" sId="1">
    <nc r="I247">
      <v>42329.8</v>
    </nc>
  </rcc>
  <rfmt sheetId="1" sqref="F247:G247">
    <dxf>
      <fill>
        <patternFill patternType="solid">
          <bgColor rgb="FF92D050"/>
        </patternFill>
      </fill>
    </dxf>
  </rfmt>
  <rcc rId="3725" sId="1">
    <oc r="F218">
      <f>27282+275.6</f>
    </oc>
    <nc r="F218">
      <f>28059.9+283.4</f>
    </nc>
  </rcc>
  <rcc rId="3726" sId="1">
    <nc r="H218">
      <v>28059.9</v>
    </nc>
  </rcc>
  <rfmt sheetId="1" sqref="F218">
    <dxf>
      <fill>
        <patternFill>
          <bgColor rgb="FF92D050"/>
        </patternFill>
      </fill>
    </dxf>
  </rfmt>
  <rcc rId="3727" sId="1">
    <oc r="A217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7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8" sId="1">
    <nc r="I218">
      <v>26797.599999999999</v>
    </nc>
  </rcc>
  <rcc rId="3729" sId="1" numFmtId="4">
    <oc r="G218">
      <v>0</v>
    </oc>
    <nc r="G218">
      <f>26797.6+270.7</f>
    </nc>
  </rcc>
  <rfmt sheetId="1" sqref="G218">
    <dxf>
      <fill>
        <patternFill>
          <bgColor rgb="FF92D050"/>
        </patternFill>
      </fill>
    </dxf>
  </rfmt>
  <rcc rId="3730" sId="1">
    <oc r="F58">
      <f>208+208</f>
    </oc>
    <nc r="F58">
      <f>211+211</f>
    </nc>
  </rcc>
  <rcc rId="3731" sId="1">
    <oc r="G58">
      <f>208+208</f>
    </oc>
    <nc r="G58">
      <f>211+211</f>
    </nc>
  </rcc>
  <rcc rId="3732" sId="1">
    <nc r="H58">
      <v>211</v>
    </nc>
  </rcc>
  <rcc rId="3733" sId="1">
    <nc r="I58">
      <v>211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4" sId="1">
    <nc r="H255">
      <v>395</v>
    </nc>
  </rcc>
  <rcc rId="3735" sId="1">
    <nc r="I255">
      <v>395</v>
    </nc>
  </rcc>
  <rcv guid="{D8ECDB49-98AD-4B59-A9A6-647EDC84F455}" action="delete"/>
  <rdn rId="0" localSheetId="1" customView="1" name="Z_D8ECDB49_98AD_4B59_A9A6_647EDC84F455_.wvu.PrintArea" hidden="1" oldHidden="1">
    <formula>Ведом.структура!$A$1:$G$414</formula>
    <oldFormula>Ведом.структура!$A$1:$G$414</oldFormula>
  </rdn>
  <rdn rId="0" localSheetId="1" customView="1" name="Z_D8ECDB49_98AD_4B59_A9A6_647EDC84F455_.wvu.FilterData" hidden="1" oldHidden="1">
    <formula>Ведом.структура!$A$13:$G$423</formula>
    <oldFormula>Ведом.структура!$A$13:$G$423</oldFormula>
  </rdn>
  <rcv guid="{D8ECDB49-98AD-4B59-A9A6-647EDC84F455}" action="add"/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8" sId="1">
    <nc r="H224">
      <v>1523.6</v>
    </nc>
  </rcc>
  <rcc rId="3739" sId="1">
    <nc r="I224">
      <v>1523.6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0" sId="1">
    <oc r="F224">
      <f>1380.2+28.2</f>
    </oc>
    <nc r="F224">
      <f>1523.6+31.1</f>
    </nc>
  </rcc>
  <rcc rId="3741" sId="1">
    <oc r="G224">
      <f>1380.2+28.2</f>
    </oc>
    <nc r="G224">
      <f>1523.6+31.1</f>
    </nc>
  </rcc>
  <rfmt sheetId="1" sqref="F224:G224">
    <dxf>
      <fill>
        <patternFill>
          <bgColor rgb="FF92D050"/>
        </patternFill>
      </fill>
    </dxf>
  </rfmt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2" sId="1">
    <nc r="H220">
      <v>116435</v>
    </nc>
  </rcc>
  <rcc rId="3743" sId="1">
    <nc r="I220">
      <v>116435</v>
    </nc>
  </rcc>
  <rfmt sheetId="1" sqref="F220:G220">
    <dxf>
      <fill>
        <patternFill>
          <bgColor rgb="FF92D050"/>
        </patternFill>
      </fill>
    </dxf>
  </rfmt>
  <rcc rId="3744" sId="1">
    <oc r="F220">
      <f>116435+15410</f>
    </oc>
    <nc r="F220">
      <f>116435+16154.2</f>
    </nc>
  </rcc>
  <rcc rId="3745" sId="1">
    <oc r="G220">
      <f>116435+15410</f>
    </oc>
    <nc r="G220">
      <f>116435+16154.2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6" sId="1">
    <oc r="F185">
      <f>512.4+512.4</f>
    </oc>
    <nc r="F185">
      <f>511.5+511.5</f>
    </nc>
  </rcc>
  <rcc rId="3747" sId="1">
    <nc r="H185">
      <v>511.5</v>
    </nc>
  </rcc>
  <rcc rId="3748" sId="1">
    <nc r="I185">
      <v>532</v>
    </nc>
  </rcc>
  <rcc rId="3749" sId="1" numFmtId="4">
    <oc r="G185">
      <v>0</v>
    </oc>
    <nc r="G185">
      <f>532+532</f>
    </nc>
  </rcc>
  <rfmt sheetId="1" sqref="F185:G185">
    <dxf>
      <fill>
        <patternFill patternType="solid">
          <bgColor rgb="FF92D050"/>
        </patternFill>
      </fill>
    </dxf>
  </rfmt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0" sId="1" numFmtId="4">
    <oc r="F261">
      <v>100</v>
    </oc>
    <nc r="F261">
      <f>100+2.04082</f>
    </nc>
  </rcc>
  <rcc rId="3751" sId="1" numFmtId="4">
    <oc r="G261">
      <v>100</v>
    </oc>
    <nc r="G261">
      <f>100+2.04082</f>
    </nc>
  </rcc>
  <rcc rId="3752" sId="1">
    <nc r="H261">
      <v>100</v>
    </nc>
  </rcc>
  <rcc rId="3753" sId="1">
    <nc r="I261">
      <v>100</v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61:G261">
    <dxf>
      <fill>
        <patternFill>
          <bgColor rgb="FF92D05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4" sId="1">
    <oc r="F351">
      <f>3010.8+61.4+344.6</f>
    </oc>
    <nc r="F351">
      <f>815+16.6</f>
    </nc>
  </rcc>
  <rcc rId="3755" sId="1">
    <nc r="H351">
      <v>831.6</v>
    </nc>
  </rcc>
  <rfmt sheetId="1" sqref="F351:G351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6" sId="1">
    <oc r="F117">
      <f>10869+543.5</f>
    </oc>
    <nc r="F117">
      <f>9321+190.2</f>
    </nc>
  </rcc>
  <rcc rId="3757" sId="1" numFmtId="4">
    <oc r="G117">
      <v>0</v>
    </oc>
    <nc r="G117">
      <f>9321+190.2</f>
    </nc>
  </rcc>
  <rcc rId="3758" sId="1">
    <nc r="H117">
      <v>9321</v>
    </nc>
  </rcc>
  <rcc rId="3759" sId="1">
    <nc r="I117">
      <v>9321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17:G117">
    <dxf>
      <fill>
        <patternFill>
          <bgColor rgb="FF92D050"/>
        </patternFill>
      </fill>
    </dxf>
  </rfmt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60" sId="1" ref="A166:XFD167" action="insertRow"/>
  <rfmt sheetId="1" sqref="A166" start="0" length="0">
    <dxf>
      <font>
        <i/>
        <color indexed="8"/>
        <name val="Times New Roman"/>
        <family val="1"/>
      </font>
    </dxf>
  </rfmt>
  <rfmt sheetId="1" sqref="B166" start="0" length="0">
    <dxf>
      <font>
        <i/>
        <name val="Times New Roman"/>
        <family val="1"/>
      </font>
    </dxf>
  </rfmt>
  <rfmt sheetId="1" sqref="C166" start="0" length="0">
    <dxf>
      <font>
        <i/>
        <name val="Times New Roman"/>
        <family val="1"/>
      </font>
    </dxf>
  </rfmt>
  <rfmt sheetId="1" sqref="D166" start="0" length="0">
    <dxf>
      <font>
        <i/>
        <name val="Times New Roman"/>
        <family val="1"/>
      </font>
    </dxf>
  </rfmt>
  <rfmt sheetId="1" sqref="E166" start="0" length="0">
    <dxf>
      <font>
        <i/>
        <name val="Times New Roman"/>
        <family val="1"/>
      </font>
    </dxf>
  </rfmt>
  <rcc rId="3761" sId="1" odxf="1" dxf="1">
    <nc r="F166">
      <f>F167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62" sId="1" odxf="1" dxf="1">
    <nc r="G166">
      <f>G167</f>
    </nc>
    <odxf>
      <font>
        <i val="0"/>
        <name val="Times New Roman"/>
        <family val="1"/>
      </font>
      <fill>
        <patternFill patternType="solid">
          <bgColor rgb="FF92D05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63" sId="1" numFmtId="4">
    <nc r="F167">
      <v>0</v>
    </nc>
  </rcc>
  <rcc rId="3764" sId="1">
    <nc r="G167">
      <f>120+30</f>
    </nc>
  </rcc>
  <rcc rId="3765" sId="1">
    <nc r="H167">
      <v>0</v>
    </nc>
  </rcc>
  <rcc rId="3766" sId="1">
    <nc r="I167">
      <v>120</v>
    </nc>
  </rcc>
  <rcc rId="3767" sId="1">
    <nc r="B166" t="inlineStr">
      <is>
        <t>04</t>
      </is>
    </nc>
  </rcc>
  <rcc rId="3768" sId="1">
    <nc r="C166" t="inlineStr">
      <is>
        <t>12</t>
      </is>
    </nc>
  </rcc>
  <rcc rId="3769" sId="1">
    <nc r="D166" t="inlineStr">
      <is>
        <t>04103 S2П90</t>
      </is>
    </nc>
  </rcc>
  <rcc rId="3770" sId="1">
    <nc r="A167" t="inlineStr">
      <is>
        <t>Прочие закупки товаров, работ и услуг для государственных (муниципальных) нужд</t>
      </is>
    </nc>
  </rcc>
  <rcc rId="3771" sId="1">
    <nc r="B167" t="inlineStr">
      <is>
        <t>04</t>
      </is>
    </nc>
  </rcc>
  <rcc rId="3772" sId="1">
    <nc r="C167" t="inlineStr">
      <is>
        <t>12</t>
      </is>
    </nc>
  </rcc>
  <rcc rId="3773" sId="1">
    <nc r="D167" t="inlineStr">
      <is>
        <t>04103 S2П90</t>
      </is>
    </nc>
  </rcc>
  <rcc rId="3774" sId="1" odxf="1" dxf="1">
    <nc r="E167" t="inlineStr">
      <is>
        <t>244</t>
      </is>
    </nc>
    <ndxf>
      <fill>
        <patternFill patternType="solid">
          <bgColor theme="0"/>
        </patternFill>
      </fill>
    </ndxf>
  </rcc>
  <rcc rId="3775" sId="1">
    <nc r="A166" t="inlineStr">
      <is>
        <t>Субсидия на проведение комплексных кадастровых работ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66">
    <dxf>
      <fill>
        <patternFill patternType="solid">
          <bgColor rgb="FFFF0000"/>
        </patternFill>
      </fill>
    </dxf>
  </rfmt>
  <rcc rId="3776" sId="1" numFmtId="4">
    <oc r="F167">
      <v>0</v>
    </oc>
    <nc r="F167">
      <f>1337.7+100.7</f>
    </nc>
  </rcc>
  <rcc rId="3777" sId="1">
    <oc r="G167">
      <f>120+30</f>
    </oc>
    <nc r="G167">
      <f>470.3+30</f>
    </nc>
  </rcc>
  <rfmt sheetId="1" sqref="F167:G167">
    <dxf>
      <fill>
        <patternFill>
          <bgColor rgb="FF92D050"/>
        </patternFill>
      </fill>
    </dxf>
  </rfmt>
  <rfmt sheetId="1" sqref="F167:G167">
    <dxf>
      <fill>
        <patternFill>
          <bgColor rgb="FFFF0000"/>
        </patternFill>
      </fill>
    </dxf>
  </rfmt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78" sId="1">
    <oc r="H167">
      <v>0</v>
    </oc>
    <nc r="H167">
      <v>1438.4</v>
    </nc>
  </rcc>
  <rcc rId="3779" sId="1">
    <oc r="I167">
      <v>120</v>
    </oc>
    <nc r="I167">
      <v>500.3</v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0" sId="1">
    <oc r="F163">
      <f>F164</f>
    </oc>
    <nc r="F163">
      <f>F164+F166</f>
    </nc>
  </rcc>
  <rcc rId="3781" sId="1">
    <oc r="G164">
      <f>G165</f>
    </oc>
    <nc r="G164">
      <f>G165</f>
    </nc>
  </rcc>
  <rcc rId="3782" sId="1">
    <oc r="G163">
      <f>G164</f>
    </oc>
    <nc r="G163">
      <f>G164+G166</f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2:G182">
    <dxf>
      <fill>
        <patternFill>
          <bgColor rgb="FF92D050"/>
        </patternFill>
      </fill>
    </dxf>
  </rfmt>
  <rcc rId="3783" sId="1">
    <nc r="H182">
      <v>3.8</v>
    </nc>
  </rcc>
  <rcc rId="3784" sId="1">
    <nc r="I182">
      <v>3.8</v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8:G288">
    <dxf>
      <fill>
        <patternFill>
          <bgColor rgb="FF92D050"/>
        </patternFill>
      </fill>
    </dxf>
  </rfmt>
  <rcc rId="3785" sId="1">
    <nc r="H288">
      <v>82</v>
    </nc>
  </rcc>
  <rcc rId="3786" sId="1">
    <nc r="I288">
      <v>82</v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2:G272">
    <dxf>
      <fill>
        <patternFill>
          <bgColor rgb="FF92D050"/>
        </patternFill>
      </fill>
    </dxf>
  </rfmt>
  <rcc rId="3787" sId="1">
    <nc r="H272">
      <v>5352.5</v>
    </nc>
  </rcc>
  <rcc rId="3788" sId="1">
    <nc r="I272">
      <v>5352.5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14:G414">
    <dxf>
      <fill>
        <patternFill>
          <bgColor rgb="FF92D050"/>
        </patternFill>
      </fill>
    </dxf>
  </rfmt>
  <rcc rId="3789" sId="1">
    <nc r="H414">
      <v>126.5</v>
    </nc>
  </rcc>
  <rcc rId="3790" sId="1">
    <nc r="I414">
      <v>131.6</v>
    </nc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6:G216">
    <dxf>
      <fill>
        <patternFill>
          <bgColor rgb="FF92D050"/>
        </patternFill>
      </fill>
    </dxf>
  </rfmt>
  <rcc rId="3791" sId="1">
    <nc r="H216">
      <v>5565.8</v>
    </nc>
  </rcc>
  <rcc rId="3792" sId="1">
    <nc r="I216">
      <v>5565.8</v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92:G92">
    <dxf>
      <fill>
        <patternFill>
          <bgColor rgb="FF92D050"/>
        </patternFill>
      </fill>
    </dxf>
  </rfmt>
  <rcc rId="3793" sId="1">
    <nc r="H92">
      <v>300.5</v>
    </nc>
  </rcc>
  <rcc rId="3794" sId="1">
    <nc r="I92">
      <v>300.5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95" sId="1" numFmtId="4">
    <oc r="F369">
      <v>241.16</v>
    </oc>
    <nc r="F369"/>
  </rcc>
  <rcc rId="3796" sId="1" numFmtId="4">
    <oc r="G369">
      <v>241.16</v>
    </oc>
    <nc r="G369"/>
  </rcc>
  <rcc rId="3797" sId="1" numFmtId="4">
    <oc r="F368">
      <v>140</v>
    </oc>
    <nc r="F368"/>
  </rcc>
  <rcc rId="3798" sId="1" numFmtId="4">
    <oc r="G368">
      <v>140</v>
    </oc>
    <nc r="G368"/>
  </rcc>
  <rcc rId="3799" sId="1" numFmtId="4">
    <oc r="F367">
      <v>536.79999999999995</v>
    </oc>
    <nc r="F367">
      <v>378.56</v>
    </nc>
  </rcc>
  <rcc rId="3800" sId="1" numFmtId="4">
    <oc r="G367">
      <v>536.79999999999995</v>
    </oc>
    <nc r="G367">
      <v>378.56</v>
    </nc>
  </rcc>
  <rfmt sheetId="1" sqref="F365:G365">
    <dxf>
      <fill>
        <patternFill>
          <bgColor rgb="FF92D050"/>
        </patternFill>
      </fill>
    </dxf>
  </rfmt>
  <rcc rId="3801" sId="1">
    <nc r="H365">
      <v>2157.3000000000002</v>
    </nc>
  </rcc>
  <rcc rId="3802" sId="1">
    <nc r="I365">
      <v>2157.3000000000002</v>
    </nc>
  </rcc>
  <rfmt sheetId="1" sqref="F365:G365">
    <dxf>
      <fill>
        <patternFill>
          <bgColor rgb="FFFF0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95:G95">
    <dxf>
      <fill>
        <patternFill>
          <bgColor rgb="FF92D050"/>
        </patternFill>
      </fill>
    </dxf>
  </rfmt>
  <rcc rId="3803" sId="1">
    <nc r="H95">
      <v>790.1</v>
    </nc>
  </rcc>
  <rcc rId="3804" sId="1">
    <nc r="I95">
      <v>790.1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5" sId="1" numFmtId="4">
    <oc r="G361">
      <v>1174.8699999999999</v>
    </oc>
    <nc r="G361">
      <v>1188.94</v>
    </nc>
  </rcc>
  <rcc rId="3806" sId="1" numFmtId="4">
    <oc r="G362">
      <v>374.31</v>
    </oc>
    <nc r="G362">
      <v>359.06</v>
    </nc>
  </rcc>
  <rcc rId="3807" sId="1">
    <nc r="H360">
      <v>1618</v>
    </nc>
  </rcc>
  <rcc rId="3808" sId="1">
    <nc r="I360">
      <v>1618</v>
    </nc>
  </rcc>
  <rfmt sheetId="1" sqref="F360:G360">
    <dxf>
      <fill>
        <patternFill>
          <bgColor rgb="FF92D05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F214">
      <v>256178</v>
    </oc>
    <nc r="F214">
      <v>259444.1</v>
    </nc>
  </rcc>
  <rcc rId="3810" sId="1" numFmtId="4">
    <oc r="G214">
      <v>256178</v>
    </oc>
    <nc r="G214">
      <v>259444.1</v>
    </nc>
  </rcc>
  <rcc rId="3811" sId="1">
    <nc r="H214">
      <v>259444.1</v>
    </nc>
  </rcc>
  <rcc rId="3812" sId="1">
    <nc r="I214">
      <v>259444.1</v>
    </nc>
  </rcc>
  <rfmt sheetId="1" sqref="F214:G214">
    <dxf>
      <fill>
        <patternFill>
          <bgColor rgb="FF92D050"/>
        </patternFill>
      </fill>
    </dxf>
  </rfmt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5:G355">
    <dxf>
      <fill>
        <patternFill patternType="solid">
          <bgColor rgb="FF92D050"/>
        </patternFill>
      </fill>
    </dxf>
  </rfmt>
  <rcc rId="3813" sId="1">
    <nc r="H355">
      <v>2602.1999999999998</v>
    </nc>
  </rcc>
  <rcc rId="3814" sId="1">
    <nc r="I355">
      <v>2602.1999999999998</v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5" sId="1" numFmtId="4">
    <oc r="F202">
      <v>132003.5</v>
    </oc>
    <nc r="F202">
      <v>133180</v>
    </nc>
  </rcc>
  <rcc rId="3816" sId="1" numFmtId="4">
    <oc r="G202">
      <v>132003.5</v>
    </oc>
    <nc r="G202">
      <v>133180</v>
    </nc>
  </rcc>
  <rcc rId="3817" sId="1">
    <nc r="H202">
      <v>133180</v>
    </nc>
  </rcc>
  <rcc rId="3818" sId="1">
    <nc r="I202">
      <v>133180</v>
    </nc>
  </rcc>
  <rfmt sheetId="1" sqref="F202:G202">
    <dxf>
      <fill>
        <patternFill>
          <bgColor rgb="FF92D050"/>
        </patternFill>
      </fill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2:G132">
    <dxf>
      <fill>
        <patternFill>
          <bgColor rgb="FF92D050"/>
        </patternFill>
      </fill>
    </dxf>
  </rfmt>
  <rfmt sheetId="1" sqref="F133:G133">
    <dxf>
      <fill>
        <patternFill>
          <bgColor rgb="FF92D050"/>
        </patternFill>
      </fill>
    </dxf>
  </rfmt>
  <rcc rId="3819" sId="1">
    <nc r="H132">
      <v>311</v>
    </nc>
  </rcc>
  <rcc rId="3820" sId="1">
    <nc r="H133">
      <v>1.7</v>
    </nc>
  </rcc>
  <rcc rId="3821" sId="1">
    <nc r="I132">
      <v>0</v>
    </nc>
  </rcc>
  <rcc rId="3822" sId="1">
    <nc r="I133">
      <v>0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41:G141">
    <dxf>
      <fill>
        <patternFill>
          <bgColor rgb="FF92D050"/>
        </patternFill>
      </fill>
    </dxf>
  </rfmt>
  <rfmt sheetId="1" sqref="F138:G138">
    <dxf>
      <fill>
        <patternFill>
          <bgColor rgb="FF92D050"/>
        </patternFill>
      </fill>
    </dxf>
  </rfmt>
  <rcc rId="3823" sId="1">
    <nc r="H138">
      <v>50.5</v>
    </nc>
  </rcc>
  <rcc rId="3824" sId="1">
    <nc r="I138">
      <v>50.5</v>
    </nc>
  </rcc>
  <rcc rId="3825" sId="1">
    <nc r="H141">
      <v>3366.9</v>
    </nc>
  </rcc>
  <rcc rId="3826" sId="1">
    <nc r="I141">
      <v>3366.9</v>
    </nc>
  </rcc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01:G101">
    <dxf>
      <fill>
        <patternFill>
          <bgColor rgb="FF92D050"/>
        </patternFill>
      </fill>
    </dxf>
  </rfmt>
  <rcc rId="3827" sId="1">
    <nc r="H101">
      <v>513.5</v>
    </nc>
  </rcc>
  <rcc rId="3828" sId="1">
    <nc r="I101">
      <v>513.5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6:G136">
    <dxf>
      <fill>
        <patternFill>
          <bgColor rgb="FF92D050"/>
        </patternFill>
      </fill>
    </dxf>
  </rfmt>
  <rfmt sheetId="1" sqref="F143:G143">
    <dxf>
      <fill>
        <patternFill>
          <bgColor rgb="FF92D050"/>
        </patternFill>
      </fill>
    </dxf>
  </rfmt>
  <rcc rId="3829" sId="1">
    <nc r="H136">
      <v>149.6</v>
    </nc>
  </rcc>
  <rcc rId="3830" sId="1">
    <nc r="I136">
      <v>149.6</v>
    </nc>
  </rcc>
  <rcc rId="3831" sId="1">
    <nc r="H143">
      <v>22.4</v>
    </nc>
  </rcc>
  <rcc rId="3832" sId="1">
    <nc r="I143">
      <v>22.4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5:G275">
    <dxf>
      <fill>
        <patternFill>
          <bgColor rgb="FF92D050"/>
        </patternFill>
      </fill>
    </dxf>
  </rfmt>
  <rcc rId="3833" sId="1">
    <nc r="H275">
      <v>80.3</v>
    </nc>
  </rcc>
  <rcc rId="3834" sId="1">
    <nc r="I275">
      <v>80.3</v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4:G274">
    <dxf>
      <fill>
        <patternFill>
          <bgColor rgb="FF92D050"/>
        </patternFill>
      </fill>
    </dxf>
  </rfmt>
  <rcc rId="3835" sId="1">
    <nc r="H274">
      <v>5645.9</v>
    </nc>
  </rcc>
  <rcc rId="3836" sId="1">
    <nc r="I274">
      <v>5645.9</v>
    </nc>
  </rcc>
  <rfmt sheetId="1" sqref="F282:G282">
    <dxf>
      <fill>
        <patternFill>
          <bgColor rgb="FF92D050"/>
        </patternFill>
      </fill>
    </dxf>
  </rfmt>
  <rcc rId="3837" sId="1">
    <nc r="H282">
      <v>84.7</v>
    </nc>
  </rcc>
  <rcc rId="3838" sId="1">
    <nc r="I282">
      <v>84.7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9" sId="1" numFmtId="4">
    <oc r="F39">
      <v>10.5</v>
    </oc>
    <nc r="F39">
      <v>48.7</v>
    </nc>
  </rcc>
  <rcc rId="3840" sId="1" numFmtId="4">
    <oc r="G39">
      <v>0</v>
    </oc>
    <nc r="G39">
      <v>381.8</v>
    </nc>
  </rcc>
  <rcc rId="3841" sId="1">
    <nc r="H39">
      <v>48.7</v>
    </nc>
  </rcc>
  <rcc rId="3842" sId="1">
    <nc r="I39">
      <v>381.8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:G39">
    <dxf>
      <fill>
        <patternFill>
          <bgColor rgb="FF92D050"/>
        </patternFill>
      </fill>
    </dxf>
  </rfmt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3" sId="1" numFmtId="4">
    <oc r="F374">
      <v>14.685</v>
    </oc>
    <nc r="F374"/>
  </rcc>
  <rcc rId="3844" sId="1" numFmtId="4">
    <oc r="G374">
      <v>14.685</v>
    </oc>
    <nc r="G374"/>
  </rcc>
  <rcc rId="3845" sId="1" numFmtId="4">
    <oc r="F373">
      <f>145.8+29.37</f>
    </oc>
    <nc r="F373">
      <v>189.85499999999999</v>
    </nc>
  </rcc>
  <rcc rId="3846" sId="1" numFmtId="4">
    <oc r="G373">
      <f>145.8+29.37</f>
    </oc>
    <nc r="G373">
      <v>189.85499999999999</v>
    </nc>
  </rcc>
  <rrc rId="3847" sId="1" ref="A374:XFD374" action="deleteRow">
    <undo index="65535" exp="area" dr="G371:G374" r="G370" sId="1"/>
    <undo index="65535" exp="area" dr="F371:F374" r="F370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99900 73250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F370:G370">
    <dxf>
      <fill>
        <patternFill>
          <bgColor rgb="FF92D050"/>
        </patternFill>
      </fill>
    </dxf>
  </rfmt>
  <rcc rId="3848" sId="1">
    <nc r="H370">
      <v>421.8</v>
    </nc>
  </rcc>
  <rcc rId="3849" sId="1">
    <nc r="I370">
      <v>421.8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04:G204">
    <dxf>
      <fill>
        <patternFill>
          <bgColor rgb="FF92D050"/>
        </patternFill>
      </fill>
    </dxf>
  </rfmt>
  <rcc rId="3850" sId="1">
    <nc r="H204">
      <v>563</v>
    </nc>
  </rcc>
  <rcc rId="3851" sId="1">
    <nc r="I204">
      <v>563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2" sId="1" numFmtId="4">
    <oc r="F228">
      <v>4690.3999999999996</v>
    </oc>
    <nc r="F228">
      <v>4382.3999999999996</v>
    </nc>
  </rcc>
  <rcc rId="3853" sId="1" numFmtId="4">
    <oc r="G228">
      <v>0</v>
    </oc>
    <nc r="G228">
      <v>5297.5</v>
    </nc>
  </rcc>
  <rfmt sheetId="1" sqref="F228:G228">
    <dxf>
      <fill>
        <patternFill>
          <bgColor rgb="FF92D050"/>
        </patternFill>
      </fill>
    </dxf>
  </rfmt>
  <rcc rId="3854" sId="1">
    <nc r="H228">
      <v>4382.3999999999996</v>
    </nc>
  </rcc>
  <rcc rId="3855" sId="1">
    <nc r="I228">
      <v>5297.5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6" sId="1">
    <oc r="A211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11" t="inlineStr">
      <is>
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    </is>
    </nc>
  </rcc>
  <rcc rId="3857" sId="1" numFmtId="4">
    <oc r="F212">
      <v>31012</v>
    </oc>
    <nc r="F212">
      <v>31351.9</v>
    </nc>
  </rcc>
  <rcc rId="3858" sId="1" numFmtId="4">
    <oc r="G212">
      <v>0</v>
    </oc>
    <nc r="G212">
      <v>31351.9</v>
    </nc>
  </rcc>
  <rcc rId="3859" sId="1">
    <nc r="H212">
      <v>31351.9</v>
    </nc>
  </rcc>
  <rcc rId="3860" sId="1">
    <nc r="I212">
      <v>31351.9</v>
    </nc>
  </rcc>
  <rfmt sheetId="1" sqref="F212:G212">
    <dxf>
      <fill>
        <patternFill>
          <bgColor rgb="FF92D05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61" sId="1" ref="A355:XFD356" action="insertRow"/>
  <rfmt sheetId="1" sqref="A355" start="0" length="0">
    <dxf>
      <font>
        <b val="0"/>
        <i/>
        <name val="Times New Roman"/>
        <family val="1"/>
      </font>
      <alignment vertical="top"/>
    </dxf>
  </rfmt>
  <rfmt sheetId="1" sqref="B355" start="0" length="0">
    <dxf>
      <font>
        <b val="0"/>
        <i/>
        <name val="Times New Roman"/>
        <family val="1"/>
      </font>
    </dxf>
  </rfmt>
  <rfmt sheetId="1" sqref="C355" start="0" length="0">
    <dxf>
      <font>
        <b val="0"/>
        <i/>
        <name val="Times New Roman"/>
        <family val="1"/>
      </font>
    </dxf>
  </rfmt>
  <rfmt sheetId="1" sqref="D355" start="0" length="0">
    <dxf>
      <font>
        <b val="0"/>
        <i/>
        <name val="Times New Roman"/>
        <family val="1"/>
      </font>
    </dxf>
  </rfmt>
  <rfmt sheetId="1" sqref="E355" start="0" length="0">
    <dxf>
      <font>
        <b val="0"/>
        <i/>
        <name val="Times New Roman"/>
        <family val="1"/>
      </font>
    </dxf>
  </rfmt>
  <rfmt sheetId="1" sqref="F355" start="0" length="0">
    <dxf>
      <font>
        <b val="0"/>
        <i/>
        <name val="Times New Roman"/>
        <family val="1"/>
      </font>
      <fill>
        <patternFill patternType="solid">
          <bgColor rgb="FF92D050"/>
        </patternFill>
      </fill>
    </dxf>
  </rfmt>
  <rfmt sheetId="1" sqref="G355" start="0" length="0">
    <dxf>
      <font>
        <b val="0"/>
        <i/>
        <name val="Times New Roman"/>
        <family val="1"/>
      </font>
      <fill>
        <patternFill patternType="solid">
          <bgColor rgb="FF92D050"/>
        </patternFill>
      </fill>
    </dxf>
  </rfmt>
  <rfmt sheetId="1" sqref="H355" start="0" length="0">
    <dxf>
      <font>
        <i/>
        <name val="Times New Roman CYR"/>
        <family val="1"/>
      </font>
    </dxf>
  </rfmt>
  <rfmt sheetId="1" sqref="I355" start="0" length="0">
    <dxf>
      <font>
        <i/>
        <name val="Times New Roman CYR"/>
        <family val="1"/>
      </font>
    </dxf>
  </rfmt>
  <rfmt sheetId="1" sqref="A355:XFD355" start="0" length="0">
    <dxf>
      <font>
        <i/>
        <name val="Times New Roman CYR"/>
        <family val="1"/>
      </font>
    </dxf>
  </rfmt>
  <rfmt sheetId="1" sqref="A356" start="0" length="0">
    <dxf>
      <font>
        <b val="0"/>
        <color indexed="8"/>
        <name val="Times New Roman"/>
        <family val="1"/>
      </font>
      <fill>
        <patternFill patternType="solid"/>
      </fill>
    </dxf>
  </rfmt>
  <rfmt sheetId="1" sqref="B356" start="0" length="0">
    <dxf>
      <font>
        <b val="0"/>
        <name val="Times New Roman"/>
        <family val="1"/>
      </font>
    </dxf>
  </rfmt>
  <rfmt sheetId="1" sqref="C356" start="0" length="0">
    <dxf>
      <font>
        <b val="0"/>
        <name val="Times New Roman"/>
        <family val="1"/>
      </font>
    </dxf>
  </rfmt>
  <rfmt sheetId="1" sqref="D356" start="0" length="0">
    <dxf>
      <font>
        <b val="0"/>
        <name val="Times New Roman"/>
        <family val="1"/>
      </font>
    </dxf>
  </rfmt>
  <rfmt sheetId="1" sqref="E356" start="0" length="0">
    <dxf>
      <font>
        <b val="0"/>
        <name val="Times New Roman"/>
        <family val="1"/>
      </font>
    </dxf>
  </rfmt>
  <rfmt sheetId="1" sqref="F356" start="0" length="0">
    <dxf>
      <font>
        <b val="0"/>
        <name val="Times New Roman"/>
        <family val="1"/>
      </font>
    </dxf>
  </rfmt>
  <rcc rId="3862" sId="1" odxf="1" dxf="1" numFmtId="4">
    <nc r="G356">
      <v>2293.1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H356" start="0" length="0">
    <dxf>
      <font>
        <b/>
        <name val="Times New Roman CYR"/>
        <family val="1"/>
      </font>
    </dxf>
  </rfmt>
  <rfmt sheetId="1" sqref="I356" start="0" length="0">
    <dxf>
      <font>
        <b/>
        <name val="Times New Roman CYR"/>
        <family val="1"/>
      </font>
    </dxf>
  </rfmt>
  <rfmt sheetId="1" sqref="A356:XFD356" start="0" length="0">
    <dxf>
      <font>
        <b/>
        <name val="Times New Roman CYR"/>
        <family val="1"/>
      </font>
    </dxf>
  </rfmt>
  <rcc rId="3863" sId="1" odxf="1" dxf="1">
    <nc r="A355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ndxf>
      <alignment horizontal="general" vertical="center"/>
    </ndxf>
  </rcc>
  <rcc rId="3864" sId="1">
    <nc r="B355" t="inlineStr">
      <is>
        <t>10</t>
      </is>
    </nc>
  </rcc>
  <rcc rId="3865" sId="1">
    <nc r="C355" t="inlineStr">
      <is>
        <t>03</t>
      </is>
    </nc>
  </rcc>
  <rcc rId="3866" sId="1">
    <nc r="D355" t="inlineStr">
      <is>
        <t>99900 51560</t>
      </is>
    </nc>
  </rcc>
  <rcc rId="3867" sId="1" odxf="1" dxf="1">
    <nc r="A356" t="inlineStr">
      <is>
        <t>Субсидии гражданам на приобретение жилья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3868" sId="1">
    <nc r="B356" t="inlineStr">
      <is>
        <t>10</t>
      </is>
    </nc>
  </rcc>
  <rcc rId="3869" sId="1">
    <nc r="C356" t="inlineStr">
      <is>
        <t>03</t>
      </is>
    </nc>
  </rcc>
  <rcc rId="3870" sId="1">
    <nc r="D356" t="inlineStr">
      <is>
        <t>99900 51560</t>
      </is>
    </nc>
  </rcc>
  <rcc rId="3871" sId="1">
    <nc r="E356" t="inlineStr">
      <is>
        <t>322</t>
      </is>
    </nc>
  </rcc>
  <rcc rId="3872" sId="1" numFmtId="4">
    <nc r="F356">
      <v>37920.199999999997</v>
    </nc>
  </rcc>
  <rcc rId="3873" sId="1">
    <nc r="H355">
      <v>37920.199999999997</v>
    </nc>
  </rcc>
  <rcc rId="3874" sId="1">
    <nc r="F355">
      <f>F356</f>
    </nc>
  </rcc>
  <rcc rId="3875" sId="1">
    <nc r="G355">
      <f>G356</f>
    </nc>
  </rcc>
  <rcc rId="3876" sId="1">
    <oc r="F354">
      <f>F357</f>
    </oc>
    <nc r="F354">
      <f>F357+F355</f>
    </nc>
  </rcc>
  <rcc rId="3877" sId="1">
    <oc r="G354">
      <f>G357</f>
    </oc>
    <nc r="G354">
      <f>G357+G355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78" sId="1" numFmtId="4">
    <oc r="G356">
      <v>2293.1</v>
    </oc>
    <nc r="G356">
      <v>0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79" sId="1">
    <nc r="H419">
      <f>SUM(H39:H415)</f>
    </nc>
  </rcc>
  <rcc rId="3880" sId="1">
    <nc r="I419">
      <f>SUM(I39:I415)</f>
    </nc>
  </rcc>
  <rcv guid="{D8ECDB49-98AD-4B59-A9A6-647EDC84F455}" action="delete"/>
  <rdn rId="0" localSheetId="1" customView="1" name="Z_D8ECDB49_98AD_4B59_A9A6_647EDC84F455_.wvu.PrintArea" hidden="1" oldHidden="1">
    <formula>Ведом.структура!$A$1:$G$417</formula>
    <oldFormula>Ведом.структура!$A$1:$G$417</oldFormula>
  </rdn>
  <rdn rId="0" localSheetId="1" customView="1" name="Z_D8ECDB49_98AD_4B59_A9A6_647EDC84F455_.wvu.FilterData" hidden="1" oldHidden="1">
    <formula>Ведом.структура!$A$13:$G$426</formula>
    <oldFormula>Ведом.структура!$A$13:$G$426</oldFormula>
  </rdn>
  <rcv guid="{D8ECDB49-98AD-4B59-A9A6-647EDC84F455}" action="add"/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83" sId="1">
    <nc r="H421">
      <v>1280055.6000000001</v>
    </nc>
  </rcc>
  <rcc rId="3884" sId="1">
    <nc r="I421">
      <v>1127912.8</v>
    </nc>
  </rcc>
  <rcc rId="3885" sId="1" odxf="1" dxf="1">
    <nc r="H423">
      <f>H419-H421</f>
    </nc>
    <odxf>
      <numFmt numFmtId="0" formatCode="General"/>
    </odxf>
    <ndxf>
      <numFmt numFmtId="167" formatCode="_-* #,##0.00000\ _₽_-;\-* #,##0.00000\ _₽_-;_-* &quot;-&quot;?????\ _₽_-;_-@_-"/>
    </ndxf>
  </rcc>
  <rcc rId="3886" sId="1" odxf="1" dxf="1">
    <nc r="I423">
      <f>I419-I421</f>
    </nc>
    <odxf>
      <numFmt numFmtId="0" formatCode="General"/>
    </odxf>
    <ndxf>
      <numFmt numFmtId="167" formatCode="_-* #,##0.00000\ _₽_-;\-* #,##0.00000\ _₽_-;_-* &quot;-&quot;?????\ _₽_-;_-@_-"/>
    </ndxf>
  </rcc>
  <rcc rId="3887" sId="1">
    <nc r="H425">
      <v>159373.29999999999</v>
    </nc>
  </rcc>
  <rcc rId="3888" sId="1">
    <nc r="I425">
      <v>159373.29999999999</v>
    </nc>
  </rcc>
  <rcc rId="3889" sId="1">
    <nc r="H426">
      <v>134722.9</v>
    </nc>
  </rcc>
  <rcc rId="3890" sId="1">
    <nc r="I426">
      <v>134722.9</v>
    </nc>
  </rcc>
  <rcc rId="3891" sId="1" odxf="1" dxf="1">
    <nc r="H428">
      <f>H423+H425+H426</f>
    </nc>
    <odxf>
      <numFmt numFmtId="0" formatCode="General"/>
    </odxf>
    <ndxf>
      <numFmt numFmtId="167" formatCode="_-* #,##0.00000\ _₽_-;\-* #,##0.00000\ _₽_-;_-* &quot;-&quot;?????\ _₽_-;_-@_-"/>
    </ndxf>
  </rcc>
  <rcc rId="3892" sId="1" odxf="1" dxf="1">
    <nc r="I428">
      <f>I423+I425+I426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3" sId="1">
    <oc r="H421">
      <v>1280055.6000000001</v>
    </oc>
    <nc r="H421">
      <v>1280045.6000000001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4" sId="1">
    <nc r="J425" t="inlineStr">
      <is>
        <t>дотация</t>
      </is>
    </nc>
  </rcc>
  <rcc rId="3895" sId="1">
    <nc r="J426" t="inlineStr">
      <is>
        <t>СИРО</t>
      </is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6" sId="1">
    <oc r="A166" t="inlineStr">
      <is>
        <t>Субсидия на проведение комплексных кадастровых работ</t>
      </is>
    </oc>
    <nc r="A166" t="inlineStr">
      <is>
        <t>Субсидии на проведение комплексных кадастровых работ</t>
      </is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7" sId="1">
    <oc r="F419">
      <f>1103337.9+227787.8</f>
    </oc>
    <nc r="F419">
      <f>1280045.6+227787.8</f>
    </nc>
  </rcc>
  <rcc rId="3898" sId="1">
    <oc r="G419">
      <f>913320.1+230369.9</f>
    </oc>
    <nc r="G419">
      <f>1127912.8+230369.9</f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99" sId="1" ref="A299:XFD301" action="insertRow"/>
  <rfmt sheetId="1" sqref="A29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299" start="0" length="0">
    <dxf>
      <font>
        <i/>
        <name val="Times New Roman"/>
        <family val="1"/>
      </font>
    </dxf>
  </rfmt>
  <rfmt sheetId="1" sqref="C299" start="0" length="0">
    <dxf>
      <font>
        <i/>
        <name val="Times New Roman"/>
        <family val="1"/>
      </font>
    </dxf>
  </rfmt>
  <rfmt sheetId="1" sqref="D299" start="0" length="0">
    <dxf>
      <font>
        <i/>
        <name val="Times New Roman"/>
        <family val="1"/>
      </font>
    </dxf>
  </rfmt>
  <rfmt sheetId="1" sqref="E299" start="0" length="0">
    <dxf>
      <font>
        <i/>
        <name val="Times New Roman"/>
        <family val="1"/>
      </font>
    </dxf>
  </rfmt>
  <rfmt sheetId="1" sqref="F299" start="0" length="0">
    <dxf>
      <font>
        <i/>
        <name val="Times New Roman"/>
        <family val="1"/>
      </font>
    </dxf>
  </rfmt>
  <rfmt sheetId="1" sqref="G299" start="0" length="0">
    <dxf>
      <font>
        <i/>
        <name val="Times New Roman"/>
        <family val="1"/>
      </font>
    </dxf>
  </rfmt>
  <rfmt sheetId="1" sqref="H299" start="0" length="0">
    <dxf>
      <font>
        <i val="0"/>
        <name val="Times New Roman CYR"/>
        <family val="1"/>
      </font>
    </dxf>
  </rfmt>
  <rfmt sheetId="1" sqref="I299" start="0" length="0">
    <dxf>
      <font>
        <i val="0"/>
        <name val="Times New Roman CYR"/>
        <family val="1"/>
      </font>
    </dxf>
  </rfmt>
  <rfmt sheetId="1" sqref="J299" start="0" length="0">
    <dxf>
      <font>
        <i val="0"/>
        <name val="Times New Roman CYR"/>
        <family val="1"/>
      </font>
    </dxf>
  </rfmt>
  <rfmt sheetId="1" sqref="A299:XFD299" start="0" length="0">
    <dxf>
      <font>
        <i val="0"/>
        <name val="Times New Roman CYR"/>
        <family val="1"/>
      </font>
    </dxf>
  </rfmt>
  <rfmt sheetId="1" sqref="A30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H300" start="0" length="0">
    <dxf>
      <font>
        <i val="0"/>
        <name val="Times New Roman CYR"/>
        <family val="1"/>
      </font>
    </dxf>
  </rfmt>
  <rfmt sheetId="1" sqref="I300" start="0" length="0">
    <dxf>
      <font>
        <i val="0"/>
        <name val="Times New Roman CYR"/>
        <family val="1"/>
      </font>
    </dxf>
  </rfmt>
  <rfmt sheetId="1" sqref="J300" start="0" length="0">
    <dxf>
      <font>
        <i val="0"/>
        <name val="Times New Roman CYR"/>
        <family val="1"/>
      </font>
    </dxf>
  </rfmt>
  <rfmt sheetId="1" sqref="A300:XFD300" start="0" length="0">
    <dxf>
      <font>
        <i val="0"/>
        <name val="Times New Roman CYR"/>
        <family val="1"/>
      </font>
    </dxf>
  </rfmt>
  <rfmt sheetId="1" sqref="A301" start="0" length="0">
    <dxf>
      <border outline="0">
        <left style="thin">
          <color indexed="64"/>
        </left>
      </border>
    </dxf>
  </rfmt>
  <rfmt sheetId="1" sqref="H301" start="0" length="0">
    <dxf>
      <font>
        <i val="0"/>
        <name val="Times New Roman CYR"/>
        <family val="1"/>
      </font>
    </dxf>
  </rfmt>
  <rfmt sheetId="1" sqref="I301" start="0" length="0">
    <dxf>
      <font>
        <i val="0"/>
        <name val="Times New Roman CYR"/>
        <family val="1"/>
      </font>
    </dxf>
  </rfmt>
  <rfmt sheetId="1" sqref="J301" start="0" length="0">
    <dxf>
      <font>
        <i val="0"/>
        <name val="Times New Roman CYR"/>
        <family val="1"/>
      </font>
    </dxf>
  </rfmt>
  <rfmt sheetId="1" sqref="A301:XFD301" start="0" length="0">
    <dxf>
      <font>
        <i val="0"/>
        <name val="Times New Roman CYR"/>
        <family val="1"/>
      </font>
    </dxf>
  </rfmt>
  <rcc rId="3900" sId="1" odxf="1" dxf="1">
    <nc r="A29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3901" sId="1">
    <nc r="B299" t="inlineStr">
      <is>
        <t>07</t>
      </is>
    </nc>
  </rcc>
  <rcc rId="3902" sId="1">
    <nc r="C299" t="inlineStr">
      <is>
        <t>09</t>
      </is>
    </nc>
  </rcc>
  <rcc rId="3903" sId="1">
    <nc r="D299" t="inlineStr">
      <is>
        <t>10501 S2160</t>
      </is>
    </nc>
  </rcc>
  <rcc rId="3904" sId="1">
    <nc r="A300" t="inlineStr">
      <is>
        <t xml:space="preserve">Фонд оплаты труда учреждений </t>
      </is>
    </nc>
  </rcc>
  <rcc rId="3905" sId="1">
    <nc r="B300" t="inlineStr">
      <is>
        <t>07</t>
      </is>
    </nc>
  </rcc>
  <rcc rId="3906" sId="1">
    <nc r="C300" t="inlineStr">
      <is>
        <t>09</t>
      </is>
    </nc>
  </rcc>
  <rcc rId="3907" sId="1">
    <nc r="D300" t="inlineStr">
      <is>
        <t>10501  S2160</t>
      </is>
    </nc>
  </rcc>
  <rcc rId="3908" sId="1">
    <nc r="E300" t="inlineStr">
      <is>
        <t>111</t>
      </is>
    </nc>
  </rcc>
  <rcc rId="390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3910" sId="1">
    <nc r="B301" t="inlineStr">
      <is>
        <t>07</t>
      </is>
    </nc>
  </rcc>
  <rcc rId="3911" sId="1">
    <nc r="C301" t="inlineStr">
      <is>
        <t>09</t>
      </is>
    </nc>
  </rcc>
  <rcc rId="3912" sId="1">
    <nc r="D301" t="inlineStr">
      <is>
        <t>10501 S2160</t>
      </is>
    </nc>
  </rcc>
  <rcc rId="3913" sId="1">
    <nc r="E301" t="inlineStr">
      <is>
        <t>119</t>
      </is>
    </nc>
  </rcc>
  <rcc rId="3914" sId="1">
    <nc r="F299">
      <f>SUM(F300:F301)</f>
    </nc>
  </rcc>
  <rcc rId="3915" sId="1">
    <nc r="G299">
      <f>SUM(G300:G301)</f>
    </nc>
  </rcc>
  <rcc rId="3916" sId="1" numFmtId="4">
    <nc r="F300">
      <v>23850</v>
    </nc>
  </rcc>
  <rcc rId="3917" sId="1" numFmtId="4">
    <nc r="F301">
      <v>7192.9</v>
    </nc>
  </rcc>
  <rcc rId="3918" sId="1" numFmtId="4">
    <nc r="G300">
      <v>23850</v>
    </nc>
  </rcc>
  <rcc rId="3919" sId="1" numFmtId="4">
    <nc r="G301">
      <v>7192.9</v>
    </nc>
  </rcc>
  <rcc rId="3920" sId="1">
    <nc r="H299">
      <v>31042.9</v>
    </nc>
  </rcc>
  <rcc rId="3921" sId="1">
    <nc r="I299">
      <v>31042.9</v>
    </nc>
  </rcc>
  <rfmt sheetId="1" sqref="F299:G299">
    <dxf>
      <fill>
        <patternFill patternType="solid">
          <bgColor rgb="FF92D050"/>
        </patternFill>
      </fill>
    </dxf>
  </rfmt>
  <rcc rId="3922" sId="1">
    <oc r="F286">
      <f>F289+F292+F287</f>
    </oc>
    <nc r="F286">
      <f>F289+F292+F287+F299</f>
    </nc>
  </rcc>
  <rcc rId="3923" sId="1">
    <oc r="G286">
      <f>G289+G292+G287</f>
    </oc>
    <nc r="G286">
      <f>G289+G292+G287+G299</f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24" sId="1" ref="A207:XFD208" action="insertRow"/>
  <rfmt sheetId="1" sqref="A207" start="0" length="0">
    <dxf>
      <font>
        <i/>
        <name val="Times New Roman"/>
        <family val="1"/>
      </font>
    </dxf>
  </rfmt>
  <rfmt sheetId="1" sqref="B207" start="0" length="0">
    <dxf>
      <font>
        <i/>
        <name val="Times New Roman"/>
        <family val="1"/>
      </font>
    </dxf>
  </rfmt>
  <rfmt sheetId="1" sqref="C207" start="0" length="0">
    <dxf>
      <font>
        <i/>
        <name val="Times New Roman"/>
        <family val="1"/>
      </font>
    </dxf>
  </rfmt>
  <rfmt sheetId="1" sqref="D207" start="0" length="0">
    <dxf>
      <font>
        <i/>
        <name val="Times New Roman"/>
        <family val="1"/>
      </font>
    </dxf>
  </rfmt>
  <rfmt sheetId="1" sqref="E207" start="0" length="0">
    <dxf>
      <font>
        <i/>
        <name val="Times New Roman"/>
        <family val="1"/>
      </font>
    </dxf>
  </rfmt>
  <rcc rId="3925" sId="1" odxf="1" dxf="1">
    <nc r="F207">
      <f>F208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6" sId="1" odxf="1" dxf="1">
    <nc r="G207">
      <f>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7" sId="1">
    <nc r="A207" t="inlineStr">
      <is>
        <t>Софинансирование расходных обязательств муниципальных районов (городских округов)</t>
      </is>
    </nc>
  </rcc>
  <rcc rId="3928" sId="1">
    <nc r="B207" t="inlineStr">
      <is>
        <t>07</t>
      </is>
    </nc>
  </rcc>
  <rcc rId="3929" sId="1">
    <nc r="C207" t="inlineStr">
      <is>
        <t>01</t>
      </is>
    </nc>
  </rcc>
  <rcc rId="3930" sId="1">
    <nc r="D207" t="inlineStr">
      <is>
        <t>10101 S2160</t>
      </is>
    </nc>
  </rcc>
  <rcc rId="3931" sId="1">
    <nc r="A2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932" sId="1">
    <nc r="B208" t="inlineStr">
      <is>
        <t>07</t>
      </is>
    </nc>
  </rcc>
  <rcc rId="3933" sId="1">
    <nc r="C208" t="inlineStr">
      <is>
        <t>01</t>
      </is>
    </nc>
  </rcc>
  <rcc rId="3934" sId="1">
    <nc r="D208" t="inlineStr">
      <is>
        <t>10101 S2160</t>
      </is>
    </nc>
  </rcc>
  <rcc rId="3935" sId="1">
    <nc r="E208" t="inlineStr">
      <is>
        <t>611</t>
      </is>
    </nc>
  </rcc>
  <rcc rId="3936" sId="1">
    <nc r="F208">
      <f>103680</f>
    </nc>
  </rcc>
  <rcc rId="3937" sId="1">
    <nc r="G208">
      <f>103680</f>
    </nc>
  </rcc>
  <rcc rId="3938" sId="1">
    <nc r="H208">
      <v>103680</v>
    </nc>
  </rcc>
  <rcc rId="3939" sId="1">
    <nc r="I208">
      <v>103680</v>
    </nc>
  </rcc>
  <rfmt sheetId="1" sqref="F207:G207">
    <dxf>
      <fill>
        <patternFill>
          <bgColor rgb="FF92D05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0" sId="1">
    <oc r="F200">
      <f>F201+F205+F203</f>
    </oc>
    <nc r="F200">
      <f>F201+F205+F203+F207</f>
    </nc>
  </rcc>
  <rcc rId="3941" sId="1">
    <oc r="G200">
      <f>G201+G205+G203</f>
    </oc>
    <nc r="G200">
      <f>G201+G205+G203+G207</f>
    </nc>
  </rcc>
  <rcc rId="3942" sId="1">
    <oc r="F208">
      <f>103680</f>
    </oc>
    <nc r="F208">
      <f>103680+3206.6</f>
    </nc>
  </rcc>
  <rcc rId="3943" sId="1">
    <oc r="G208">
      <f>103680</f>
    </oc>
    <nc r="G208">
      <f>103680+3206.6</f>
    </nc>
  </rcc>
  <rcc rId="3944" sId="1" numFmtId="4">
    <oc r="F302">
      <v>23850</v>
    </oc>
    <nc r="F302">
      <f>23850+737.6</f>
    </nc>
  </rcc>
  <rcc rId="3945" sId="1" numFmtId="4">
    <oc r="F303">
      <v>7192.9</v>
    </oc>
    <nc r="F303">
      <f>7192.9+222.5</f>
    </nc>
  </rcc>
  <rcc rId="3946" sId="1" numFmtId="4">
    <oc r="G302">
      <v>23850</v>
    </oc>
    <nc r="G302">
      <f>23850+737.6</f>
    </nc>
  </rcc>
  <rcc rId="3947" sId="1" numFmtId="4">
    <oc r="G303">
      <v>7192.9</v>
    </oc>
    <nc r="G303">
      <f>7192.9+222.5</f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8" sId="1">
    <oc r="H430">
      <v>159373.29999999999</v>
    </oc>
    <nc r="H430"/>
  </rcc>
  <rcc rId="3949" sId="1">
    <oc r="I430">
      <v>159373.29999999999</v>
    </oc>
    <nc r="I430"/>
  </rcc>
  <rcc rId="3950" sId="1">
    <oc r="H431">
      <v>134722.9</v>
    </oc>
    <nc r="H431"/>
  </rcc>
  <rcc rId="3951" sId="1">
    <oc r="I431">
      <v>134722.9</v>
    </oc>
    <nc r="I431"/>
  </rcc>
  <rcc rId="3952" sId="1">
    <oc r="H424">
      <f>SUM(H39:H420)</f>
    </oc>
    <nc r="H424">
      <f>SUM(H39:H420)</f>
    </nc>
  </rcc>
  <rcc rId="3953" sId="1">
    <oc r="I424">
      <f>SUM(I39:I420)</f>
    </oc>
    <nc r="I424">
      <f>SUM(I39:I420)</f>
    </nc>
  </rcc>
  <rcc rId="3954" sId="1">
    <oc r="H428">
      <f>H424-H426</f>
    </oc>
    <nc r="H428">
      <f>H426-H424</f>
    </nc>
  </rcc>
  <rcc rId="3955" sId="1">
    <oc r="I428">
      <f>I424-I426</f>
    </oc>
    <nc r="I428">
      <f>I426-I424</f>
    </nc>
  </rcc>
  <rcc rId="3956" sId="1">
    <nc r="J428" t="inlineStr">
      <is>
        <t>дотация</t>
      </is>
    </nc>
  </rcc>
  <rcc rId="3957" sId="1">
    <oc r="J430" t="inlineStr">
      <is>
        <t>дотация</t>
      </is>
    </oc>
    <nc r="J430"/>
  </rcc>
  <rcc rId="3958" sId="1">
    <oc r="J431" t="inlineStr">
      <is>
        <t>СИРО</t>
      </is>
    </oc>
    <nc r="J431"/>
  </rcc>
  <rcc rId="3959" sId="1">
    <oc r="H433">
      <f>H428+H430+H431</f>
    </oc>
    <nc r="H433"/>
  </rcc>
  <rcc rId="3960" sId="1">
    <oc r="I433">
      <f>I428+I430+I431</f>
    </oc>
    <nc r="I433"/>
  </rcc>
  <rcc rId="3961" sId="1">
    <oc r="G206">
      <f>80336.9-24369.815</f>
    </oc>
    <nc r="G206">
      <f>80336.9-24369.815-6595.26082</f>
    </nc>
  </rcc>
  <rcc rId="3962" sId="1">
    <oc r="F206">
      <f>80336.9-18626.92</f>
    </oc>
    <nc r="F206">
      <f>80336.9-18626.92-4882.54082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8:G358">
    <dxf>
      <fill>
        <patternFill>
          <bgColor rgb="FFFF000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3" sId="1" numFmtId="4">
    <oc r="F233">
      <v>255.2</v>
    </oc>
    <nc r="F233">
      <v>300</v>
    </nc>
  </rcc>
  <rcc rId="3964" sId="1" numFmtId="4">
    <oc r="G233">
      <v>255.2</v>
    </oc>
    <nc r="G233">
      <v>300</v>
    </nc>
  </rcc>
  <rcc rId="3965" sId="1">
    <oc r="F206">
      <f>80336.9-18626.92-4882.54082</f>
    </oc>
    <nc r="F206">
      <f>80336.9-18626.92-4882.54082-44.8</f>
    </nc>
  </rcc>
  <rcc rId="3966" sId="1">
    <oc r="G206">
      <f>80336.9-24369.815-6595.26082</f>
    </oc>
    <nc r="G206">
      <f>80336.9-24369.815-6595.26082-44.8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7" sId="1">
    <oc r="F167">
      <f>1337.7+100.7</f>
    </oc>
    <nc r="F167">
      <f>1337.7+100.7+5.0343</f>
    </nc>
  </rcc>
  <rcc rId="3968" sId="1">
    <oc r="G167">
      <f>470.3+30</f>
    </oc>
    <nc r="G167">
      <f>470.3+30+1.50099</f>
    </nc>
  </rcc>
  <rfmt sheetId="1" sqref="F167:G167">
    <dxf>
      <fill>
        <patternFill>
          <bgColor theme="0"/>
        </patternFill>
      </fill>
    </dxf>
  </rfmt>
  <rcc rId="3969" sId="1">
    <oc r="D166" t="inlineStr">
      <is>
        <t>04103 S2П90</t>
      </is>
    </oc>
    <nc r="D166" t="inlineStr">
      <is>
        <t>04103 L5110</t>
      </is>
    </nc>
  </rcc>
  <rfmt sheetId="1" sqref="D166">
    <dxf>
      <fill>
        <patternFill>
          <bgColor theme="0"/>
        </patternFill>
      </fill>
    </dxf>
  </rfmt>
  <rfmt sheetId="1" sqref="F167:G167">
    <dxf>
      <fill>
        <patternFill>
          <bgColor rgb="FF92D050"/>
        </patternFill>
      </fill>
    </dxf>
  </rfmt>
  <rfmt sheetId="1" sqref="F165">
    <dxf>
      <fill>
        <patternFill>
          <bgColor rgb="FF92D050"/>
        </patternFill>
      </fill>
    </dxf>
  </rfmt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0" sId="1">
    <oc r="F206">
      <f>80336.9-18626.92-4882.54082-44.8</f>
    </oc>
    <nc r="F206">
      <f>80336.9-18626.92-4882.54082-44.8-5.0343</f>
    </nc>
  </rcc>
  <rcc rId="3971" sId="1">
    <oc r="G206">
      <f>80336.9-24369.815-6595.26082-44.8</f>
    </oc>
    <nc r="G206">
      <f>80336.9-24369.815-6595.26082-44.8-1.50099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2" sId="1">
    <oc r="D167" t="inlineStr">
      <is>
        <t>04103 S2П90</t>
      </is>
    </oc>
    <nc r="D167" t="inlineStr">
      <is>
        <t>04103 L5110</t>
      </is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8">
    <dxf>
      <fill>
        <patternFill>
          <bgColor theme="0"/>
        </patternFill>
      </fill>
    </dxf>
  </rfmt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8:G308" start="0" length="2147483647">
    <dxf>
      <font>
        <i/>
      </font>
    </dxf>
  </rfmt>
  <rfmt sheetId="1" sqref="E269" start="0" length="2147483647">
    <dxf>
      <font>
        <i val="0"/>
      </font>
    </dxf>
  </rfmt>
  <rfmt sheetId="1" sqref="F268:G268" start="0" length="2147483647">
    <dxf>
      <font>
        <i/>
      </font>
    </dxf>
  </rfmt>
  <rfmt sheetId="1" sqref="F266:G266" start="0" length="2147483647">
    <dxf>
      <font>
        <i/>
      </font>
    </dxf>
  </rfmt>
  <rfmt sheetId="1" sqref="F234:G234" start="0" length="2147483647">
    <dxf>
      <font>
        <i/>
      </font>
    </dxf>
  </rfmt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3" sId="1">
    <oc r="A166" t="inlineStr">
      <is>
        <t>Субсидии на проведение комплексных кадастровых работ</t>
      </is>
    </oc>
    <nc r="A166" t="inlineStr">
      <is>
        <t>На проведение комплексных кадастровых работ</t>
      </is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74" sId="1" ref="A95:XFD96" action="insertRow"/>
  <rcc rId="3975" sId="1">
    <nc r="A95" t="inlineStr">
      <is>
        <t>Закупка товаров, работ и услуг в сфере информационно-коммуникационных технологий</t>
      </is>
    </nc>
  </rcc>
  <rcc rId="3976" sId="1">
    <nc r="B95" t="inlineStr">
      <is>
        <t>01</t>
      </is>
    </nc>
  </rcc>
  <rcc rId="3977" sId="1">
    <nc r="C95" t="inlineStr">
      <is>
        <t>13</t>
      </is>
    </nc>
  </rcc>
  <rcc rId="3978" sId="1">
    <nc r="E95" t="inlineStr">
      <is>
        <t>242</t>
      </is>
    </nc>
  </rcc>
  <rcc rId="3979" sId="1">
    <nc r="A96" t="inlineStr">
      <is>
        <t>Прочие закупки товаров, работ и услуг для государственных (муниципальных) нужд</t>
      </is>
    </nc>
  </rcc>
  <rcc rId="3980" sId="1">
    <nc r="B96" t="inlineStr">
      <is>
        <t>01</t>
      </is>
    </nc>
  </rcc>
  <rcc rId="3981" sId="1">
    <nc r="C96" t="inlineStr">
      <is>
        <t>13</t>
      </is>
    </nc>
  </rcc>
  <rcc rId="3982" sId="1">
    <nc r="E96" t="inlineStr">
      <is>
        <t>244</t>
      </is>
    </nc>
  </rcc>
  <rcc rId="3983" sId="1">
    <nc r="D95" t="inlineStr">
      <is>
        <t>99900 73100</t>
      </is>
    </nc>
  </rcc>
  <rcc rId="3984" sId="1">
    <nc r="D96" t="inlineStr">
      <is>
        <t>99900 73100</t>
      </is>
    </nc>
  </rcc>
  <rcc rId="3985" sId="1" numFmtId="4">
    <oc r="F93">
      <v>230.8</v>
    </oc>
    <nc r="F93">
      <v>193.22880000000001</v>
    </nc>
  </rcc>
  <rcc rId="3986" sId="1" numFmtId="4">
    <oc r="G93">
      <v>230.8</v>
    </oc>
    <nc r="G93">
      <v>193.22880000000001</v>
    </nc>
  </rcc>
  <rcc rId="3987" sId="1" numFmtId="4">
    <oc r="F94">
      <v>69.7</v>
    </oc>
    <nc r="F94">
      <v>58.371200000000002</v>
    </nc>
  </rcc>
  <rcc rId="3988" sId="1" numFmtId="4">
    <oc r="G94">
      <v>69.7</v>
    </oc>
    <nc r="G94">
      <v>58.371200000000002</v>
    </nc>
  </rcc>
  <rcc rId="3989" sId="1" numFmtId="4">
    <nc r="F95">
      <v>15</v>
    </nc>
  </rcc>
  <rcc rId="3990" sId="1" numFmtId="4">
    <nc r="G95">
      <v>15</v>
    </nc>
  </rcc>
  <rcc rId="3991" sId="1" numFmtId="4">
    <nc r="F96">
      <v>33.9</v>
    </nc>
  </rcc>
  <rcc rId="3992" sId="1" numFmtId="4">
    <nc r="G96">
      <v>33.9</v>
    </nc>
  </rcc>
  <rcc rId="3993" sId="1">
    <oc r="F92">
      <f>SUM(F93:F94)</f>
    </oc>
    <nc r="F92">
      <f>SUM(F93:F96)</f>
    </nc>
  </rcc>
  <rcc rId="3994" sId="1">
    <oc r="G92">
      <f>SUM(G93:G94)</f>
    </oc>
    <nc r="G92">
      <f>SUM(G93:G96)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60">
    <dxf>
      <fill>
        <patternFill>
          <bgColor rgb="FF92D050"/>
        </patternFill>
      </fill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95" sId="1">
    <oc r="A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3996" sId="1">
    <oc r="A75" t="inlineStr">
      <is>
        <t>Муниципальная программа «Развитие малого и среднего предпринимательства в Селенгинском районе на 2020-2025 годы</t>
      </is>
    </oc>
    <nc r="A75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3997" sId="1">
    <oc r="A8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87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  <rcc rId="3998" sId="1">
    <oc r="A15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5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3999" sId="1">
    <oc r="A1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000" sId="1">
    <oc r="A170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70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4001" sId="1">
    <oc r="A174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74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4002" sId="1">
    <oc r="A191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91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3" sId="1">
    <oc r="A240" t="inlineStr">
      <is>
        <t>Муниципальная Программа «Развитие культуры в Селенгинском районе на 2020 – 2025 годы»</t>
      </is>
    </oc>
    <nc r="A240" t="inlineStr">
      <is>
        <t>Муниципальная Программа «Развитие культуры в Селенгинском районе на 2023 – 2027 годы»</t>
      </is>
    </nc>
  </rcc>
  <rcc rId="4004" sId="1">
    <oc r="A26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263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05" sId="1">
    <oc r="A315" t="inlineStr">
      <is>
        <t>Муниципальная Программа «Развитие культуры в Селенгинском районе на 2020 – 2025 годы»</t>
      </is>
    </oc>
    <nc r="A315" t="inlineStr">
      <is>
        <t>Муниципальная Программа «Развитие культуры в Селенгинском районе на 2023 – 2027 годы»</t>
      </is>
    </nc>
  </rcc>
  <rcc rId="4006" sId="1">
    <oc r="A336" t="inlineStr">
      <is>
        <t>Муниципальная Программа «Развитие культуры в Селенгинском районе на 2020 – 2025 годы»</t>
      </is>
    </oc>
    <nc r="A336" t="inlineStr">
      <is>
        <t>Муниципальная Программа «Развитие культуры в Селенгинском районе на 2023 – 2027 годы»</t>
      </is>
    </nc>
  </rcc>
  <rcc rId="4007" sId="1">
    <oc r="A346" t="inlineStr">
      <is>
        <t>Муниципальная программа «Старшее поколение на 2020-2025 годы</t>
      </is>
    </oc>
    <nc r="A346" t="inlineStr">
      <is>
        <t>Муниципальная программа «Старшее поколение на 2023-2027 годы</t>
      </is>
    </nc>
  </rcc>
  <rcc rId="4008" sId="1">
    <oc r="A38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8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09" sId="1">
    <oc r="A39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96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10" sId="1">
    <oc r="A4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4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1" sId="1">
    <oc r="G7" t="inlineStr">
      <is>
        <t>от "___" декабря 2023 №___</t>
      </is>
    </oc>
    <nc r="G7" t="inlineStr">
      <is>
        <t>от "27" декабря  2023  № 310</t>
      </is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:G39">
    <dxf>
      <fill>
        <patternFill>
          <bgColor theme="0"/>
        </patternFill>
      </fill>
    </dxf>
  </rfmt>
  <rfmt sheetId="1" sqref="F92:G92">
    <dxf>
      <fill>
        <patternFill>
          <bgColor theme="0"/>
        </patternFill>
      </fill>
    </dxf>
  </rfmt>
  <rfmt sheetId="1" sqref="F97:G97">
    <dxf>
      <fill>
        <patternFill>
          <bgColor theme="0"/>
        </patternFill>
      </fill>
    </dxf>
  </rfmt>
  <rfmt sheetId="1" sqref="F103:G103">
    <dxf>
      <fill>
        <patternFill>
          <bgColor theme="0"/>
        </patternFill>
      </fill>
    </dxf>
  </rfmt>
  <rcc rId="4012" sId="1" numFmtId="4">
    <oc r="F114">
      <v>65</v>
    </oc>
    <nc r="F114">
      <v>69.442319999999995</v>
    </nc>
  </rcc>
  <rcc rId="4013" sId="1" numFmtId="4">
    <oc r="G114">
      <v>65</v>
    </oc>
    <nc r="G114">
      <v>155</v>
    </nc>
  </rcc>
  <rcc rId="4014" sId="1" numFmtId="34">
    <oc r="F426">
      <f>1280045.6+227787.8</f>
    </oc>
    <nc r="F426">
      <v>1620068.9379400001</v>
    </nc>
  </rcc>
  <rcc rId="4015" sId="1" numFmtId="34">
    <oc r="G426">
      <f>1127912.8+230369.9</f>
    </oc>
    <nc r="G426">
      <v>1357882.0801299999</v>
    </nc>
  </rcc>
  <rcc rId="4016" sId="1" numFmtId="34">
    <oc r="F423">
      <v>9667.11</v>
    </oc>
    <nc r="F423">
      <v>9679.0300000000007</v>
    </nc>
  </rcc>
  <rcc rId="4017" sId="1" numFmtId="34">
    <oc r="G423">
      <v>19463.325000000001</v>
    </oc>
    <nc r="G423">
      <v>19487.16</v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8" sId="1" numFmtId="4">
    <oc r="F116">
      <v>90</v>
    </oc>
    <nc r="F116"/>
  </rcc>
  <rcc rId="4019" sId="1" numFmtId="4">
    <oc r="G116">
      <v>90</v>
    </oc>
    <nc r="G116"/>
  </rcc>
  <rrc rId="4020" sId="1" ref="A116:XFD116" action="deleteRow"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F118:G118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3:G134">
    <dxf>
      <fill>
        <patternFill>
          <bgColor theme="0"/>
        </patternFill>
      </fill>
    </dxf>
  </rfmt>
  <rfmt sheetId="1" sqref="F137:G137">
    <dxf>
      <fill>
        <patternFill>
          <bgColor theme="0"/>
        </patternFill>
      </fill>
    </dxf>
  </rfmt>
  <rfmt sheetId="1" sqref="F139:G139">
    <dxf>
      <fill>
        <patternFill>
          <bgColor theme="0"/>
        </patternFill>
      </fill>
    </dxf>
  </rfmt>
  <rfmt sheetId="1" sqref="F142:G142">
    <dxf>
      <fill>
        <patternFill>
          <bgColor theme="0"/>
        </patternFill>
      </fill>
    </dxf>
  </rfmt>
  <rfmt sheetId="1" sqref="F144:G144">
    <dxf>
      <fill>
        <patternFill>
          <bgColor theme="0"/>
        </patternFill>
      </fill>
    </dxf>
  </rfmt>
  <rrc rId="4021" sId="1" ref="A158:XFD158" action="insertRow"/>
  <rfmt sheetId="1" sqref="A158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4022" sId="1" odxf="1" dxf="1">
    <nc r="B15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023" sId="1" odxf="1" dxf="1">
    <nc r="C158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024" sId="1" odxf="1" dxf="1">
    <nc r="D158" t="inlineStr">
      <is>
        <t>04304 S21Д0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8" start="0" length="0">
    <dxf>
      <font>
        <i val="0"/>
        <name val="Times New Roman"/>
        <family val="1"/>
      </font>
      <fill>
        <patternFill>
          <bgColor theme="0"/>
        </patternFill>
      </fill>
    </dxf>
  </rfmt>
  <rfmt sheetId="1" sqref="F158" start="0" length="0">
    <dxf>
      <font>
        <i val="0"/>
        <name val="Times New Roman"/>
        <family val="1"/>
      </font>
      <fill>
        <patternFill>
          <bgColor rgb="FF92D050"/>
        </patternFill>
      </fill>
    </dxf>
  </rfmt>
  <rfmt sheetId="1" sqref="G158" start="0" length="0">
    <dxf>
      <font>
        <i val="0"/>
        <name val="Times New Roman"/>
        <family val="1"/>
      </font>
      <fill>
        <patternFill>
          <bgColor rgb="FF92D050"/>
        </patternFill>
      </fill>
    </dxf>
  </rfmt>
  <rcc rId="4025" sId="1" odxf="1" dxf="1">
    <nc r="H158">
      <v>112975.6</v>
    </nc>
    <odxf>
      <font>
        <b/>
        <i/>
        <name val="Times New Roman CYR"/>
        <family val="1"/>
      </font>
    </odxf>
    <ndxf>
      <font>
        <b val="0"/>
        <i val="0"/>
        <name val="Times New Roman CYR"/>
        <family val="1"/>
      </font>
    </ndxf>
  </rcc>
  <rcc rId="4026" sId="1" odxf="1" dxf="1">
    <nc r="I158">
      <v>713.9</v>
    </nc>
    <odxf>
      <font>
        <b/>
        <i/>
        <name val="Times New Roman CYR"/>
        <family val="1"/>
      </font>
    </odxf>
    <ndxf>
      <font>
        <b val="0"/>
        <i val="0"/>
        <name val="Times New Roman CYR"/>
        <family val="1"/>
      </font>
    </ndxf>
  </rcc>
  <rfmt sheetId="1" sqref="J158" start="0" length="0">
    <dxf>
      <font>
        <b val="0"/>
        <i val="0"/>
        <name val="Times New Roman CYR"/>
        <family val="1"/>
      </font>
    </dxf>
  </rfmt>
  <rfmt sheetId="1" sqref="A158:XFD158" start="0" length="0">
    <dxf>
      <font>
        <b val="0"/>
        <i val="0"/>
        <name val="Times New Roman CYR"/>
        <family val="1"/>
      </font>
    </dxf>
  </rfmt>
  <rcc rId="4027" sId="1">
    <nc r="E158" t="inlineStr">
      <is>
        <t>465</t>
      </is>
    </nc>
  </rcc>
  <rcc rId="4028" sId="1" numFmtId="4">
    <nc r="F158">
      <v>112261.7</v>
    </nc>
  </rcc>
  <rfmt sheetId="1" sqref="F158:G159">
    <dxf>
      <fill>
        <patternFill>
          <bgColor theme="0"/>
        </patternFill>
      </fill>
    </dxf>
  </rfmt>
  <rcc rId="4029" sId="1">
    <oc r="F157">
      <f>SUM(F159:F159)</f>
    </oc>
    <nc r="F157">
      <f>SUM(F158:F159)</f>
    </nc>
  </rcc>
  <rcc rId="4030" sId="1" numFmtId="4">
    <nc r="G158">
      <v>0</v>
    </nc>
  </rcc>
  <rcc rId="4031" sId="1" xfDxf="1" dxf="1">
    <nc r="A15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D8ECDB49-98AD-4B59-A9A6-647EDC84F455}" action="delete"/>
  <rdn rId="0" localSheetId="1" customView="1" name="Z_D8ECDB49_98AD_4B59_A9A6_647EDC84F455_.wvu.PrintArea" hidden="1" oldHidden="1">
    <formula>Ведом.структура!$A$1:$G$424</formula>
    <oldFormula>Ведом.структура!$A$1:$G$424</oldFormula>
  </rdn>
  <rdn rId="0" localSheetId="1" customView="1" name="Z_D8ECDB49_98AD_4B59_A9A6_647EDC84F455_.wvu.FilterData" hidden="1" oldHidden="1">
    <formula>Ведом.структура!$A$13:$G$433</formula>
    <oldFormula>Ведом.структура!$A$13:$G$433</oldFormula>
  </rdn>
  <rcv guid="{D8ECDB49-98AD-4B59-A9A6-647EDC84F455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1:G161">
    <dxf>
      <fill>
        <patternFill>
          <bgColor theme="0"/>
        </patternFill>
      </fill>
    </dxf>
  </rfmt>
  <rcc rId="4034" sId="1" numFmtId="4">
    <oc r="F169">
      <f>1337.7+100.7+5.0343</f>
    </oc>
    <nc r="F169">
      <v>1443.40527</v>
    </nc>
  </rcc>
  <rcc rId="4035" sId="1" numFmtId="4">
    <oc r="G169">
      <f>470.3+30+1.50099</f>
    </oc>
    <nc r="G169">
      <v>501.83078</v>
    </nc>
  </rcc>
  <rfmt sheetId="1" sqref="F167:G169">
    <dxf>
      <fill>
        <patternFill>
          <bgColor theme="0"/>
        </patternFill>
      </fill>
    </dxf>
  </rfmt>
  <rfmt sheetId="1" sqref="F184:G184">
    <dxf>
      <fill>
        <patternFill>
          <bgColor theme="0"/>
        </patternFill>
      </fill>
    </dxf>
  </rfmt>
  <rcc rId="4036" sId="1" numFmtId="4">
    <oc r="F189">
      <f>511.5+511.5</f>
    </oc>
    <nc r="F189">
      <v>1023.01392</v>
    </nc>
  </rcc>
  <rcc rId="4037" sId="1" numFmtId="4">
    <oc r="G189">
      <f>532+532</f>
    </oc>
    <nc r="G189">
      <v>1064.0223100000001</v>
    </nc>
  </rcc>
  <rfmt sheetId="1" sqref="F189:G189">
    <dxf>
      <fill>
        <patternFill>
          <bgColor theme="0"/>
        </patternFill>
      </fill>
    </dxf>
  </rfmt>
  <rfmt sheetId="1" sqref="F204:G204">
    <dxf>
      <fill>
        <patternFill>
          <bgColor theme="0"/>
        </patternFill>
      </fill>
    </dxf>
  </rfmt>
  <rfmt sheetId="1" sqref="F206:G206">
    <dxf>
      <fill>
        <patternFill>
          <bgColor theme="0"/>
        </patternFill>
      </fill>
    </dxf>
  </rfmt>
  <rfmt sheetId="1" sqref="F209:G209">
    <dxf>
      <fill>
        <patternFill>
          <bgColor theme="0"/>
        </patternFill>
      </fill>
    </dxf>
  </rfmt>
  <rfmt sheetId="1" sqref="F216:G220">
    <dxf>
      <fill>
        <patternFill>
          <bgColor theme="0"/>
        </patternFill>
      </fill>
    </dxf>
  </rfmt>
  <rcc rId="4038" sId="1" numFmtId="4">
    <oc r="F226">
      <f>116435+16154.2</f>
    </oc>
    <nc r="F226">
      <v>131237.9</v>
    </nc>
  </rcc>
  <rcc rId="4039" sId="1" numFmtId="4">
    <oc r="G226">
      <f>116435+16154.2</f>
    </oc>
    <nc r="G226">
      <v>131237.9</v>
    </nc>
  </rcc>
  <rfmt sheetId="1" sqref="F224:G226">
    <dxf>
      <fill>
        <patternFill>
          <bgColor theme="0"/>
        </patternFill>
      </fill>
    </dxf>
  </rfmt>
  <rfmt sheetId="1" sqref="F228:G230">
    <dxf>
      <fill>
        <patternFill>
          <bgColor theme="0"/>
        </patternFill>
      </fill>
    </dxf>
  </rfmt>
  <rfmt sheetId="1" sqref="F232:G232">
    <dxf>
      <fill>
        <patternFill>
          <bgColor theme="0"/>
        </patternFill>
      </fill>
    </dxf>
  </rfmt>
  <rfmt sheetId="1" sqref="F238:G238">
    <dxf>
      <fill>
        <patternFill>
          <bgColor theme="0"/>
        </patternFill>
      </fill>
    </dxf>
  </rfmt>
  <rfmt sheetId="1" sqref="F246:G246">
    <dxf>
      <fill>
        <patternFill>
          <bgColor theme="0"/>
        </patternFill>
      </fill>
    </dxf>
  </rfmt>
  <rfmt sheetId="1" sqref="F253:G253">
    <dxf>
      <fill>
        <patternFill>
          <bgColor theme="0"/>
        </patternFill>
      </fill>
    </dxf>
  </rfmt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67:G267">
    <dxf>
      <fill>
        <patternFill>
          <bgColor theme="0"/>
        </patternFill>
      </fill>
    </dxf>
  </rfmt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0" sId="1" numFmtId="4">
    <oc r="F276">
      <v>5352.5</v>
    </oc>
    <nc r="F276">
      <v>4940.8771399999996</v>
    </nc>
  </rcc>
  <rcc rId="4041" sId="1" numFmtId="4">
    <oc r="G276">
      <v>5352.5</v>
    </oc>
    <nc r="G276">
      <v>4940.8771399999996</v>
    </nc>
  </rcc>
  <rfmt sheetId="1" sqref="F276:G276">
    <dxf>
      <fill>
        <patternFill>
          <bgColor theme="0"/>
        </patternFill>
      </fill>
    </dxf>
  </rfmt>
  <rcc rId="4042" sId="1" numFmtId="4">
    <oc r="F278">
      <v>5645.9</v>
    </oc>
    <nc r="F278">
      <v>5645.8528500000002</v>
    </nc>
  </rcc>
  <rcc rId="4043" sId="1" numFmtId="4">
    <oc r="G278">
      <v>5645.9</v>
    </oc>
    <nc r="G278">
      <v>5645.8528500000002</v>
    </nc>
  </rcc>
  <rfmt sheetId="1" sqref="F278:G278">
    <dxf>
      <fill>
        <patternFill>
          <bgColor theme="0"/>
        </patternFill>
      </fill>
    </dxf>
  </rfmt>
  <rcc rId="4044" sId="1" numFmtId="4">
    <oc r="F280">
      <v>61.7</v>
    </oc>
    <nc r="F280">
      <v>56.938000000000002</v>
    </nc>
  </rcc>
  <rcc rId="4045" sId="1" numFmtId="4">
    <oc r="G280">
      <v>61.7</v>
    </oc>
    <nc r="G280">
      <v>56.938000000000002</v>
    </nc>
  </rcc>
  <rcc rId="4046" sId="1" numFmtId="4">
    <oc r="F281">
      <v>18.600000000000001</v>
    </oc>
    <nc r="F281">
      <v>17.161999999999999</v>
    </nc>
  </rcc>
  <rcc rId="4047" sId="1" numFmtId="4">
    <oc r="G281">
      <v>18.600000000000001</v>
    </oc>
    <nc r="G281">
      <v>17.161999999999999</v>
    </nc>
  </rcc>
  <rfmt sheetId="1" sqref="F279:G279">
    <dxf>
      <fill>
        <patternFill>
          <bgColor theme="0"/>
        </patternFill>
      </fill>
    </dxf>
  </rfmt>
  <rcc rId="4048" sId="1" numFmtId="4">
    <oc r="F287">
      <v>65.099999999999994</v>
    </oc>
    <nc r="F287">
      <v>65.045000000000002</v>
    </nc>
  </rcc>
  <rcc rId="4049" sId="1" numFmtId="4">
    <oc r="F288">
      <v>19.600000000000001</v>
    </oc>
    <nc r="F288">
      <v>19.642790000000002</v>
    </nc>
  </rcc>
  <rcc rId="4050" sId="1" numFmtId="4">
    <oc r="G287">
      <v>65.099999999999994</v>
    </oc>
    <nc r="G287">
      <v>65.045000000000002</v>
    </nc>
  </rcc>
  <rcc rId="4051" sId="1" numFmtId="4">
    <oc r="G288">
      <v>19.600000000000001</v>
    </oc>
    <nc r="G288">
      <v>19.642790000000002</v>
    </nc>
  </rcc>
  <rfmt sheetId="1" sqref="F286:G286">
    <dxf>
      <fill>
        <patternFill>
          <bgColor theme="0"/>
        </patternFill>
      </fill>
    </dxf>
  </rfmt>
  <rfmt sheetId="1" sqref="F292:G292">
    <dxf>
      <fill>
        <patternFill>
          <bgColor theme="0"/>
        </patternFill>
      </fill>
    </dxf>
  </rfmt>
  <rfmt sheetId="1" sqref="F303:G303">
    <dxf>
      <fill>
        <patternFill>
          <bgColor theme="0"/>
        </patternFill>
      </fill>
    </dxf>
  </rfmt>
  <rfmt sheetId="1" sqref="F321:G321">
    <dxf>
      <fill>
        <patternFill>
          <bgColor theme="0"/>
        </patternFill>
      </fill>
    </dxf>
  </rfmt>
  <rfmt sheetId="1" sqref="F327:G327">
    <dxf>
      <fill>
        <patternFill>
          <bgColor theme="0"/>
        </patternFill>
      </fill>
    </dxf>
  </rfmt>
  <rcc rId="4052" sId="1" numFmtId="4">
    <oc r="F360">
      <f>815+16.6</f>
    </oc>
    <nc r="F360">
      <v>917.16184999999996</v>
    </nc>
  </rcc>
  <rfmt sheetId="1" sqref="F360">
    <dxf>
      <fill>
        <patternFill>
          <bgColor theme="0"/>
        </patternFill>
      </fill>
    </dxf>
  </rfmt>
  <rcc rId="4053" sId="1" numFmtId="4">
    <oc r="F363">
      <v>37920.199999999997</v>
    </oc>
    <nc r="F363">
      <v>38303.232320000003</v>
    </nc>
  </rcc>
  <rfmt sheetId="1" sqref="F362:G362">
    <dxf>
      <fill>
        <patternFill>
          <bgColor theme="0"/>
        </patternFill>
      </fill>
    </dxf>
  </rfmt>
  <rfmt sheetId="1" sqref="F364:G364">
    <dxf>
      <fill>
        <patternFill>
          <bgColor theme="0"/>
        </patternFill>
      </fill>
    </dxf>
  </rfmt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54" sId="1" ref="A377:XFD377" action="deleteRow"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55" sId="1" ref="A377:XFD377" action="deleteRow">
    <undo index="65535" exp="area" dr="G375:G377" r="G374" sId="1"/>
    <undo index="65535" exp="area" dr="F375:F377" r="F374" sId="1"/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56" sId="1" numFmtId="4">
    <oc r="F380">
      <v>189.85499999999999</v>
    </oc>
    <nc r="F380">
      <v>262.85500000000002</v>
    </nc>
  </rcc>
  <rcc rId="4057" sId="1" numFmtId="4">
    <oc r="G380">
      <v>189.85499999999999</v>
    </oc>
    <nc r="G380">
      <v>262.85500000000002</v>
    </nc>
  </rcc>
  <rfmt sheetId="1" sqref="F400:G400">
    <dxf>
      <fill>
        <patternFill>
          <bgColor theme="0"/>
        </patternFill>
      </fill>
    </dxf>
  </rfmt>
  <rfmt sheetId="1" sqref="F420:G420">
    <dxf>
      <fill>
        <patternFill>
          <bgColor theme="0"/>
        </patternFill>
      </fill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58" sId="1" ref="A401:XFD406" action="insertRow"/>
  <rfmt sheetId="1" sqref="A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B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01" start="0" length="0">
    <dxf>
      <font>
        <b/>
        <name val="Times New Roman"/>
        <family val="1"/>
      </font>
      <fill>
        <patternFill>
          <bgColor indexed="41"/>
        </patternFill>
      </fill>
    </dxf>
  </rfmt>
  <rcc rId="4059" sId="1" odxf="1" dxf="1">
    <nc r="G401">
      <f>G402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401" start="0" length="0">
    <dxf>
      <font>
        <b/>
        <i val="0"/>
        <name val="Times New Roman CYR"/>
        <family val="1"/>
      </font>
    </dxf>
  </rfmt>
  <rfmt sheetId="1" sqref="I401" start="0" length="0">
    <dxf>
      <font>
        <b/>
        <i val="0"/>
        <name val="Times New Roman CYR"/>
        <family val="1"/>
      </font>
    </dxf>
  </rfmt>
  <rfmt sheetId="1" sqref="J401" start="0" length="0">
    <dxf>
      <font>
        <b/>
        <i val="0"/>
        <name val="Times New Roman CYR"/>
        <family val="1"/>
      </font>
    </dxf>
  </rfmt>
  <rfmt sheetId="1" sqref="A401:XFD401" start="0" length="0">
    <dxf>
      <font>
        <b/>
        <i val="0"/>
        <name val="Times New Roman CYR"/>
        <family val="1"/>
      </font>
    </dxf>
  </rfmt>
  <rfmt sheetId="1" sqref="A402" start="0" length="0">
    <dxf>
      <font>
        <b/>
        <name val="Times New Roman"/>
        <family val="1"/>
      </font>
    </dxf>
  </rfmt>
  <rfmt sheetId="1" sqref="B402" start="0" length="0">
    <dxf>
      <font>
        <b/>
        <name val="Times New Roman"/>
        <family val="1"/>
      </font>
    </dxf>
  </rfmt>
  <rfmt sheetId="1" sqref="C402" start="0" length="0">
    <dxf>
      <font>
        <b/>
        <name val="Times New Roman"/>
        <family val="1"/>
      </font>
    </dxf>
  </rfmt>
  <rfmt sheetId="1" sqref="D402" start="0" length="0">
    <dxf>
      <font>
        <b/>
        <name val="Times New Roman"/>
        <family val="1"/>
      </font>
    </dxf>
  </rfmt>
  <rfmt sheetId="1" sqref="E402" start="0" length="0">
    <dxf>
      <font>
        <b/>
        <name val="Times New Roman"/>
        <family val="1"/>
      </font>
    </dxf>
  </rfmt>
  <rfmt sheetId="1" sqref="F40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060" sId="1" odxf="1" dxf="1">
    <nc r="G402">
      <f>G403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402" start="0" length="0">
    <dxf>
      <font>
        <i val="0"/>
        <name val="Times New Roman CYR"/>
        <family val="1"/>
      </font>
    </dxf>
  </rfmt>
  <rfmt sheetId="1" sqref="I402" start="0" length="0">
    <dxf>
      <font>
        <i val="0"/>
        <name val="Times New Roman CYR"/>
        <family val="1"/>
      </font>
    </dxf>
  </rfmt>
  <rfmt sheetId="1" sqref="J402" start="0" length="0">
    <dxf>
      <font>
        <i val="0"/>
        <name val="Times New Roman CYR"/>
        <family val="1"/>
      </font>
    </dxf>
  </rfmt>
  <rfmt sheetId="1" sqref="A402:XFD402" start="0" length="0">
    <dxf>
      <font>
        <i val="0"/>
        <name val="Times New Roman CYR"/>
        <family val="1"/>
      </font>
    </dxf>
  </rfmt>
  <rfmt sheetId="1" sqref="A403" start="0" length="0">
    <dxf>
      <font>
        <b/>
        <i/>
        <name val="Times New Roman"/>
        <family val="1"/>
      </font>
      <alignment horizontal="general"/>
    </dxf>
  </rfmt>
  <rfmt sheetId="1" sqref="B403" start="0" length="0">
    <dxf>
      <font>
        <b/>
        <i/>
        <name val="Times New Roman"/>
        <family val="1"/>
      </font>
    </dxf>
  </rfmt>
  <rfmt sheetId="1" sqref="C403" start="0" length="0">
    <dxf>
      <font>
        <b/>
        <i/>
        <name val="Times New Roman"/>
        <family val="1"/>
      </font>
    </dxf>
  </rfmt>
  <rfmt sheetId="1" sqref="D403" start="0" length="0">
    <dxf>
      <font>
        <b/>
        <i/>
        <name val="Times New Roman"/>
        <family val="1"/>
      </font>
    </dxf>
  </rfmt>
  <rfmt sheetId="1" sqref="E403" start="0" length="0">
    <dxf>
      <font>
        <b/>
        <i/>
        <name val="Times New Roman"/>
        <family val="1"/>
      </font>
    </dxf>
  </rfmt>
  <rfmt sheetId="1" sqref="F403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4061" sId="1" odxf="1" dxf="1">
    <nc r="G403">
      <f>G404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H403" start="0" length="0">
    <dxf>
      <font>
        <i val="0"/>
        <name val="Times New Roman CYR"/>
        <family val="1"/>
      </font>
    </dxf>
  </rfmt>
  <rfmt sheetId="1" sqref="I403" start="0" length="0">
    <dxf>
      <font>
        <i val="0"/>
        <name val="Times New Roman CYR"/>
        <family val="1"/>
      </font>
    </dxf>
  </rfmt>
  <rfmt sheetId="1" sqref="J403" start="0" length="0">
    <dxf>
      <font>
        <i val="0"/>
        <name val="Times New Roman CYR"/>
        <family val="1"/>
      </font>
    </dxf>
  </rfmt>
  <rfmt sheetId="1" sqref="A403:XFD403" start="0" length="0">
    <dxf>
      <font>
        <i val="0"/>
        <name val="Times New Roman CYR"/>
        <family val="1"/>
      </font>
    </dxf>
  </rfmt>
  <rfmt sheetId="1" sqref="A404" start="0" length="0">
    <dxf>
      <font>
        <i/>
        <name val="Times New Roman"/>
        <family val="1"/>
      </font>
    </dxf>
  </rfmt>
  <rfmt sheetId="1" sqref="B404" start="0" length="0">
    <dxf>
      <font>
        <i/>
        <name val="Times New Roman"/>
        <family val="1"/>
      </font>
    </dxf>
  </rfmt>
  <rfmt sheetId="1" sqref="C404" start="0" length="0">
    <dxf>
      <font>
        <i/>
        <name val="Times New Roman"/>
        <family val="1"/>
      </font>
    </dxf>
  </rfmt>
  <rfmt sheetId="1" sqref="D404" start="0" length="0">
    <dxf>
      <font>
        <i/>
        <name val="Times New Roman"/>
        <family val="1"/>
      </font>
    </dxf>
  </rfmt>
  <rfmt sheetId="1" sqref="E404" start="0" length="0">
    <dxf>
      <font>
        <i/>
        <name val="Times New Roman"/>
        <family val="1"/>
      </font>
    </dxf>
  </rfmt>
  <rfmt sheetId="1" sqref="F4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4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04" start="0" length="0">
    <dxf>
      <font>
        <i val="0"/>
        <name val="Times New Roman CYR"/>
        <family val="1"/>
      </font>
    </dxf>
  </rfmt>
  <rfmt sheetId="1" sqref="I404" start="0" length="0">
    <dxf>
      <font>
        <i val="0"/>
        <name val="Times New Roman CYR"/>
        <family val="1"/>
      </font>
    </dxf>
  </rfmt>
  <rfmt sheetId="1" sqref="J404" start="0" length="0">
    <dxf>
      <font>
        <i val="0"/>
        <name val="Times New Roman CYR"/>
        <family val="1"/>
      </font>
    </dxf>
  </rfmt>
  <rfmt sheetId="1" sqref="A404:XFD404" start="0" length="0">
    <dxf>
      <font>
        <i val="0"/>
        <name val="Times New Roman CYR"/>
        <family val="1"/>
      </font>
    </dxf>
  </rfmt>
  <rfmt sheetId="1" sqref="A405" start="0" length="0">
    <dxf>
      <font>
        <i/>
        <name val="Times New Roman"/>
        <family val="1"/>
      </font>
    </dxf>
  </rfmt>
  <rfmt sheetId="1" sqref="B405" start="0" length="0">
    <dxf>
      <font>
        <i/>
        <name val="Times New Roman"/>
        <family val="1"/>
      </font>
    </dxf>
  </rfmt>
  <rfmt sheetId="1" sqref="C405" start="0" length="0">
    <dxf>
      <font>
        <i/>
        <name val="Times New Roman"/>
        <family val="1"/>
      </font>
    </dxf>
  </rfmt>
  <rfmt sheetId="1" sqref="D405" start="0" length="0">
    <dxf>
      <font>
        <i/>
        <name val="Times New Roman"/>
        <family val="1"/>
      </font>
    </dxf>
  </rfmt>
  <rfmt sheetId="1" sqref="E405" start="0" length="0">
    <dxf>
      <font>
        <i/>
        <name val="Times New Roman"/>
        <family val="1"/>
      </font>
    </dxf>
  </rfmt>
  <rfmt sheetId="1" sqref="F4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062" sId="1" odxf="1" dxf="1">
    <nc r="G405">
      <f>G406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05" start="0" length="0">
    <dxf>
      <font>
        <i val="0"/>
        <name val="Times New Roman CYR"/>
        <family val="1"/>
      </font>
    </dxf>
  </rfmt>
  <rfmt sheetId="1" sqref="I405" start="0" length="0">
    <dxf>
      <font>
        <i val="0"/>
        <name val="Times New Roman CYR"/>
        <family val="1"/>
      </font>
    </dxf>
  </rfmt>
  <rfmt sheetId="1" sqref="J405" start="0" length="0">
    <dxf>
      <font>
        <i val="0"/>
        <name val="Times New Roman CYR"/>
        <family val="1"/>
      </font>
    </dxf>
  </rfmt>
  <rfmt sheetId="1" sqref="A405:XFD405" start="0" length="0">
    <dxf>
      <font>
        <i val="0"/>
        <name val="Times New Roman CYR"/>
        <family val="1"/>
      </font>
    </dxf>
  </rfmt>
  <rfmt sheetId="1" sqref="H406" start="0" length="0">
    <dxf>
      <font>
        <i val="0"/>
        <name val="Times New Roman CYR"/>
        <family val="1"/>
      </font>
    </dxf>
  </rfmt>
  <rfmt sheetId="1" sqref="I406" start="0" length="0">
    <dxf>
      <font>
        <i val="0"/>
        <name val="Times New Roman CYR"/>
        <family val="1"/>
      </font>
    </dxf>
  </rfmt>
  <rfmt sheetId="1" sqref="J406" start="0" length="0">
    <dxf>
      <font>
        <i val="0"/>
        <name val="Times New Roman CYR"/>
        <family val="1"/>
      </font>
    </dxf>
  </rfmt>
  <rfmt sheetId="1" sqref="A406:XFD406" start="0" length="0">
    <dxf>
      <font>
        <i val="0"/>
        <name val="Times New Roman CYR"/>
        <family val="1"/>
      </font>
    </dxf>
  </rfmt>
  <rcc rId="4063" sId="1" odxf="1" dxf="1">
    <nc r="A401" t="inlineStr">
      <is>
        <t>Охрана семьи и детства</t>
      </is>
    </nc>
    <ndxf>
      <alignment horizontal="general"/>
    </ndxf>
  </rcc>
  <rcc rId="4064" sId="1">
    <nc r="B401" t="inlineStr">
      <is>
        <t>10</t>
      </is>
    </nc>
  </rcc>
  <rcc rId="4065" sId="1">
    <nc r="C401" t="inlineStr">
      <is>
        <t>04</t>
      </is>
    </nc>
  </rcc>
  <rcc rId="4066" sId="1">
    <nc r="F401">
      <f>F402</f>
    </nc>
  </rcc>
  <rcc rId="4067" sId="1">
    <nc r="A402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  <rcc rId="4068" sId="1">
    <nc r="B402" t="inlineStr">
      <is>
        <t>10</t>
      </is>
    </nc>
  </rcc>
  <rcc rId="4069" sId="1">
    <nc r="C402" t="inlineStr">
      <is>
        <t>04</t>
      </is>
    </nc>
  </rcc>
  <rcc rId="4070" sId="1">
    <nc r="D402" t="inlineStr">
      <is>
        <t>09000 00000</t>
      </is>
    </nc>
  </rcc>
  <rcc rId="4071" sId="1" odxf="1" dxf="1">
    <nc r="F402">
      <f>F403</f>
    </nc>
    <ndxf>
      <fill>
        <patternFill patternType="solid">
          <bgColor theme="0"/>
        </patternFill>
      </fill>
      <alignment wrapText="0"/>
    </ndxf>
  </rcc>
  <rcc rId="4072" sId="1" odxf="1" dxf="1">
    <nc r="A403" t="inlineStr">
      <is>
        <t>Подпрограмма «Обеспечение жильем молодых семей»</t>
      </is>
    </nc>
    <ndxf>
      <alignment horizontal="left"/>
    </ndxf>
  </rcc>
  <rcc rId="4073" sId="1">
    <nc r="B403" t="inlineStr">
      <is>
        <t>10</t>
      </is>
    </nc>
  </rcc>
  <rcc rId="4074" sId="1">
    <nc r="C403" t="inlineStr">
      <is>
        <t>04</t>
      </is>
    </nc>
  </rcc>
  <rcc rId="4075" sId="1">
    <nc r="D403" t="inlineStr">
      <is>
        <t>09500 00000</t>
      </is>
    </nc>
  </rcc>
  <rcc rId="4076" sId="1" odxf="1" dxf="1">
    <nc r="F403">
      <f>F404</f>
    </nc>
    <ndxf>
      <alignment wrapText="0"/>
    </ndxf>
  </rcc>
  <rcc rId="4077" sId="1">
    <nc r="A404" t="inlineStr">
      <is>
        <t>Основное мероприятие «Обеспечение жильем молодых семей»</t>
      </is>
    </nc>
  </rcc>
  <rcc rId="4078" sId="1">
    <nc r="B404" t="inlineStr">
      <is>
        <t>10</t>
      </is>
    </nc>
  </rcc>
  <rcc rId="4079" sId="1">
    <nc r="C404" t="inlineStr">
      <is>
        <t>04</t>
      </is>
    </nc>
  </rcc>
  <rcc rId="4080" sId="1">
    <nc r="D404" t="inlineStr">
      <is>
        <t>09501 00000</t>
      </is>
    </nc>
  </rcc>
  <rcc rId="4081" sId="1" odxf="1" dxf="1">
    <nc r="F404">
      <f>F405</f>
    </nc>
    <ndxf>
      <alignment wrapText="0"/>
    </ndxf>
  </rcc>
  <rcc rId="4082" sId="1">
    <nc r="A405" t="inlineStr">
      <is>
        <t>Реализация мероприятий по обеспечению жильем молодых семей</t>
      </is>
    </nc>
  </rcc>
  <rcc rId="4083" sId="1">
    <nc r="B405" t="inlineStr">
      <is>
        <t>10</t>
      </is>
    </nc>
  </rcc>
  <rcc rId="4084" sId="1">
    <nc r="C405" t="inlineStr">
      <is>
        <t>04</t>
      </is>
    </nc>
  </rcc>
  <rcc rId="4085" sId="1">
    <nc r="D405" t="inlineStr">
      <is>
        <t>09501 L4970</t>
      </is>
    </nc>
  </rcc>
  <rcc rId="4086" sId="1" odxf="1" dxf="1">
    <nc r="F405">
      <f>F406</f>
    </nc>
    <ndxf>
      <alignment wrapText="0"/>
    </ndxf>
  </rcc>
  <rcc rId="4087" sId="1">
    <nc r="A406" t="inlineStr">
      <is>
        <t>Субсидии гражданам на приобретение жилья</t>
      </is>
    </nc>
  </rcc>
  <rcc rId="4088" sId="1">
    <nc r="B406" t="inlineStr">
      <is>
        <t>10</t>
      </is>
    </nc>
  </rcc>
  <rcc rId="4089" sId="1">
    <nc r="C406" t="inlineStr">
      <is>
        <t>04</t>
      </is>
    </nc>
  </rcc>
  <rcc rId="4090" sId="1">
    <nc r="D406" t="inlineStr">
      <is>
        <t>09501 L4970</t>
      </is>
    </nc>
  </rcc>
  <rcc rId="4091" sId="1">
    <nc r="E406" t="inlineStr">
      <is>
        <t>322</t>
      </is>
    </nc>
  </rcc>
  <rfmt sheetId="1" sqref="F406" start="0" length="0">
    <dxf>
      <alignment wrapText="0"/>
    </dxf>
  </rfmt>
  <rcc rId="4092" sId="1" numFmtId="4">
    <nc r="F406">
      <v>1286.9987799999999</v>
    </nc>
  </rcc>
  <rcc rId="4093" sId="1" numFmtId="4">
    <nc r="G406">
      <v>1295.51025</v>
    </nc>
  </rcc>
  <rcc rId="4094" sId="1">
    <nc r="G404">
      <f>G405</f>
    </nc>
  </rcc>
  <rcv guid="{D8ECDB49-98AD-4B59-A9A6-647EDC84F455}" action="delete"/>
  <rdn rId="0" localSheetId="1" customView="1" name="Z_D8ECDB49_98AD_4B59_A9A6_647EDC84F455_.wvu.PrintArea" hidden="1" oldHidden="1">
    <formula>Ведом.структура!$A$1:$G$428</formula>
    <oldFormula>Ведом.структура!$A$1:$G$428</oldFormula>
  </rdn>
  <rdn rId="0" localSheetId="1" customView="1" name="Z_D8ECDB49_98AD_4B59_A9A6_647EDC84F455_.wvu.FilterData" hidden="1" oldHidden="1">
    <formula>Ведом.структура!$A$13:$G$437</formula>
    <oldFormula>Ведом.структура!$A$13:$G$437</oldFormula>
  </rdn>
  <rcv guid="{D8ECDB49-98AD-4B59-A9A6-647EDC84F455}" action="add"/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97" sId="1" ref="A367:XFD372" action="insertRow"/>
  <rm rId="4098" sheetId="1" source="A407:XFD412" destination="A367:XFD372" sourceSheetId="1">
    <rfmt sheetId="1" xfDxf="1" sqref="A367:XFD367" start="0" length="0">
      <dxf>
        <font>
          <b/>
          <name val="Times New Roman CYR"/>
          <family val="1"/>
        </font>
        <alignment wrapText="1"/>
      </dxf>
    </rfmt>
    <rfmt sheetId="1" xfDxf="1" sqref="A368:XFD368" start="0" length="0">
      <dxf>
        <font>
          <b/>
          <name val="Times New Roman CYR"/>
          <family val="1"/>
        </font>
        <alignment wrapText="1"/>
      </dxf>
    </rfmt>
    <rfmt sheetId="1" xfDxf="1" sqref="A369:XFD369" start="0" length="0">
      <dxf>
        <font>
          <b/>
          <name val="Times New Roman CYR"/>
          <family val="1"/>
        </font>
        <alignment wrapText="1"/>
      </dxf>
    </rfmt>
    <rfmt sheetId="1" xfDxf="1" sqref="A370:XFD370" start="0" length="0">
      <dxf>
        <font>
          <b/>
          <name val="Times New Roman CYR"/>
          <family val="1"/>
        </font>
        <alignment wrapText="1"/>
      </dxf>
    </rfmt>
    <rfmt sheetId="1" xfDxf="1" sqref="A371:XFD371" start="0" length="0">
      <dxf>
        <font>
          <b/>
          <name val="Times New Roman CYR"/>
          <family val="1"/>
        </font>
        <alignment wrapText="1"/>
      </dxf>
    </rfmt>
    <rfmt sheetId="1" xfDxf="1" sqref="A372:XFD372" start="0" length="0">
      <dxf>
        <font>
          <b/>
          <name val="Times New Roman CYR"/>
          <family val="1"/>
        </font>
        <alignment wrapText="1"/>
      </dxf>
    </rfmt>
    <rfmt sheetId="1" sqref="A367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7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7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8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9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099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0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1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2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3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4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cc rId="4105" sId="1">
    <oc r="F350">
      <f>F351+F356+F373</f>
    </oc>
    <nc r="F350">
      <f>F351+F356+F373+F367</f>
    </nc>
  </rcc>
  <rcc rId="4106" sId="1">
    <oc r="G350">
      <f>G351+G356+G373</f>
    </oc>
    <nc r="G350">
      <f>G351+G356+G373+G367</f>
    </nc>
  </rcc>
  <rcc rId="4107" sId="1" numFmtId="4">
    <oc r="F114">
      <v>69.442319999999995</v>
    </oc>
    <nc r="F114">
      <f>69.44232-11.92</f>
    </nc>
  </rcc>
  <rcc rId="4108" sId="1" numFmtId="4">
    <oc r="G114">
      <v>155</v>
    </oc>
    <nc r="G114">
      <f>155-23.835</f>
    </nc>
  </rcc>
  <rfmt sheetId="1" sqref="F334:G334">
    <dxf>
      <fill>
        <patternFill>
          <bgColor theme="0"/>
        </patternFill>
      </fill>
    </dxf>
  </rfmt>
  <rfmt sheetId="1" sqref="F375:G383">
    <dxf>
      <fill>
        <patternFill>
          <bgColor theme="0"/>
        </patternFill>
      </fill>
    </dxf>
  </rfmt>
  <rcv guid="{D8ECDB49-98AD-4B59-A9A6-647EDC84F455}" action="delete"/>
  <rdn rId="0" localSheetId="1" customView="1" name="Z_D8ECDB49_98AD_4B59_A9A6_647EDC84F455_.wvu.PrintArea" hidden="1" oldHidden="1">
    <formula>Ведом.структура!$A$1:$G$428</formula>
    <oldFormula>Ведом.структура!$A$1:$G$428</oldFormula>
  </rdn>
  <rdn rId="0" localSheetId="1" customView="1" name="Z_D8ECDB49_98AD_4B59_A9A6_647EDC84F455_.wvu.FilterData" hidden="1" oldHidden="1">
    <formula>Ведом.структура!$A$13:$G$437</formula>
    <oldFormula>Ведом.структура!$A$13:$G$437</oldFormula>
  </rdn>
  <rcv guid="{D8ECDB49-98AD-4B59-A9A6-647EDC84F455}" action="add"/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1" sId="1">
    <oc r="H426">
      <v>126.5</v>
    </oc>
    <nc r="H426"/>
  </rcc>
  <rcc rId="4112" sId="1">
    <oc r="I426">
      <v>131.6</v>
    </oc>
    <nc r="I426"/>
  </rcc>
  <rcc rId="4113" sId="1">
    <oc r="H430">
      <f>SUM(H39:H426)</f>
    </oc>
    <nc r="H430"/>
  </rcc>
  <rcc rId="4114" sId="1">
    <oc r="I430">
      <f>SUM(I39:I426)</f>
    </oc>
    <nc r="I430"/>
  </rcc>
  <rcc rId="4115" sId="1">
    <oc r="H432">
      <v>1280045.6000000001</v>
    </oc>
    <nc r="H432"/>
  </rcc>
  <rcc rId="4116" sId="1">
    <oc r="I432">
      <v>1127912.8</v>
    </oc>
    <nc r="I432"/>
  </rcc>
  <rcc rId="4117" sId="1">
    <oc r="H434">
      <f>H432-H430</f>
    </oc>
    <nc r="H434"/>
  </rcc>
  <rcc rId="4118" sId="1">
    <oc r="I434">
      <f>I432-I430</f>
    </oc>
    <nc r="I434"/>
  </rcc>
  <rcc rId="4119" sId="1">
    <oc r="J434" t="inlineStr">
      <is>
        <t>дотация</t>
      </is>
    </oc>
    <nc r="J434"/>
  </rcc>
  <rrc rId="4120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39">
        <v>48.7</v>
      </nc>
    </rcc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cc rId="0" sId="1">
      <nc r="H58">
        <v>211</v>
      </nc>
    </rcc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300.5</v>
      </nc>
    </rcc>
    <rcc rId="0" sId="1">
      <nc r="H97">
        <v>790.1</v>
      </nc>
    </rcc>
    <rfmt sheetId="1" sqref="H100" start="0" length="0">
      <dxf>
        <font>
          <i/>
          <name val="Times New Roman CYR"/>
          <family val="1"/>
        </font>
      </dxf>
    </rfmt>
    <rcc rId="0" sId="1">
      <nc r="H103">
        <v>513.5</v>
      </nc>
    </rcc>
    <rfmt sheetId="1" sqref="H108" start="0" length="0">
      <dxf>
        <font>
          <i/>
          <name val="Times New Roman CYR"/>
          <family val="1"/>
        </font>
      </dxf>
    </rfmt>
    <rcc rId="0" sId="1">
      <nc r="H118">
        <v>9321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149.6</v>
      </nc>
    </rcc>
    <rcc rId="0" sId="1" dxf="1">
      <nc r="H139">
        <v>50.5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cc rId="0" sId="1" dxf="1">
      <nc r="H142">
        <v>3366.9</v>
      </nc>
      <ndxf>
        <font>
          <i/>
          <name val="Times New Roman CYR"/>
          <family val="1"/>
        </font>
      </ndxf>
    </rcc>
    <rfmt sheetId="1" sqref="H143" start="0" length="0">
      <dxf>
        <font>
          <i/>
          <name val="Times New Roman CYR"/>
          <family val="1"/>
        </font>
      </dxf>
    </rfmt>
    <rcc rId="0" sId="1">
      <nc r="H144">
        <v>22.4</v>
      </nc>
    </rcc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cc rId="0" sId="1">
      <nc r="H158">
        <v>112975.6</v>
      </nc>
    </rcc>
    <rcc rId="0" sId="1">
      <nc r="H159">
        <v>112975.6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1438.4</v>
      </nc>
    </rcc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cc rId="0" sId="1">
      <nc r="H184">
        <v>3.8</v>
      </nc>
    </rcc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cc rId="0" sId="1" dxf="1">
      <nc r="H189">
        <v>511.5</v>
      </nc>
      <ndxf>
        <font>
          <i/>
          <name val="Times New Roman CYR"/>
          <family val="1"/>
        </font>
      </ndxf>
    </rcc>
    <rfmt sheetId="1" sqref="H201" start="0" length="0">
      <dxf>
        <font>
          <i/>
          <name val="Times New Roman CYR"/>
          <family val="1"/>
        </font>
      </dxf>
    </rfmt>
    <rcc rId="0" sId="1">
      <nc r="H204">
        <v>133180</v>
      </nc>
    </rcc>
    <rfmt sheetId="1" sqref="H205" start="0" length="0">
      <dxf>
        <font>
          <i/>
          <name val="Times New Roman CYR"/>
          <family val="1"/>
        </font>
      </dxf>
    </rfmt>
    <rcc rId="0" sId="1">
      <nc r="H206">
        <v>563</v>
      </nc>
    </rcc>
    <rcc rId="0" sId="1">
      <nc r="H210">
        <v>103680</v>
      </nc>
    </rcc>
    <rcc rId="0" sId="1">
      <nc r="H216">
        <v>31351.9</v>
      </nc>
    </rcc>
    <rcc rId="0" sId="1">
      <nc r="H218">
        <v>259444.1</v>
      </nc>
    </rcc>
    <rfmt sheetId="1" sqref="H219" start="0" length="0">
      <dxf>
        <font>
          <i/>
          <name val="Times New Roman CYR"/>
          <family val="1"/>
        </font>
      </dxf>
    </rfmt>
    <rcc rId="0" sId="1" dxf="1">
      <nc r="H220">
        <v>5565.8</v>
      </nc>
      <ndxf>
        <font>
          <i/>
          <name val="Times New Roman CYR"/>
          <family val="1"/>
        </font>
      </ndxf>
    </rcc>
    <rcc rId="0" sId="1">
      <nc r="H224">
        <v>28059.9</v>
      </nc>
    </rcc>
    <rfmt sheetId="1" sqref="H225" start="0" length="0">
      <dxf>
        <font>
          <i/>
          <name val="Times New Roman CYR"/>
          <family val="1"/>
        </font>
      </dxf>
    </rfmt>
    <rcc rId="0" sId="1" dxf="1">
      <nc r="H226">
        <v>116435</v>
      </nc>
      <ndxf>
        <font>
          <i/>
          <name val="Times New Roman CYR"/>
          <family val="1"/>
        </font>
      </ndxf>
    </rcc>
    <rfmt sheetId="1" sqref="H227" start="0" length="0">
      <dxf>
        <font>
          <i/>
          <name val="Times New Roman CYR"/>
          <family val="1"/>
        </font>
      </dxf>
    </rfmt>
    <rcc rId="0" sId="1" dxf="1">
      <nc r="H228">
        <v>11746</v>
      </nc>
      <ndxf>
        <font>
          <i/>
          <name val="Times New Roman CYR"/>
          <family val="1"/>
        </font>
      </ndxf>
    </rcc>
    <rfmt sheetId="1" sqref="H229" start="0" length="0">
      <dxf>
        <font>
          <i/>
          <name val="Times New Roman CYR"/>
          <family val="1"/>
        </font>
      </dxf>
    </rfmt>
    <rcc rId="0" sId="1" dxf="1">
      <nc r="H230">
        <v>1523.6</v>
      </nc>
      <ndxf>
        <font>
          <i/>
          <name val="Times New Roman CYR"/>
          <family val="1"/>
        </font>
      </ndxf>
    </rcc>
    <rfmt sheetId="1" sqref="H231" start="0" length="0">
      <dxf>
        <font>
          <i/>
          <name val="Times New Roman CYR"/>
          <family val="1"/>
        </font>
      </dxf>
    </rfmt>
    <rcc rId="0" sId="1" dxf="1">
      <nc r="H232">
        <v>4382.3999999999996</v>
      </nc>
      <ndxf>
        <font>
          <i/>
          <name val="Times New Roman CYR"/>
          <family val="1"/>
        </font>
      </ndxf>
    </rcc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cc rId="0" sId="1" dxf="1">
      <nc r="H238">
        <v>8380</v>
      </nc>
      <ndxf>
        <font>
          <i/>
          <name val="Times New Roman CYR"/>
          <family val="1"/>
        </font>
      </ndxf>
    </rcc>
    <rfmt sheetId="1" sqref="H239" start="0" length="0">
      <dxf>
        <font>
          <i/>
          <name val="Times New Roman CYR"/>
          <family val="1"/>
        </font>
      </dxf>
    </rfmt>
    <rcc rId="0" sId="1">
      <nc r="H246">
        <v>13346.3</v>
      </nc>
    </rcc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cc rId="0" sId="1" dxf="1">
      <nc r="H253">
        <v>42329.8</v>
      </nc>
      <ndxf>
        <font>
          <i/>
          <name val="Times New Roman CYR"/>
          <family val="1"/>
        </font>
      </ndxf>
    </rcc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cc rId="0" sId="1" dxf="1">
      <nc r="H261">
        <v>395</v>
      </nc>
      <ndxf>
        <font>
          <i/>
          <name val="Times New Roman CYR"/>
          <family val="1"/>
        </font>
      </ndxf>
    </rcc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cc rId="0" sId="1" dxf="1">
      <nc r="H267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cc rId="0" sId="1" dxf="1">
      <nc r="H276">
        <v>5352.5</v>
      </nc>
      <ndxf>
        <font>
          <i/>
          <name val="Times New Roman CYR"/>
          <family val="1"/>
        </font>
      </ndxf>
    </rcc>
    <rfmt sheetId="1" sqref="H277" start="0" length="0">
      <dxf>
        <font>
          <i/>
          <name val="Times New Roman CYR"/>
          <family val="1"/>
        </font>
      </dxf>
    </rfmt>
    <rcc rId="0" sId="1" dxf="1">
      <nc r="H278">
        <v>5645.9</v>
      </nc>
      <ndxf>
        <font>
          <i/>
          <name val="Times New Roman CYR"/>
          <family val="1"/>
        </font>
      </ndxf>
    </rcc>
    <rcc rId="0" sId="1" dxf="1">
      <nc r="H279">
        <v>80.3</v>
      </nc>
      <ndxf>
        <font>
          <i/>
          <name val="Times New Roman CYR"/>
          <family val="1"/>
        </font>
      </ndxf>
    </rcc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cc rId="0" sId="1" dxf="1">
      <nc r="H286">
        <v>84.7</v>
      </nc>
      <ndxf>
        <font>
          <i/>
          <name val="Times New Roman CYR"/>
          <family val="1"/>
        </font>
      </ndxf>
    </rcc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cc rId="0" sId="1" dxf="1">
      <nc r="H292">
        <v>82</v>
      </nc>
      <ndxf>
        <font>
          <i/>
          <name val="Times New Roman CYR"/>
          <family val="1"/>
        </font>
      </ndxf>
    </rcc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cc rId="0" sId="1">
      <nc r="H303">
        <v>31042.9</v>
      </nc>
    </rcc>
    <rcc rId="0" sId="1">
      <nc r="H321">
        <v>8270.1</v>
      </nc>
    </rcc>
    <rcc rId="0" sId="1">
      <nc r="H327">
        <v>12942.4</v>
      </nc>
    </rcc>
    <rcc rId="0" sId="1">
      <nc r="H334">
        <v>7707.5</v>
      </nc>
    </rcc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cc rId="0" sId="1" dxf="1">
      <nc r="H360">
        <v>831.6</v>
      </nc>
      <ndxf>
        <font>
          <i/>
          <name val="Times New Roman CYR"/>
          <family val="1"/>
        </font>
      </ndxf>
    </rcc>
    <rcc rId="0" sId="1" dxf="1">
      <nc r="H362">
        <v>37920.199999999997</v>
      </nc>
      <ndxf>
        <font>
          <i/>
          <name val="Times New Roman CYR"/>
          <family val="1"/>
        </font>
      </ndxf>
    </rcc>
    <rfmt sheetId="1" sqref="H363" start="0" length="0">
      <dxf>
        <font>
          <b/>
          <name val="Times New Roman CYR"/>
          <family val="1"/>
        </font>
      </dxf>
    </rfmt>
    <rcc rId="0" sId="1" dxf="1">
      <nc r="H364">
        <v>2602.1999999999998</v>
      </nc>
      <ndxf>
        <font>
          <i/>
          <name val="Times New Roman CYR"/>
          <family val="1"/>
        </font>
      </ndxf>
    </rcc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cc rId="0" sId="1">
      <nc r="H375">
        <v>1618</v>
      </nc>
    </rcc>
    <rcc rId="0" sId="1">
      <nc r="H380">
        <v>2157.3000000000002</v>
      </nc>
    </rcc>
    <rfmt sheetId="1" sqref="H382" start="0" length="0">
      <dxf>
        <font>
          <i/>
          <name val="Times New Roman CYR"/>
          <family val="1"/>
        </font>
      </dxf>
    </rfmt>
    <rcc rId="0" sId="1">
      <nc r="H383">
        <v>421.8</v>
      </nc>
    </rcc>
    <rcc rId="0" sId="1" dxf="1">
      <nc r="H406">
        <v>13287.4</v>
      </nc>
      <ndxf>
        <font>
          <i/>
          <name val="Times New Roman CYR"/>
          <family val="1"/>
        </font>
      </ndxf>
    </rcc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  <rfmt sheetId="1" sqref="H428" start="0" length="0">
      <dxf>
        <numFmt numFmtId="167" formatCode="_-* #,##0.00000\ _₽_-;\-* #,##0.00000\ _₽_-;_-* &quot;-&quot;?????\ _₽_-;_-@_-"/>
      </dxf>
    </rfmt>
    <rfmt sheetId="1" sqref="H430" start="0" length="0">
      <dxf>
        <numFmt numFmtId="167" formatCode="_-* #,##0.00000\ _₽_-;\-* #,##0.00000\ _₽_-;_-* &quot;-&quot;?????\ _₽_-;_-@_-"/>
      </dxf>
    </rfmt>
    <rfmt sheetId="1" sqref="H434" start="0" length="0">
      <dxf>
        <numFmt numFmtId="167" formatCode="_-* #,##0.00000\ _₽_-;\-* #,##0.00000\ _₽_-;_-* &quot;-&quot;?????\ _₽_-;_-@_-"/>
      </dxf>
    </rfmt>
    <rfmt sheetId="1" sqref="H439" start="0" length="0">
      <dxf>
        <numFmt numFmtId="167" formatCode="_-* #,##0.00000\ _₽_-;\-* #,##0.00000\ _₽_-;_-* &quot;-&quot;?????\ _₽_-;_-@_-"/>
      </dxf>
    </rfmt>
  </rrc>
  <rrc rId="4121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font>
          <b/>
          <name val="Times New Roman CYR"/>
          <family val="1"/>
        </font>
      </dxf>
    </rfmt>
    <rfmt sheetId="1" sqref="H18" start="0" length="0">
      <dxf>
        <font>
          <i/>
          <name val="Times New Roman CYR"/>
          <family val="1"/>
        </font>
      </dxf>
    </rfmt>
    <rfmt sheetId="1" sqref="H23" start="0" length="0">
      <dxf>
        <font>
          <b/>
          <name val="Times New Roman CYR"/>
          <family val="1"/>
        </font>
      </dxf>
    </rfmt>
    <rfmt sheetId="1" sqref="H32" start="0" length="0">
      <dxf>
        <font>
          <b/>
          <name val="Times New Roman CYR"/>
          <family val="1"/>
        </font>
      </dxf>
    </rfmt>
    <rcc rId="0" sId="1">
      <nc r="H39">
        <v>381.8</v>
      </nc>
    </rcc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cc rId="0" sId="1">
      <nc r="H58">
        <v>211</v>
      </nc>
    </rcc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7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7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300.5</v>
      </nc>
    </rcc>
    <rcc rId="0" sId="1">
      <nc r="H97">
        <v>790.1</v>
      </nc>
    </rcc>
    <rfmt sheetId="1" sqref="H100" start="0" length="0">
      <dxf>
        <font>
          <i/>
          <name val="Times New Roman CYR"/>
          <family val="1"/>
        </font>
      </dxf>
    </rfmt>
    <rcc rId="0" sId="1">
      <nc r="H103">
        <v>513.5</v>
      </nc>
    </rcc>
    <rfmt sheetId="1" sqref="H108" start="0" length="0">
      <dxf>
        <font>
          <i/>
          <name val="Times New Roman CYR"/>
          <family val="1"/>
        </font>
      </dxf>
    </rfmt>
    <rcc rId="0" sId="1">
      <nc r="H118">
        <v>9321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0</v>
      </nc>
    </rcc>
    <rcc rId="0" sId="1">
      <nc r="H134">
        <v>0</v>
      </nc>
    </rcc>
    <rcc rId="0" sId="1">
      <nc r="H137">
        <v>149.6</v>
      </nc>
    </rcc>
    <rcc rId="0" sId="1" dxf="1">
      <nc r="H139">
        <v>50.5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cc rId="0" sId="1" dxf="1">
      <nc r="H142">
        <v>3366.9</v>
      </nc>
      <ndxf>
        <font>
          <i/>
          <name val="Times New Roman CYR"/>
          <family val="1"/>
        </font>
      </ndxf>
    </rcc>
    <rfmt sheetId="1" sqref="H143" start="0" length="0">
      <dxf>
        <font>
          <i/>
          <name val="Times New Roman CYR"/>
          <family val="1"/>
        </font>
      </dxf>
    </rfmt>
    <rcc rId="0" sId="1">
      <nc r="H144">
        <v>22.4</v>
      </nc>
    </rcc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cc rId="0" sId="1">
      <nc r="H158">
        <v>713.9</v>
      </nc>
    </rcc>
    <rcc rId="0" sId="1">
      <nc r="H159">
        <v>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120</v>
      </nc>
    </rcc>
    <rcc rId="0" sId="1">
      <nc r="H169">
        <v>500.3</v>
      </nc>
    </rcc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cc rId="0" sId="1">
      <nc r="H184">
        <v>3.8</v>
      </nc>
    </rcc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cc rId="0" sId="1" dxf="1">
      <nc r="H189">
        <v>532</v>
      </nc>
      <ndxf>
        <font>
          <i/>
          <name val="Times New Roman CYR"/>
          <family val="1"/>
        </font>
      </ndxf>
    </rcc>
    <rfmt sheetId="1" sqref="H201" start="0" length="0">
      <dxf>
        <font>
          <i/>
          <name val="Times New Roman CYR"/>
          <family val="1"/>
        </font>
      </dxf>
    </rfmt>
    <rcc rId="0" sId="1">
      <nc r="H204">
        <v>133180</v>
      </nc>
    </rcc>
    <rfmt sheetId="1" sqref="H205" start="0" length="0">
      <dxf>
        <font>
          <i/>
          <name val="Times New Roman CYR"/>
          <family val="1"/>
        </font>
      </dxf>
    </rfmt>
    <rcc rId="0" sId="1">
      <nc r="H206">
        <v>563</v>
      </nc>
    </rcc>
    <rcc rId="0" sId="1">
      <nc r="H210">
        <v>103680</v>
      </nc>
    </rcc>
    <rcc rId="0" sId="1">
      <nc r="H216">
        <v>31351.9</v>
      </nc>
    </rcc>
    <rcc rId="0" sId="1">
      <nc r="H218">
        <v>259444.1</v>
      </nc>
    </rcc>
    <rfmt sheetId="1" sqref="H219" start="0" length="0">
      <dxf>
        <font>
          <i/>
          <name val="Times New Roman CYR"/>
          <family val="1"/>
        </font>
      </dxf>
    </rfmt>
    <rcc rId="0" sId="1" dxf="1">
      <nc r="H220">
        <v>5565.8</v>
      </nc>
      <ndxf>
        <font>
          <i/>
          <name val="Times New Roman CYR"/>
          <family val="1"/>
        </font>
      </ndxf>
    </rcc>
    <rcc rId="0" sId="1">
      <nc r="H224">
        <v>26797.599999999999</v>
      </nc>
    </rcc>
    <rfmt sheetId="1" sqref="H225" start="0" length="0">
      <dxf>
        <font>
          <i/>
          <name val="Times New Roman CYR"/>
          <family val="1"/>
        </font>
      </dxf>
    </rfmt>
    <rcc rId="0" sId="1" dxf="1">
      <nc r="H226">
        <v>116435</v>
      </nc>
      <ndxf>
        <font>
          <i/>
          <name val="Times New Roman CYR"/>
          <family val="1"/>
        </font>
      </ndxf>
    </rcc>
    <rfmt sheetId="1" sqref="H227" start="0" length="0">
      <dxf>
        <font>
          <i/>
          <name val="Times New Roman CYR"/>
          <family val="1"/>
        </font>
      </dxf>
    </rfmt>
    <rcc rId="0" sId="1" dxf="1">
      <nc r="H228">
        <v>11746</v>
      </nc>
      <ndxf>
        <font>
          <i/>
          <name val="Times New Roman CYR"/>
          <family val="1"/>
        </font>
      </ndxf>
    </rcc>
    <rfmt sheetId="1" sqref="H229" start="0" length="0">
      <dxf>
        <font>
          <i/>
          <name val="Times New Roman CYR"/>
          <family val="1"/>
        </font>
      </dxf>
    </rfmt>
    <rcc rId="0" sId="1" dxf="1">
      <nc r="H230">
        <v>1523.6</v>
      </nc>
      <ndxf>
        <font>
          <i/>
          <name val="Times New Roman CYR"/>
          <family val="1"/>
        </font>
      </ndxf>
    </rcc>
    <rfmt sheetId="1" sqref="H231" start="0" length="0">
      <dxf>
        <font>
          <i/>
          <name val="Times New Roman CYR"/>
          <family val="1"/>
        </font>
      </dxf>
    </rfmt>
    <rcc rId="0" sId="1" dxf="1">
      <nc r="H232">
        <v>5297.5</v>
      </nc>
      <ndxf>
        <font>
          <i/>
          <name val="Times New Roman CYR"/>
          <family val="1"/>
        </font>
      </ndxf>
    </rcc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cc rId="0" sId="1" dxf="1">
      <nc r="H238">
        <v>8380</v>
      </nc>
      <ndxf>
        <font>
          <i/>
          <name val="Times New Roman CYR"/>
          <family val="1"/>
        </font>
      </ndxf>
    </rcc>
    <rfmt sheetId="1" sqref="H239" start="0" length="0">
      <dxf>
        <font>
          <i/>
          <name val="Times New Roman CYR"/>
          <family val="1"/>
        </font>
      </dxf>
    </rfmt>
    <rcc rId="0" sId="1">
      <nc r="H246">
        <v>13346.3</v>
      </nc>
    </rcc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cc rId="0" sId="1" dxf="1">
      <nc r="H253">
        <v>42329.8</v>
      </nc>
      <ndxf>
        <font>
          <i/>
          <name val="Times New Roman CYR"/>
          <family val="1"/>
        </font>
      </ndxf>
    </rcc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cc rId="0" sId="1" dxf="1">
      <nc r="H261">
        <v>395</v>
      </nc>
      <ndxf>
        <font>
          <i/>
          <name val="Times New Roman CYR"/>
          <family val="1"/>
        </font>
      </ndxf>
    </rcc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cc rId="0" sId="1" dxf="1">
      <nc r="H267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cc rId="0" sId="1" dxf="1">
      <nc r="H276">
        <v>5352.5</v>
      </nc>
      <ndxf>
        <font>
          <i/>
          <name val="Times New Roman CYR"/>
          <family val="1"/>
        </font>
      </ndxf>
    </rcc>
    <rfmt sheetId="1" sqref="H277" start="0" length="0">
      <dxf>
        <font>
          <i/>
          <name val="Times New Roman CYR"/>
          <family val="1"/>
        </font>
      </dxf>
    </rfmt>
    <rcc rId="0" sId="1" dxf="1">
      <nc r="H278">
        <v>5645.9</v>
      </nc>
      <ndxf>
        <font>
          <i/>
          <name val="Times New Roman CYR"/>
          <family val="1"/>
        </font>
      </ndxf>
    </rcc>
    <rcc rId="0" sId="1" dxf="1">
      <nc r="H279">
        <v>80.3</v>
      </nc>
      <ndxf>
        <font>
          <i/>
          <name val="Times New Roman CYR"/>
          <family val="1"/>
        </font>
      </ndxf>
    </rcc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cc rId="0" sId="1" dxf="1">
      <nc r="H286">
        <v>84.7</v>
      </nc>
      <ndxf>
        <font>
          <i/>
          <name val="Times New Roman CYR"/>
          <family val="1"/>
        </font>
      </ndxf>
    </rcc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cc rId="0" sId="1" dxf="1">
      <nc r="H292">
        <v>82</v>
      </nc>
      <ndxf>
        <font>
          <i/>
          <name val="Times New Roman CYR"/>
          <family val="1"/>
        </font>
      </ndxf>
    </rcc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cc rId="0" sId="1">
      <nc r="H303">
        <v>31042.9</v>
      </nc>
    </rcc>
    <rfmt sheetId="1" sqref="H315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cc rId="0" sId="1">
      <nc r="H321">
        <v>8270.1</v>
      </nc>
    </rcc>
    <rcc rId="0" sId="1">
      <nc r="H327">
        <v>12942.4</v>
      </nc>
    </rcc>
    <rcc rId="0" sId="1">
      <nc r="H334">
        <v>7707.5</v>
      </nc>
    </rcc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fmt sheetId="1" sqref="H360" start="0" length="0">
      <dxf>
        <font>
          <i/>
          <name val="Times New Roman CYR"/>
          <family val="1"/>
        </font>
      </dxf>
    </rfmt>
    <rfmt sheetId="1" sqref="H362" start="0" length="0">
      <dxf>
        <font>
          <i/>
          <name val="Times New Roman CYR"/>
          <family val="1"/>
        </font>
      </dxf>
    </rfmt>
    <rfmt sheetId="1" sqref="H363" start="0" length="0">
      <dxf>
        <font>
          <b/>
          <name val="Times New Roman CYR"/>
          <family val="1"/>
        </font>
      </dxf>
    </rfmt>
    <rcc rId="0" sId="1" dxf="1">
      <nc r="H364">
        <v>2602.1999999999998</v>
      </nc>
      <ndxf>
        <font>
          <i/>
          <name val="Times New Roman CYR"/>
          <family val="1"/>
        </font>
      </ndxf>
    </rcc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cc rId="0" sId="1">
      <nc r="H375">
        <v>1618</v>
      </nc>
    </rcc>
    <rcc rId="0" sId="1">
      <nc r="H380">
        <v>2157.3000000000002</v>
      </nc>
    </rcc>
    <rfmt sheetId="1" sqref="H382" start="0" length="0">
      <dxf>
        <font>
          <i/>
          <name val="Times New Roman CYR"/>
          <family val="1"/>
        </font>
      </dxf>
    </rfmt>
    <rcc rId="0" sId="1">
      <nc r="H383">
        <v>421.8</v>
      </nc>
    </rcc>
    <rfmt sheetId="1" sqref="H399" start="0" length="0">
      <dxf>
        <font>
          <b/>
          <name val="Times New Roman CYR"/>
          <family val="1"/>
        </font>
      </dxf>
    </rfmt>
    <rcc rId="0" sId="1" dxf="1">
      <nc r="H406">
        <v>13287.4</v>
      </nc>
      <ndxf>
        <font>
          <i/>
          <name val="Times New Roman CYR"/>
          <family val="1"/>
        </font>
      </ndxf>
    </rcc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  <rfmt sheetId="1" sqref="H430" start="0" length="0">
      <dxf>
        <numFmt numFmtId="167" formatCode="_-* #,##0.00000\ _₽_-;\-* #,##0.00000\ _₽_-;_-* &quot;-&quot;?????\ _₽_-;_-@_-"/>
      </dxf>
    </rfmt>
    <rfmt sheetId="1" sqref="H434" start="0" length="0">
      <dxf>
        <numFmt numFmtId="167" formatCode="_-* #,##0.00000\ _₽_-;\-* #,##0.00000\ _₽_-;_-* &quot;-&quot;?????\ _₽_-;_-@_-"/>
      </dxf>
    </rfmt>
    <rfmt sheetId="1" sqref="H439" start="0" length="0">
      <dxf>
        <numFmt numFmtId="167" formatCode="_-* #,##0.00000\ _₽_-;\-* #,##0.00000\ _₽_-;_-* &quot;-&quot;?????\ _₽_-;_-@_-"/>
      </dxf>
    </rfmt>
  </rrc>
  <rrc rId="412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font>
          <b/>
          <name val="Times New Roman CYR"/>
          <family val="1"/>
        </font>
      </dxf>
    </rfmt>
    <rfmt sheetId="1" sqref="H18" start="0" length="0">
      <dxf>
        <font>
          <i/>
          <name val="Times New Roman CYR"/>
          <family val="1"/>
        </font>
      </dxf>
    </rfmt>
    <rfmt sheetId="1" sqref="H23" start="0" length="0">
      <dxf>
        <font>
          <b/>
          <name val="Times New Roman CYR"/>
          <family val="1"/>
        </font>
      </dxf>
    </rfmt>
    <rfmt sheetId="1" sqref="H32" start="0" length="0">
      <dxf>
        <font>
          <b/>
          <name val="Times New Roman CYR"/>
          <family val="1"/>
        </font>
      </dxf>
    </rfmt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7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7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0" start="0" length="0">
      <dxf>
        <font>
          <i/>
          <name val="Times New Roman CYR"/>
          <family val="1"/>
        </font>
      </dxf>
    </rfmt>
    <rfmt sheetId="1" sqref="H108" start="0" length="0">
      <dxf>
        <font>
          <i/>
          <name val="Times New Roman CYR"/>
          <family val="1"/>
        </font>
      </dxf>
    </rfmt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fmt sheetId="1" sqref="H161" start="0" length="0">
      <dxf>
        <font>
          <b/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29" start="0" length="0">
      <dxf>
        <font>
          <i/>
          <name val="Times New Roman CYR"/>
          <family val="1"/>
        </font>
      </dxf>
    </rfmt>
    <rfmt sheetId="1" sqref="H230" start="0" length="0">
      <dxf>
        <font>
          <i/>
          <name val="Times New Roman CYR"/>
          <family val="1"/>
        </font>
      </dxf>
    </rfmt>
    <rfmt sheetId="1" sqref="H231" start="0" length="0">
      <dxf>
        <font>
          <i/>
          <name val="Times New Roman CYR"/>
          <family val="1"/>
        </font>
      </dxf>
    </rfmt>
    <rfmt sheetId="1" sqref="H232" start="0" length="0">
      <dxf>
        <font>
          <i/>
          <name val="Times New Roman CYR"/>
          <family val="1"/>
        </font>
      </dxf>
    </rfmt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fmt sheetId="1" sqref="H360" start="0" length="0">
      <dxf>
        <font>
          <i/>
          <name val="Times New Roman CYR"/>
          <family val="1"/>
        </font>
      </dxf>
    </rfmt>
    <rfmt sheetId="1" sqref="H362" start="0" length="0">
      <dxf>
        <font>
          <i/>
          <name val="Times New Roman CYR"/>
          <family val="1"/>
        </font>
      </dxf>
    </rfmt>
    <rfmt sheetId="1" sqref="H363" start="0" length="0">
      <dxf>
        <font>
          <b/>
          <name val="Times New Roman CYR"/>
          <family val="1"/>
        </font>
      </dxf>
    </rfmt>
    <rfmt sheetId="1" sqref="H364" start="0" length="0">
      <dxf>
        <font>
          <i/>
          <name val="Times New Roman CYR"/>
          <family val="1"/>
        </font>
      </dxf>
    </rfmt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fmt sheetId="1" sqref="H382" start="0" length="0">
      <dxf>
        <font>
          <i/>
          <name val="Times New Roman CYR"/>
          <family val="1"/>
        </font>
      </dxf>
    </rfmt>
    <rfmt sheetId="1" sqref="H399" start="0" length="0">
      <dxf>
        <font>
          <b/>
          <name val="Times New Roman CYR"/>
          <family val="1"/>
        </font>
      </dxf>
    </rfmt>
    <rfmt sheetId="1" sqref="H406" start="0" length="0">
      <dxf>
        <font>
          <i/>
          <name val="Times New Roman CYR"/>
          <family val="1"/>
        </font>
      </dxf>
    </rfmt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</rrc>
  <rrc rId="412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font>
          <b/>
          <name val="Times New Roman CYR"/>
          <family val="1"/>
        </font>
      </dxf>
    </rfmt>
    <rfmt sheetId="1" sqref="H18" start="0" length="0">
      <dxf>
        <font>
          <i/>
          <name val="Times New Roman CYR"/>
          <family val="1"/>
        </font>
      </dxf>
    </rfmt>
    <rfmt sheetId="1" sqref="H23" start="0" length="0">
      <dxf>
        <font>
          <b/>
          <name val="Times New Roman CYR"/>
          <family val="1"/>
        </font>
      </dxf>
    </rfmt>
    <rfmt sheetId="1" sqref="H32" start="0" length="0">
      <dxf>
        <font>
          <b/>
          <name val="Times New Roman CYR"/>
          <family val="1"/>
        </font>
      </dxf>
    </rfmt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7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7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0" start="0" length="0">
      <dxf>
        <font>
          <i/>
          <name val="Times New Roman CYR"/>
          <family val="1"/>
        </font>
      </dxf>
    </rfmt>
    <rfmt sheetId="1" sqref="H108" start="0" length="0">
      <dxf>
        <font>
          <i/>
          <name val="Times New Roman CYR"/>
          <family val="1"/>
        </font>
      </dxf>
    </rfmt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fmt sheetId="1" sqref="H161" start="0" length="0">
      <dxf>
        <font>
          <b/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29" start="0" length="0">
      <dxf>
        <font>
          <i/>
          <name val="Times New Roman CYR"/>
          <family val="1"/>
        </font>
      </dxf>
    </rfmt>
    <rfmt sheetId="1" sqref="H230" start="0" length="0">
      <dxf>
        <font>
          <i/>
          <name val="Times New Roman CYR"/>
          <family val="1"/>
        </font>
      </dxf>
    </rfmt>
    <rfmt sheetId="1" sqref="H231" start="0" length="0">
      <dxf>
        <font>
          <i/>
          <name val="Times New Roman CYR"/>
          <family val="1"/>
        </font>
      </dxf>
    </rfmt>
    <rfmt sheetId="1" sqref="H232" start="0" length="0">
      <dxf>
        <font>
          <i/>
          <name val="Times New Roman CYR"/>
          <family val="1"/>
        </font>
      </dxf>
    </rfmt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fmt sheetId="1" sqref="H360" start="0" length="0">
      <dxf>
        <font>
          <i/>
          <name val="Times New Roman CYR"/>
          <family val="1"/>
        </font>
      </dxf>
    </rfmt>
    <rfmt sheetId="1" sqref="H362" start="0" length="0">
      <dxf>
        <font>
          <i/>
          <name val="Times New Roman CYR"/>
          <family val="1"/>
        </font>
      </dxf>
    </rfmt>
    <rfmt sheetId="1" sqref="H363" start="0" length="0">
      <dxf>
        <font>
          <b/>
          <name val="Times New Roman CYR"/>
          <family val="1"/>
        </font>
      </dxf>
    </rfmt>
    <rfmt sheetId="1" sqref="H364" start="0" length="0">
      <dxf>
        <font>
          <i/>
          <name val="Times New Roman CYR"/>
          <family val="1"/>
        </font>
      </dxf>
    </rfmt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fmt sheetId="1" sqref="H382" start="0" length="0">
      <dxf>
        <font>
          <i/>
          <name val="Times New Roman CYR"/>
          <family val="1"/>
        </font>
      </dxf>
    </rfmt>
    <rfmt sheetId="1" sqref="H399" start="0" length="0">
      <dxf>
        <font>
          <b/>
          <name val="Times New Roman CYR"/>
          <family val="1"/>
        </font>
      </dxf>
    </rfmt>
    <rfmt sheetId="1" sqref="H406" start="0" length="0">
      <dxf>
        <font>
          <i/>
          <name val="Times New Roman CYR"/>
          <family val="1"/>
        </font>
      </dxf>
    </rfmt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</rr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24" sId="1">
    <oc r="F400">
      <f>F401</f>
    </oc>
    <nc r="F400">
      <f>F401</f>
    </nc>
  </rcc>
  <rcc rId="4125" sId="1">
    <oc r="F263">
      <f>F264</f>
    </oc>
    <nc r="F263">
      <f>F264+F268</f>
    </nc>
  </rcc>
  <rcc rId="4126" sId="1">
    <oc r="G263">
      <f>G264</f>
    </oc>
    <nc r="G263">
      <f>G264+G268</f>
    </nc>
  </rcc>
  <rcc rId="4127" sId="1">
    <oc r="F262">
      <f>F272+F268+F263</f>
    </oc>
    <nc r="F262">
      <f>F272+F263</f>
    </nc>
  </rcc>
  <rcc rId="4128" sId="1">
    <oc r="G262">
      <f>G272+G268+G263</f>
    </oc>
    <nc r="G262">
      <f>G272+G263</f>
    </nc>
  </rcc>
  <rcc rId="4129" sId="1">
    <nc r="D408" t="inlineStr">
      <is>
        <t>09000 00000</t>
      </is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6" sId="1">
    <oc r="G3" t="inlineStr">
      <is>
        <t>от "__" ___ 2024    № ___</t>
      </is>
    </oc>
    <nc r="G3" t="inlineStr">
      <is>
        <t>от "09" апреля 2024    № 318</t>
      </is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Ведом.структура!$A$5:$G$432</oldFormula>
  </rdn>
  <rdn rId="0" localSheetId="1" customView="1" name="Z_E97D42D2_9E10_4ADB_8FB1_0860F6F503F4_.wvu.FilterData" hidden="1" oldHidden="1">
    <formula>Ведом.структура!$A$17:$G$441</formula>
    <oldFormula>Ведом.структура!$A$17:$G$441</oldFormula>
  </rdn>
  <rcv guid="{E97D42D2-9E10-4ADB-8FB1-0860F6F503F4}" action="add"/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9" sId="1" numFmtId="4">
    <oc r="F292">
      <v>19.642790000000002</v>
    </oc>
    <nc r="F292">
      <v>19.642800000000001</v>
    </nc>
  </rcc>
  <rcc rId="4140" sId="1" numFmtId="4">
    <oc r="G292">
      <v>19.642790000000002</v>
    </oc>
    <nc r="G292">
      <v>19.642800000000001</v>
    </nc>
  </rcc>
  <rcc rId="4141" sId="1" numFmtId="4">
    <oc r="F282">
      <v>5645.8528500000002</v>
    </oc>
    <nc r="F282">
      <v>5645.8527999999997</v>
    </nc>
  </rcc>
  <rcc rId="4142" sId="1" numFmtId="4">
    <oc r="G282">
      <v>5645.8528500000002</v>
    </oc>
    <nc r="G282">
      <v>5645.8527999999997</v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3" sId="1" numFmtId="34">
    <oc r="F434">
      <v>1620068.9379400001</v>
    </oc>
    <nc r="F434">
      <v>1620068.9379</v>
    </nc>
  </rcc>
  <rcc rId="4144" sId="1" numFmtId="34">
    <oc r="G434">
      <v>1357882.0801299999</v>
    </oc>
    <nc r="G434">
      <v>1357882.0800900001</v>
    </nc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5" sId="1">
    <nc r="F439">
      <f>F432-F431</f>
    </nc>
  </rcc>
  <rcc rId="4146" sId="1">
    <nc r="G439">
      <f>G432-G431</f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7" sId="1" numFmtId="4">
    <oc r="F162">
      <v>112261.7</v>
    </oc>
    <nc r="F162">
      <f>112261.7-7900</f>
    </nc>
  </rcc>
  <rcc rId="4148" sId="1" numFmtId="34">
    <oc r="F434">
      <v>1620068.9379</v>
    </oc>
    <nc r="F434">
      <v>1612168.9379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2" sId="1">
    <oc r="G3" t="inlineStr">
      <is>
        <t>от "___" июня 2024    № ___</t>
      </is>
    </oc>
    <nc r="G3" t="inlineStr">
      <is>
        <t>от "14" июня 2024    № 331</t>
      </is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0" sId="1">
    <nc r="F442">
      <f>F438-F440</f>
    </nc>
  </rcc>
  <rcc rId="4211" sId="1" numFmtId="34">
    <oc r="F440">
      <f>F438-F439</f>
    </oc>
    <nc r="F440">
      <v>1418128.2079</v>
    </nc>
  </rcc>
  <rcc rId="4212" sId="1" numFmtId="34">
    <oc r="G440">
      <v>1357882.0800900001</v>
    </oc>
    <nc r="G440">
      <v>1338394.9200899999</v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3" sId="1">
    <nc r="F445">
      <f>F438-F437</f>
    </nc>
  </rcc>
  <rcc rId="4214" sId="1" numFmtId="4">
    <oc r="F218">
      <f>80336.9-18626.92-4882.54082-44.8-5.0343-7900</f>
    </oc>
    <nc r="F218">
      <v>56777.604879999999</v>
    </nc>
  </rcc>
  <rcc rId="4215" sId="1">
    <oc r="G218">
      <f>80336.9-24369.815-6595.26082-44.8-1.50099</f>
    </oc>
    <nc r="G218">
      <f>80336.9-24369.815-6595.26082-44.8-1.50099</f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6" sId="1" numFmtId="4">
    <oc r="G168">
      <v>0</v>
    </oc>
    <nc r="G168">
      <v>735.98</v>
    </nc>
  </rcc>
  <rcc rId="4217" sId="1" numFmtId="4">
    <oc r="G165">
      <v>17764.599999999999</v>
    </oc>
    <nc r="G165">
      <v>17742.52</v>
    </nc>
  </rcc>
  <rcc rId="4218" sId="1" numFmtId="4">
    <oc r="G169">
      <v>713.9</v>
    </oc>
    <nc r="G169"/>
  </rcc>
  <rrc rId="4219" sId="1" ref="A169:XFD169" action="deleteRow">
    <undo index="65535" exp="area" dr="G169" r="G166" sId="1"/>
    <undo index="65535" exp="area" dr="F167:F169" r="F166" sId="1"/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20" sId="1">
    <oc r="G166">
      <f>SUM(#REF!)</f>
    </oc>
    <nc r="G166">
      <f>G167+G168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4" sId="1">
    <oc r="G3" t="inlineStr">
      <is>
        <t>от "___" ______2024    № ____</t>
      </is>
    </oc>
    <nc r="G3" t="inlineStr">
      <is>
        <t>от "08" августа 2024    № 344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DCB1074F-E503-46CF-8BFD-6F9D2175D15F}" name="Пользователь" id="-1701993551" dateTime="2021-11-11T08:00:43"/>
  <userInfo guid="{CE1A8CA1-CD9B-4AFA-B39A-5397AC5B2B25}" name="User" id="-886967947" dateTime="2023-01-10T10:06:12"/>
  <userInfo guid="{D79744C6-1E8D-4F1C-B0BC-20EC4EA544B5}" name="БутытоваСГ" id="-555019406" dateTime="2023-12-11T13:11:3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453"/>
  <sheetViews>
    <sheetView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16384" width="9.140625" style="1"/>
  </cols>
  <sheetData>
    <row r="1" spans="1:7" x14ac:dyDescent="0.2">
      <c r="G1" s="3" t="s">
        <v>483</v>
      </c>
    </row>
    <row r="2" spans="1:7" x14ac:dyDescent="0.2">
      <c r="G2" s="3" t="s">
        <v>482</v>
      </c>
    </row>
    <row r="3" spans="1:7" x14ac:dyDescent="0.2">
      <c r="G3" s="3" t="s">
        <v>485</v>
      </c>
    </row>
    <row r="5" spans="1:7" ht="12.75" customHeight="1" x14ac:dyDescent="0.2">
      <c r="A5" s="43"/>
      <c r="B5" s="43"/>
      <c r="C5" s="2"/>
      <c r="D5" s="2"/>
      <c r="E5" s="32"/>
      <c r="F5" s="3"/>
      <c r="G5" s="3" t="s">
        <v>354</v>
      </c>
    </row>
    <row r="6" spans="1:7" ht="12.75" customHeight="1" x14ac:dyDescent="0.2">
      <c r="A6" s="43"/>
      <c r="B6" s="43"/>
      <c r="C6" s="2"/>
      <c r="D6" s="2"/>
      <c r="E6" s="32"/>
      <c r="F6" s="3"/>
      <c r="G6" s="3" t="s">
        <v>213</v>
      </c>
    </row>
    <row r="7" spans="1:7" ht="12.75" customHeight="1" x14ac:dyDescent="0.2">
      <c r="A7" s="43"/>
      <c r="B7" s="2"/>
      <c r="C7" s="2"/>
      <c r="D7" s="32"/>
      <c r="E7" s="32"/>
      <c r="F7" s="3"/>
      <c r="G7" s="3" t="s">
        <v>214</v>
      </c>
    </row>
    <row r="8" spans="1:7" ht="12.75" customHeight="1" x14ac:dyDescent="0.2">
      <c r="A8" s="43"/>
      <c r="B8" s="2"/>
      <c r="C8" s="2"/>
      <c r="D8" s="32"/>
      <c r="E8" s="32"/>
      <c r="F8" s="3"/>
      <c r="G8" s="3" t="s">
        <v>49</v>
      </c>
    </row>
    <row r="9" spans="1:7" ht="12.75" customHeight="1" x14ac:dyDescent="0.2">
      <c r="A9" s="43"/>
      <c r="B9" s="2"/>
      <c r="C9" s="2"/>
      <c r="D9" s="32"/>
      <c r="E9" s="32"/>
      <c r="F9" s="3"/>
      <c r="G9" s="3" t="s">
        <v>449</v>
      </c>
    </row>
    <row r="10" spans="1:7" ht="12.75" customHeight="1" x14ac:dyDescent="0.2">
      <c r="A10" s="43"/>
      <c r="B10" s="2"/>
      <c r="C10" s="2"/>
      <c r="D10" s="32"/>
      <c r="E10" s="102" t="s">
        <v>450</v>
      </c>
      <c r="F10" s="102"/>
      <c r="G10" s="102"/>
    </row>
    <row r="11" spans="1:7" ht="12.75" customHeight="1" x14ac:dyDescent="0.2">
      <c r="A11" s="43"/>
      <c r="B11" s="2"/>
      <c r="C11" s="2"/>
      <c r="D11" s="32"/>
      <c r="E11" s="32"/>
      <c r="F11" s="3"/>
      <c r="G11" s="3" t="s">
        <v>471</v>
      </c>
    </row>
    <row r="12" spans="1:7" ht="12.75" customHeight="1" x14ac:dyDescent="0.2">
      <c r="A12" s="43"/>
      <c r="B12" s="2"/>
      <c r="C12" s="2"/>
      <c r="D12" s="32"/>
      <c r="E12" s="32"/>
    </row>
    <row r="13" spans="1:7" ht="12.75" customHeight="1" x14ac:dyDescent="0.2">
      <c r="A13" s="43"/>
      <c r="B13" s="2"/>
      <c r="C13" s="2"/>
      <c r="D13" s="32"/>
      <c r="E13" s="32"/>
    </row>
    <row r="14" spans="1:7" ht="38.25" customHeight="1" x14ac:dyDescent="0.2">
      <c r="A14" s="106" t="s">
        <v>445</v>
      </c>
      <c r="B14" s="106"/>
      <c r="C14" s="106"/>
      <c r="D14" s="106"/>
      <c r="E14" s="106"/>
      <c r="F14" s="106"/>
      <c r="G14" s="106"/>
    </row>
    <row r="15" spans="1:7" ht="15.75" x14ac:dyDescent="0.25">
      <c r="A15" s="44"/>
      <c r="B15" s="44"/>
      <c r="C15" s="44"/>
      <c r="D15" s="44"/>
      <c r="E15" s="44"/>
      <c r="F15" s="45"/>
      <c r="G15" s="45" t="s">
        <v>107</v>
      </c>
    </row>
    <row r="16" spans="1:7" ht="12.75" customHeight="1" x14ac:dyDescent="0.2">
      <c r="A16" s="105" t="s">
        <v>17</v>
      </c>
      <c r="B16" s="103" t="s">
        <v>31</v>
      </c>
      <c r="C16" s="104"/>
      <c r="D16" s="104"/>
      <c r="E16" s="104"/>
      <c r="F16" s="107" t="s">
        <v>337</v>
      </c>
      <c r="G16" s="108"/>
    </row>
    <row r="17" spans="1:7" ht="25.5" x14ac:dyDescent="0.2">
      <c r="A17" s="105"/>
      <c r="B17" s="46" t="s">
        <v>27</v>
      </c>
      <c r="C17" s="46" t="s">
        <v>28</v>
      </c>
      <c r="D17" s="46" t="s">
        <v>29</v>
      </c>
      <c r="E17" s="46" t="s">
        <v>30</v>
      </c>
      <c r="F17" s="77">
        <v>2025</v>
      </c>
      <c r="G17" s="77">
        <v>2026</v>
      </c>
    </row>
    <row r="18" spans="1:7" x14ac:dyDescent="0.2">
      <c r="A18" s="33" t="s">
        <v>74</v>
      </c>
      <c r="B18" s="10" t="s">
        <v>18</v>
      </c>
      <c r="C18" s="10"/>
      <c r="D18" s="10"/>
      <c r="E18" s="10"/>
      <c r="F18" s="48">
        <f>F19+F25+F34+F40+F51+F55+F44</f>
        <v>73014.922319999998</v>
      </c>
      <c r="G18" s="48">
        <f>G19+G25+G34+G40+G51+G55+G44</f>
        <v>73441.665000000008</v>
      </c>
    </row>
    <row r="19" spans="1:7" ht="25.5" x14ac:dyDescent="0.2">
      <c r="A19" s="23" t="s">
        <v>55</v>
      </c>
      <c r="B19" s="9" t="s">
        <v>18</v>
      </c>
      <c r="C19" s="9" t="s">
        <v>19</v>
      </c>
      <c r="D19" s="9"/>
      <c r="E19" s="9"/>
      <c r="F19" s="49">
        <f t="shared" ref="F19:G21" si="0">F20</f>
        <v>2670.8</v>
      </c>
      <c r="G19" s="49">
        <f t="shared" si="0"/>
        <v>2670.8</v>
      </c>
    </row>
    <row r="20" spans="1:7" x14ac:dyDescent="0.2">
      <c r="A20" s="18" t="s">
        <v>108</v>
      </c>
      <c r="B20" s="11" t="s">
        <v>18</v>
      </c>
      <c r="C20" s="11" t="s">
        <v>19</v>
      </c>
      <c r="D20" s="11" t="s">
        <v>127</v>
      </c>
      <c r="E20" s="11"/>
      <c r="F20" s="50">
        <f t="shared" si="0"/>
        <v>2670.8</v>
      </c>
      <c r="G20" s="50">
        <f t="shared" si="0"/>
        <v>2670.8</v>
      </c>
    </row>
    <row r="21" spans="1:7" s="40" customFormat="1" ht="38.25" x14ac:dyDescent="0.2">
      <c r="A21" s="18" t="s">
        <v>48</v>
      </c>
      <c r="B21" s="11" t="s">
        <v>18</v>
      </c>
      <c r="C21" s="11" t="s">
        <v>19</v>
      </c>
      <c r="D21" s="11" t="s">
        <v>132</v>
      </c>
      <c r="E21" s="11"/>
      <c r="F21" s="50">
        <f t="shared" si="0"/>
        <v>2670.8</v>
      </c>
      <c r="G21" s="50">
        <f t="shared" si="0"/>
        <v>2670.8</v>
      </c>
    </row>
    <row r="22" spans="1:7" s="39" customFormat="1" ht="25.5" x14ac:dyDescent="0.2">
      <c r="A22" s="28" t="s">
        <v>102</v>
      </c>
      <c r="B22" s="4" t="s">
        <v>18</v>
      </c>
      <c r="C22" s="4" t="s">
        <v>19</v>
      </c>
      <c r="D22" s="4" t="s">
        <v>136</v>
      </c>
      <c r="E22" s="4"/>
      <c r="F22" s="5">
        <f>SUM(F23:F24)</f>
        <v>2670.8</v>
      </c>
      <c r="G22" s="5">
        <f>SUM(G23:G24)</f>
        <v>2670.8</v>
      </c>
    </row>
    <row r="23" spans="1:7" ht="25.5" x14ac:dyDescent="0.2">
      <c r="A23" s="14" t="s">
        <v>125</v>
      </c>
      <c r="B23" s="6" t="s">
        <v>18</v>
      </c>
      <c r="C23" s="6" t="s">
        <v>19</v>
      </c>
      <c r="D23" s="6" t="s">
        <v>136</v>
      </c>
      <c r="E23" s="6" t="s">
        <v>65</v>
      </c>
      <c r="F23" s="20">
        <v>2051.3000000000002</v>
      </c>
      <c r="G23" s="20">
        <v>2051.3000000000002</v>
      </c>
    </row>
    <row r="24" spans="1:7" ht="38.25" x14ac:dyDescent="0.2">
      <c r="A24" s="14" t="s">
        <v>126</v>
      </c>
      <c r="B24" s="6" t="s">
        <v>18</v>
      </c>
      <c r="C24" s="6" t="s">
        <v>19</v>
      </c>
      <c r="D24" s="6" t="s">
        <v>136</v>
      </c>
      <c r="E24" s="6" t="s">
        <v>119</v>
      </c>
      <c r="F24" s="20">
        <v>619.5</v>
      </c>
      <c r="G24" s="20">
        <v>619.5</v>
      </c>
    </row>
    <row r="25" spans="1:7" ht="38.25" x14ac:dyDescent="0.2">
      <c r="A25" s="27" t="s">
        <v>91</v>
      </c>
      <c r="B25" s="9" t="s">
        <v>18</v>
      </c>
      <c r="C25" s="9" t="s">
        <v>32</v>
      </c>
      <c r="D25" s="9"/>
      <c r="E25" s="9"/>
      <c r="F25" s="49">
        <f>F26</f>
        <v>3520.5</v>
      </c>
      <c r="G25" s="49">
        <f>G26</f>
        <v>3520.5</v>
      </c>
    </row>
    <row r="26" spans="1:7" x14ac:dyDescent="0.2">
      <c r="A26" s="34" t="s">
        <v>108</v>
      </c>
      <c r="B26" s="11" t="s">
        <v>18</v>
      </c>
      <c r="C26" s="11" t="s">
        <v>32</v>
      </c>
      <c r="D26" s="11" t="s">
        <v>127</v>
      </c>
      <c r="E26" s="11"/>
      <c r="F26" s="50">
        <f>F27</f>
        <v>3520.5</v>
      </c>
      <c r="G26" s="50">
        <f>G27</f>
        <v>3520.5</v>
      </c>
    </row>
    <row r="27" spans="1:7" s="40" customFormat="1" ht="38.25" x14ac:dyDescent="0.2">
      <c r="A27" s="18" t="s">
        <v>48</v>
      </c>
      <c r="B27" s="11" t="s">
        <v>18</v>
      </c>
      <c r="C27" s="11" t="s">
        <v>32</v>
      </c>
      <c r="D27" s="11" t="s">
        <v>132</v>
      </c>
      <c r="E27" s="11"/>
      <c r="F27" s="50">
        <f>F28+F31</f>
        <v>3520.5</v>
      </c>
      <c r="G27" s="50">
        <f>G28+G31</f>
        <v>3520.5</v>
      </c>
    </row>
    <row r="28" spans="1:7" ht="25.5" x14ac:dyDescent="0.2">
      <c r="A28" s="28" t="s">
        <v>95</v>
      </c>
      <c r="B28" s="4" t="s">
        <v>18</v>
      </c>
      <c r="C28" s="4" t="s">
        <v>32</v>
      </c>
      <c r="D28" s="4" t="s">
        <v>133</v>
      </c>
      <c r="E28" s="4"/>
      <c r="F28" s="5">
        <f>SUM(F29:F30)</f>
        <v>1383.8</v>
      </c>
      <c r="G28" s="5">
        <f>SUM(G29:G30)</f>
        <v>1383.8</v>
      </c>
    </row>
    <row r="29" spans="1:7" ht="25.5" x14ac:dyDescent="0.2">
      <c r="A29" s="14" t="s">
        <v>125</v>
      </c>
      <c r="B29" s="6" t="s">
        <v>18</v>
      </c>
      <c r="C29" s="6" t="s">
        <v>32</v>
      </c>
      <c r="D29" s="6" t="s">
        <v>133</v>
      </c>
      <c r="E29" s="6" t="s">
        <v>65</v>
      </c>
      <c r="F29" s="81">
        <v>1062.8</v>
      </c>
      <c r="G29" s="81">
        <v>1062.8</v>
      </c>
    </row>
    <row r="30" spans="1:7" ht="38.25" x14ac:dyDescent="0.2">
      <c r="A30" s="14" t="s">
        <v>126</v>
      </c>
      <c r="B30" s="6" t="s">
        <v>18</v>
      </c>
      <c r="C30" s="6" t="s">
        <v>32</v>
      </c>
      <c r="D30" s="6" t="s">
        <v>133</v>
      </c>
      <c r="E30" s="6" t="s">
        <v>119</v>
      </c>
      <c r="F30" s="81">
        <v>321</v>
      </c>
      <c r="G30" s="81">
        <v>321</v>
      </c>
    </row>
    <row r="31" spans="1:7" ht="25.5" x14ac:dyDescent="0.2">
      <c r="A31" s="28" t="s">
        <v>109</v>
      </c>
      <c r="B31" s="4" t="s">
        <v>18</v>
      </c>
      <c r="C31" s="4" t="s">
        <v>32</v>
      </c>
      <c r="D31" s="4" t="s">
        <v>134</v>
      </c>
      <c r="E31" s="4"/>
      <c r="F31" s="5">
        <f>SUM(F32:F33)</f>
        <v>2136.6999999999998</v>
      </c>
      <c r="G31" s="5">
        <f>SUM(G32:G33)</f>
        <v>2136.6999999999998</v>
      </c>
    </row>
    <row r="32" spans="1:7" ht="25.5" x14ac:dyDescent="0.2">
      <c r="A32" s="14" t="s">
        <v>125</v>
      </c>
      <c r="B32" s="6" t="s">
        <v>18</v>
      </c>
      <c r="C32" s="6" t="s">
        <v>32</v>
      </c>
      <c r="D32" s="6" t="s">
        <v>134</v>
      </c>
      <c r="E32" s="6" t="s">
        <v>65</v>
      </c>
      <c r="F32" s="20">
        <v>1641.1</v>
      </c>
      <c r="G32" s="20">
        <v>1641.1</v>
      </c>
    </row>
    <row r="33" spans="1:7" ht="38.25" x14ac:dyDescent="0.2">
      <c r="A33" s="14" t="s">
        <v>126</v>
      </c>
      <c r="B33" s="6" t="s">
        <v>18</v>
      </c>
      <c r="C33" s="6" t="s">
        <v>32</v>
      </c>
      <c r="D33" s="6" t="s">
        <v>134</v>
      </c>
      <c r="E33" s="6" t="s">
        <v>119</v>
      </c>
      <c r="F33" s="20">
        <v>495.6</v>
      </c>
      <c r="G33" s="20">
        <v>495.6</v>
      </c>
    </row>
    <row r="34" spans="1:7" ht="38.25" x14ac:dyDescent="0.2">
      <c r="A34" s="23" t="s">
        <v>51</v>
      </c>
      <c r="B34" s="9" t="s">
        <v>18</v>
      </c>
      <c r="C34" s="9" t="s">
        <v>20</v>
      </c>
      <c r="D34" s="9"/>
      <c r="E34" s="9"/>
      <c r="F34" s="49">
        <f t="shared" ref="F34:G36" si="1">F35</f>
        <v>12293.8</v>
      </c>
      <c r="G34" s="49">
        <f t="shared" si="1"/>
        <v>14144.099999999999</v>
      </c>
    </row>
    <row r="35" spans="1:7" x14ac:dyDescent="0.2">
      <c r="A35" s="34" t="s">
        <v>108</v>
      </c>
      <c r="B35" s="11" t="s">
        <v>18</v>
      </c>
      <c r="C35" s="11" t="s">
        <v>20</v>
      </c>
      <c r="D35" s="11" t="s">
        <v>127</v>
      </c>
      <c r="E35" s="11"/>
      <c r="F35" s="50">
        <f t="shared" si="1"/>
        <v>12293.8</v>
      </c>
      <c r="G35" s="50">
        <f t="shared" si="1"/>
        <v>14144.099999999999</v>
      </c>
    </row>
    <row r="36" spans="1:7" s="40" customFormat="1" ht="38.25" x14ac:dyDescent="0.2">
      <c r="A36" s="18" t="s">
        <v>48</v>
      </c>
      <c r="B36" s="11" t="s">
        <v>33</v>
      </c>
      <c r="C36" s="11" t="s">
        <v>20</v>
      </c>
      <c r="D36" s="11" t="s">
        <v>132</v>
      </c>
      <c r="E36" s="11"/>
      <c r="F36" s="50">
        <f t="shared" si="1"/>
        <v>12293.8</v>
      </c>
      <c r="G36" s="50">
        <f t="shared" si="1"/>
        <v>14144.099999999999</v>
      </c>
    </row>
    <row r="37" spans="1:7" ht="25.5" x14ac:dyDescent="0.2">
      <c r="A37" s="24" t="s">
        <v>95</v>
      </c>
      <c r="B37" s="4" t="s">
        <v>18</v>
      </c>
      <c r="C37" s="4" t="s">
        <v>20</v>
      </c>
      <c r="D37" s="4" t="s">
        <v>133</v>
      </c>
      <c r="E37" s="4"/>
      <c r="F37" s="5">
        <f>SUM(F38:F39)</f>
        <v>12293.8</v>
      </c>
      <c r="G37" s="5">
        <f>SUM(G38:G39)</f>
        <v>14144.099999999999</v>
      </c>
    </row>
    <row r="38" spans="1:7" ht="25.5" x14ac:dyDescent="0.2">
      <c r="A38" s="14" t="s">
        <v>125</v>
      </c>
      <c r="B38" s="6" t="s">
        <v>18</v>
      </c>
      <c r="C38" s="6" t="s">
        <v>20</v>
      </c>
      <c r="D38" s="6" t="s">
        <v>133</v>
      </c>
      <c r="E38" s="6" t="s">
        <v>65</v>
      </c>
      <c r="F38" s="20">
        <v>9442.2999999999993</v>
      </c>
      <c r="G38" s="20">
        <v>10863.4</v>
      </c>
    </row>
    <row r="39" spans="1:7" ht="38.25" x14ac:dyDescent="0.2">
      <c r="A39" s="14" t="s">
        <v>126</v>
      </c>
      <c r="B39" s="6" t="s">
        <v>18</v>
      </c>
      <c r="C39" s="6" t="s">
        <v>20</v>
      </c>
      <c r="D39" s="6" t="s">
        <v>133</v>
      </c>
      <c r="E39" s="6" t="s">
        <v>119</v>
      </c>
      <c r="F39" s="20">
        <v>2851.5</v>
      </c>
      <c r="G39" s="20">
        <v>3280.7</v>
      </c>
    </row>
    <row r="40" spans="1:7" x14ac:dyDescent="0.2">
      <c r="A40" s="23" t="s">
        <v>288</v>
      </c>
      <c r="B40" s="9" t="s">
        <v>18</v>
      </c>
      <c r="C40" s="9" t="s">
        <v>22</v>
      </c>
      <c r="D40" s="9"/>
      <c r="E40" s="9"/>
      <c r="F40" s="49">
        <f t="shared" ref="F40:G42" si="2">F41</f>
        <v>48.7</v>
      </c>
      <c r="G40" s="49">
        <f t="shared" si="2"/>
        <v>381.8</v>
      </c>
    </row>
    <row r="41" spans="1:7" x14ac:dyDescent="0.2">
      <c r="A41" s="18" t="s">
        <v>108</v>
      </c>
      <c r="B41" s="11" t="s">
        <v>18</v>
      </c>
      <c r="C41" s="11" t="s">
        <v>22</v>
      </c>
      <c r="D41" s="11" t="s">
        <v>127</v>
      </c>
      <c r="E41" s="11"/>
      <c r="F41" s="50">
        <f t="shared" si="2"/>
        <v>48.7</v>
      </c>
      <c r="G41" s="50">
        <f t="shared" si="2"/>
        <v>381.8</v>
      </c>
    </row>
    <row r="42" spans="1:7" ht="38.25" x14ac:dyDescent="0.2">
      <c r="A42" s="29" t="s">
        <v>289</v>
      </c>
      <c r="B42" s="4" t="s">
        <v>18</v>
      </c>
      <c r="C42" s="4" t="s">
        <v>22</v>
      </c>
      <c r="D42" s="4" t="s">
        <v>290</v>
      </c>
      <c r="E42" s="4"/>
      <c r="F42" s="5">
        <f t="shared" si="2"/>
        <v>48.7</v>
      </c>
      <c r="G42" s="5">
        <f t="shared" si="2"/>
        <v>381.8</v>
      </c>
    </row>
    <row r="43" spans="1:7" ht="25.5" x14ac:dyDescent="0.2">
      <c r="A43" s="35" t="s">
        <v>104</v>
      </c>
      <c r="B43" s="6" t="s">
        <v>18</v>
      </c>
      <c r="C43" s="6" t="s">
        <v>22</v>
      </c>
      <c r="D43" s="6" t="s">
        <v>290</v>
      </c>
      <c r="E43" s="6" t="s">
        <v>69</v>
      </c>
      <c r="F43" s="81">
        <v>48.7</v>
      </c>
      <c r="G43" s="81">
        <v>381.8</v>
      </c>
    </row>
    <row r="44" spans="1:7" ht="38.25" x14ac:dyDescent="0.2">
      <c r="A44" s="27" t="s">
        <v>54</v>
      </c>
      <c r="B44" s="9" t="s">
        <v>18</v>
      </c>
      <c r="C44" s="9" t="s">
        <v>25</v>
      </c>
      <c r="D44" s="9"/>
      <c r="E44" s="9"/>
      <c r="F44" s="49">
        <f>F45</f>
        <v>6594.1</v>
      </c>
      <c r="G44" s="49">
        <f>G45</f>
        <v>6594.1</v>
      </c>
    </row>
    <row r="45" spans="1:7" ht="25.5" x14ac:dyDescent="0.2">
      <c r="A45" s="38" t="s">
        <v>432</v>
      </c>
      <c r="B45" s="11" t="s">
        <v>18</v>
      </c>
      <c r="C45" s="11" t="s">
        <v>25</v>
      </c>
      <c r="D45" s="11" t="s">
        <v>121</v>
      </c>
      <c r="E45" s="11"/>
      <c r="F45" s="50">
        <f t="shared" ref="F45:G47" si="3">F46</f>
        <v>6594.1</v>
      </c>
      <c r="G45" s="50">
        <f t="shared" si="3"/>
        <v>6594.1</v>
      </c>
    </row>
    <row r="46" spans="1:7" ht="27" x14ac:dyDescent="0.25">
      <c r="A46" s="63" t="s">
        <v>299</v>
      </c>
      <c r="B46" s="7" t="s">
        <v>18</v>
      </c>
      <c r="C46" s="7" t="s">
        <v>25</v>
      </c>
      <c r="D46" s="7" t="s">
        <v>122</v>
      </c>
      <c r="E46" s="7"/>
      <c r="F46" s="42">
        <f t="shared" si="3"/>
        <v>6594.1</v>
      </c>
      <c r="G46" s="42">
        <f t="shared" si="3"/>
        <v>6594.1</v>
      </c>
    </row>
    <row r="47" spans="1:7" s="39" customFormat="1" ht="25.5" x14ac:dyDescent="0.2">
      <c r="A47" s="30" t="s">
        <v>124</v>
      </c>
      <c r="B47" s="4" t="s">
        <v>18</v>
      </c>
      <c r="C47" s="4" t="s">
        <v>25</v>
      </c>
      <c r="D47" s="4" t="s">
        <v>123</v>
      </c>
      <c r="E47" s="4"/>
      <c r="F47" s="5">
        <f t="shared" si="3"/>
        <v>6594.1</v>
      </c>
      <c r="G47" s="5">
        <f t="shared" si="3"/>
        <v>6594.1</v>
      </c>
    </row>
    <row r="48" spans="1:7" s="40" customFormat="1" ht="25.5" x14ac:dyDescent="0.2">
      <c r="A48" s="28" t="s">
        <v>95</v>
      </c>
      <c r="B48" s="4" t="s">
        <v>18</v>
      </c>
      <c r="C48" s="4" t="s">
        <v>25</v>
      </c>
      <c r="D48" s="4" t="s">
        <v>120</v>
      </c>
      <c r="E48" s="7"/>
      <c r="F48" s="5">
        <f>SUM(F49:F50)</f>
        <v>6594.1</v>
      </c>
      <c r="G48" s="5">
        <f>SUM(G49:G50)</f>
        <v>6594.1</v>
      </c>
    </row>
    <row r="49" spans="1:7" s="39" customFormat="1" ht="25.5" x14ac:dyDescent="0.2">
      <c r="A49" s="14" t="s">
        <v>125</v>
      </c>
      <c r="B49" s="6" t="s">
        <v>18</v>
      </c>
      <c r="C49" s="6" t="s">
        <v>25</v>
      </c>
      <c r="D49" s="6" t="s">
        <v>120</v>
      </c>
      <c r="E49" s="6" t="s">
        <v>65</v>
      </c>
      <c r="F49" s="20">
        <v>5064.6000000000004</v>
      </c>
      <c r="G49" s="20">
        <v>5064.6000000000004</v>
      </c>
    </row>
    <row r="50" spans="1:7" s="39" customFormat="1" ht="38.25" x14ac:dyDescent="0.2">
      <c r="A50" s="14" t="s">
        <v>126</v>
      </c>
      <c r="B50" s="6" t="s">
        <v>18</v>
      </c>
      <c r="C50" s="6" t="s">
        <v>25</v>
      </c>
      <c r="D50" s="6" t="s">
        <v>120</v>
      </c>
      <c r="E50" s="6" t="s">
        <v>119</v>
      </c>
      <c r="F50" s="20">
        <v>1529.5</v>
      </c>
      <c r="G50" s="20">
        <v>1529.5</v>
      </c>
    </row>
    <row r="51" spans="1:7" x14ac:dyDescent="0.2">
      <c r="A51" s="23" t="s">
        <v>10</v>
      </c>
      <c r="B51" s="9" t="s">
        <v>18</v>
      </c>
      <c r="C51" s="9" t="s">
        <v>37</v>
      </c>
      <c r="D51" s="9"/>
      <c r="E51" s="9"/>
      <c r="F51" s="49">
        <f>F53</f>
        <v>500</v>
      </c>
      <c r="G51" s="49">
        <f>G53</f>
        <v>500</v>
      </c>
    </row>
    <row r="52" spans="1:7" x14ac:dyDescent="0.2">
      <c r="A52" s="18" t="s">
        <v>108</v>
      </c>
      <c r="B52" s="11" t="s">
        <v>18</v>
      </c>
      <c r="C52" s="11" t="s">
        <v>37</v>
      </c>
      <c r="D52" s="11" t="s">
        <v>127</v>
      </c>
      <c r="E52" s="11"/>
      <c r="F52" s="50">
        <f>F53</f>
        <v>500</v>
      </c>
      <c r="G52" s="50">
        <f>G53</f>
        <v>500</v>
      </c>
    </row>
    <row r="53" spans="1:7" s="39" customFormat="1" x14ac:dyDescent="0.2">
      <c r="A53" s="24" t="s">
        <v>44</v>
      </c>
      <c r="B53" s="4" t="s">
        <v>18</v>
      </c>
      <c r="C53" s="4" t="s">
        <v>37</v>
      </c>
      <c r="D53" s="4" t="s">
        <v>137</v>
      </c>
      <c r="E53" s="4"/>
      <c r="F53" s="5">
        <f>F54</f>
        <v>500</v>
      </c>
      <c r="G53" s="5">
        <f>G54</f>
        <v>500</v>
      </c>
    </row>
    <row r="54" spans="1:7" x14ac:dyDescent="0.2">
      <c r="A54" s="35" t="s">
        <v>73</v>
      </c>
      <c r="B54" s="6" t="s">
        <v>18</v>
      </c>
      <c r="C54" s="6" t="s">
        <v>37</v>
      </c>
      <c r="D54" s="6" t="s">
        <v>137</v>
      </c>
      <c r="E54" s="6" t="s">
        <v>75</v>
      </c>
      <c r="F54" s="20">
        <v>500</v>
      </c>
      <c r="G54" s="20">
        <v>500</v>
      </c>
    </row>
    <row r="55" spans="1:7" x14ac:dyDescent="0.2">
      <c r="A55" s="23" t="s">
        <v>64</v>
      </c>
      <c r="B55" s="9" t="s">
        <v>18</v>
      </c>
      <c r="C55" s="9" t="s">
        <v>52</v>
      </c>
      <c r="D55" s="9"/>
      <c r="E55" s="9"/>
      <c r="F55" s="49">
        <f>F56+F66+F79+F83+F87+F95+F70+F91</f>
        <v>47387.022319999996</v>
      </c>
      <c r="G55" s="49">
        <f>G56+G66+G79+G83+G87+G95+G70+G91</f>
        <v>45630.365000000005</v>
      </c>
    </row>
    <row r="56" spans="1:7" ht="25.5" x14ac:dyDescent="0.2">
      <c r="A56" s="61" t="s">
        <v>433</v>
      </c>
      <c r="B56" s="11" t="s">
        <v>18</v>
      </c>
      <c r="C56" s="11" t="s">
        <v>52</v>
      </c>
      <c r="D56" s="11" t="s">
        <v>234</v>
      </c>
      <c r="E56" s="11"/>
      <c r="F56" s="50">
        <f>F57+F60+F63</f>
        <v>572</v>
      </c>
      <c r="G56" s="50">
        <f>G57+G60+G63</f>
        <v>572</v>
      </c>
    </row>
    <row r="57" spans="1:7" s="40" customFormat="1" ht="38.25" x14ac:dyDescent="0.2">
      <c r="A57" s="22" t="s">
        <v>277</v>
      </c>
      <c r="B57" s="4" t="s">
        <v>18</v>
      </c>
      <c r="C57" s="4" t="s">
        <v>52</v>
      </c>
      <c r="D57" s="4" t="s">
        <v>251</v>
      </c>
      <c r="E57" s="4"/>
      <c r="F57" s="5">
        <f>F58</f>
        <v>100</v>
      </c>
      <c r="G57" s="5">
        <f>G58</f>
        <v>100</v>
      </c>
    </row>
    <row r="58" spans="1:7" s="39" customFormat="1" ht="25.5" x14ac:dyDescent="0.2">
      <c r="A58" s="16" t="s">
        <v>116</v>
      </c>
      <c r="B58" s="4" t="s">
        <v>18</v>
      </c>
      <c r="C58" s="4" t="s">
        <v>52</v>
      </c>
      <c r="D58" s="4" t="s">
        <v>245</v>
      </c>
      <c r="E58" s="7"/>
      <c r="F58" s="5">
        <f>F59</f>
        <v>100</v>
      </c>
      <c r="G58" s="5">
        <f>G59</f>
        <v>100</v>
      </c>
    </row>
    <row r="59" spans="1:7" ht="25.5" x14ac:dyDescent="0.2">
      <c r="A59" s="15" t="s">
        <v>104</v>
      </c>
      <c r="B59" s="6" t="s">
        <v>18</v>
      </c>
      <c r="C59" s="6" t="s">
        <v>52</v>
      </c>
      <c r="D59" s="6" t="s">
        <v>245</v>
      </c>
      <c r="E59" s="6" t="s">
        <v>69</v>
      </c>
      <c r="F59" s="20">
        <v>100</v>
      </c>
      <c r="G59" s="20">
        <v>100</v>
      </c>
    </row>
    <row r="60" spans="1:7" ht="25.5" x14ac:dyDescent="0.2">
      <c r="A60" s="22" t="s">
        <v>278</v>
      </c>
      <c r="B60" s="4" t="s">
        <v>18</v>
      </c>
      <c r="C60" s="4" t="s">
        <v>52</v>
      </c>
      <c r="D60" s="4" t="s">
        <v>279</v>
      </c>
      <c r="E60" s="4"/>
      <c r="F60" s="5">
        <f>F61</f>
        <v>422</v>
      </c>
      <c r="G60" s="5">
        <f>G61</f>
        <v>422</v>
      </c>
    </row>
    <row r="61" spans="1:7" s="39" customFormat="1" ht="38.25" x14ac:dyDescent="0.2">
      <c r="A61" s="24" t="s">
        <v>235</v>
      </c>
      <c r="B61" s="4" t="s">
        <v>18</v>
      </c>
      <c r="C61" s="4" t="s">
        <v>52</v>
      </c>
      <c r="D61" s="4" t="s">
        <v>329</v>
      </c>
      <c r="E61" s="4"/>
      <c r="F61" s="5">
        <f>F62</f>
        <v>422</v>
      </c>
      <c r="G61" s="5">
        <f>G62</f>
        <v>422</v>
      </c>
    </row>
    <row r="62" spans="1:7" ht="25.5" x14ac:dyDescent="0.2">
      <c r="A62" s="15" t="s">
        <v>104</v>
      </c>
      <c r="B62" s="6" t="s">
        <v>18</v>
      </c>
      <c r="C62" s="6" t="s">
        <v>52</v>
      </c>
      <c r="D62" s="6" t="s">
        <v>329</v>
      </c>
      <c r="E62" s="6" t="s">
        <v>69</v>
      </c>
      <c r="F62" s="81">
        <f>211+211</f>
        <v>422</v>
      </c>
      <c r="G62" s="81">
        <f>211+211</f>
        <v>422</v>
      </c>
    </row>
    <row r="63" spans="1:7" s="40" customFormat="1" ht="38.25" x14ac:dyDescent="0.2">
      <c r="A63" s="64" t="s">
        <v>311</v>
      </c>
      <c r="B63" s="4" t="s">
        <v>18</v>
      </c>
      <c r="C63" s="4" t="s">
        <v>52</v>
      </c>
      <c r="D63" s="4" t="s">
        <v>312</v>
      </c>
      <c r="E63" s="4"/>
      <c r="F63" s="5">
        <f>F65</f>
        <v>50</v>
      </c>
      <c r="G63" s="5">
        <f>G65</f>
        <v>50</v>
      </c>
    </row>
    <row r="64" spans="1:7" s="40" customFormat="1" ht="25.5" x14ac:dyDescent="0.2">
      <c r="A64" s="16" t="s">
        <v>116</v>
      </c>
      <c r="B64" s="4" t="s">
        <v>18</v>
      </c>
      <c r="C64" s="4" t="s">
        <v>52</v>
      </c>
      <c r="D64" s="4" t="s">
        <v>313</v>
      </c>
      <c r="E64" s="7"/>
      <c r="F64" s="5">
        <f>F65</f>
        <v>50</v>
      </c>
      <c r="G64" s="5">
        <f>G65</f>
        <v>50</v>
      </c>
    </row>
    <row r="65" spans="1:7" s="40" customFormat="1" ht="25.5" x14ac:dyDescent="0.2">
      <c r="A65" s="15" t="s">
        <v>104</v>
      </c>
      <c r="B65" s="6" t="s">
        <v>18</v>
      </c>
      <c r="C65" s="6" t="s">
        <v>52</v>
      </c>
      <c r="D65" s="6" t="s">
        <v>313</v>
      </c>
      <c r="E65" s="6" t="s">
        <v>69</v>
      </c>
      <c r="F65" s="20">
        <v>50</v>
      </c>
      <c r="G65" s="20">
        <v>50</v>
      </c>
    </row>
    <row r="66" spans="1:7" s="40" customFormat="1" ht="38.25" x14ac:dyDescent="0.2">
      <c r="A66" s="61" t="s">
        <v>434</v>
      </c>
      <c r="B66" s="11" t="s">
        <v>18</v>
      </c>
      <c r="C66" s="11" t="s">
        <v>52</v>
      </c>
      <c r="D66" s="11" t="s">
        <v>246</v>
      </c>
      <c r="E66" s="11"/>
      <c r="F66" s="50">
        <f t="shared" ref="F66:G68" si="4">F67</f>
        <v>300</v>
      </c>
      <c r="G66" s="50">
        <f t="shared" si="4"/>
        <v>300</v>
      </c>
    </row>
    <row r="67" spans="1:7" s="40" customFormat="1" ht="38.25" x14ac:dyDescent="0.2">
      <c r="A67" s="24" t="s">
        <v>236</v>
      </c>
      <c r="B67" s="4" t="s">
        <v>18</v>
      </c>
      <c r="C67" s="4" t="s">
        <v>52</v>
      </c>
      <c r="D67" s="4" t="s">
        <v>247</v>
      </c>
      <c r="E67" s="4"/>
      <c r="F67" s="5">
        <f t="shared" si="4"/>
        <v>300</v>
      </c>
      <c r="G67" s="5">
        <f t="shared" si="4"/>
        <v>300</v>
      </c>
    </row>
    <row r="68" spans="1:7" s="65" customFormat="1" ht="26.25" x14ac:dyDescent="0.25">
      <c r="A68" s="16" t="s">
        <v>116</v>
      </c>
      <c r="B68" s="4" t="s">
        <v>18</v>
      </c>
      <c r="C68" s="4" t="s">
        <v>52</v>
      </c>
      <c r="D68" s="4" t="s">
        <v>248</v>
      </c>
      <c r="E68" s="4"/>
      <c r="F68" s="5">
        <f t="shared" si="4"/>
        <v>300</v>
      </c>
      <c r="G68" s="5">
        <f t="shared" si="4"/>
        <v>300</v>
      </c>
    </row>
    <row r="69" spans="1:7" s="40" customFormat="1" ht="25.5" x14ac:dyDescent="0.2">
      <c r="A69" s="15" t="s">
        <v>104</v>
      </c>
      <c r="B69" s="6" t="s">
        <v>18</v>
      </c>
      <c r="C69" s="6" t="s">
        <v>52</v>
      </c>
      <c r="D69" s="6" t="s">
        <v>248</v>
      </c>
      <c r="E69" s="6" t="s">
        <v>69</v>
      </c>
      <c r="F69" s="20">
        <v>300</v>
      </c>
      <c r="G69" s="20">
        <v>300</v>
      </c>
    </row>
    <row r="70" spans="1:7" s="39" customFormat="1" ht="51" x14ac:dyDescent="0.2">
      <c r="A70" s="38" t="s">
        <v>463</v>
      </c>
      <c r="B70" s="11" t="s">
        <v>18</v>
      </c>
      <c r="C70" s="11" t="s">
        <v>52</v>
      </c>
      <c r="D70" s="11" t="s">
        <v>145</v>
      </c>
      <c r="E70" s="11"/>
      <c r="F70" s="50">
        <f>F71</f>
        <v>6214</v>
      </c>
      <c r="G70" s="50">
        <f>G71</f>
        <v>6214</v>
      </c>
    </row>
    <row r="71" spans="1:7" s="39" customFormat="1" ht="40.5" x14ac:dyDescent="0.25">
      <c r="A71" s="63" t="s">
        <v>300</v>
      </c>
      <c r="B71" s="7" t="s">
        <v>18</v>
      </c>
      <c r="C71" s="7" t="s">
        <v>52</v>
      </c>
      <c r="D71" s="7" t="s">
        <v>146</v>
      </c>
      <c r="E71" s="7"/>
      <c r="F71" s="42">
        <f>F72+F76</f>
        <v>6214</v>
      </c>
      <c r="G71" s="42">
        <f>G72+G76</f>
        <v>6214</v>
      </c>
    </row>
    <row r="72" spans="1:7" s="39" customFormat="1" ht="38.25" x14ac:dyDescent="0.2">
      <c r="A72" s="30" t="s">
        <v>261</v>
      </c>
      <c r="B72" s="4" t="s">
        <v>18</v>
      </c>
      <c r="C72" s="4" t="s">
        <v>52</v>
      </c>
      <c r="D72" s="4" t="s">
        <v>335</v>
      </c>
      <c r="E72" s="4"/>
      <c r="F72" s="5">
        <f>F73</f>
        <v>5864</v>
      </c>
      <c r="G72" s="5">
        <f>G73</f>
        <v>5864</v>
      </c>
    </row>
    <row r="73" spans="1:7" ht="25.5" x14ac:dyDescent="0.2">
      <c r="A73" s="28" t="s">
        <v>95</v>
      </c>
      <c r="B73" s="4" t="s">
        <v>18</v>
      </c>
      <c r="C73" s="4" t="s">
        <v>52</v>
      </c>
      <c r="D73" s="4" t="s">
        <v>211</v>
      </c>
      <c r="E73" s="7"/>
      <c r="F73" s="5">
        <f>SUM(F74:F75)</f>
        <v>5864</v>
      </c>
      <c r="G73" s="5">
        <f>SUM(G74:G75)</f>
        <v>5864</v>
      </c>
    </row>
    <row r="74" spans="1:7" ht="25.5" x14ac:dyDescent="0.2">
      <c r="A74" s="14" t="s">
        <v>125</v>
      </c>
      <c r="B74" s="6" t="s">
        <v>18</v>
      </c>
      <c r="C74" s="6" t="s">
        <v>52</v>
      </c>
      <c r="D74" s="6" t="s">
        <v>211</v>
      </c>
      <c r="E74" s="6" t="s">
        <v>65</v>
      </c>
      <c r="F74" s="81">
        <v>4503.8</v>
      </c>
      <c r="G74" s="20">
        <v>4503.8</v>
      </c>
    </row>
    <row r="75" spans="1:7" s="39" customFormat="1" ht="38.25" x14ac:dyDescent="0.2">
      <c r="A75" s="14" t="s">
        <v>126</v>
      </c>
      <c r="B75" s="6" t="s">
        <v>18</v>
      </c>
      <c r="C75" s="6" t="s">
        <v>52</v>
      </c>
      <c r="D75" s="6" t="s">
        <v>211</v>
      </c>
      <c r="E75" s="6" t="s">
        <v>119</v>
      </c>
      <c r="F75" s="81">
        <v>1360.2</v>
      </c>
      <c r="G75" s="20">
        <v>1360.2</v>
      </c>
    </row>
    <row r="76" spans="1:7" ht="38.25" x14ac:dyDescent="0.2">
      <c r="A76" s="30" t="s">
        <v>262</v>
      </c>
      <c r="B76" s="4" t="s">
        <v>18</v>
      </c>
      <c r="C76" s="4" t="s">
        <v>52</v>
      </c>
      <c r="D76" s="4" t="s">
        <v>331</v>
      </c>
      <c r="E76" s="4"/>
      <c r="F76" s="5">
        <f>F77</f>
        <v>350</v>
      </c>
      <c r="G76" s="5">
        <f>G77</f>
        <v>350</v>
      </c>
    </row>
    <row r="77" spans="1:7" ht="38.25" x14ac:dyDescent="0.2">
      <c r="A77" s="16" t="s">
        <v>154</v>
      </c>
      <c r="B77" s="4" t="s">
        <v>18</v>
      </c>
      <c r="C77" s="4" t="s">
        <v>52</v>
      </c>
      <c r="D77" s="4" t="s">
        <v>212</v>
      </c>
      <c r="E77" s="4"/>
      <c r="F77" s="5">
        <f>SUM(F78:F78)</f>
        <v>350</v>
      </c>
      <c r="G77" s="5">
        <f>SUM(G78:G78)</f>
        <v>350</v>
      </c>
    </row>
    <row r="78" spans="1:7" ht="25.5" x14ac:dyDescent="0.2">
      <c r="A78" s="14" t="s">
        <v>68</v>
      </c>
      <c r="B78" s="6" t="s">
        <v>18</v>
      </c>
      <c r="C78" s="6" t="s">
        <v>52</v>
      </c>
      <c r="D78" s="6" t="s">
        <v>212</v>
      </c>
      <c r="E78" s="6" t="s">
        <v>69</v>
      </c>
      <c r="F78" s="20">
        <v>350</v>
      </c>
      <c r="G78" s="20">
        <v>350</v>
      </c>
    </row>
    <row r="79" spans="1:7" ht="38.25" x14ac:dyDescent="0.2">
      <c r="A79" s="61" t="s">
        <v>464</v>
      </c>
      <c r="B79" s="11" t="s">
        <v>18</v>
      </c>
      <c r="C79" s="11" t="s">
        <v>52</v>
      </c>
      <c r="D79" s="11" t="s">
        <v>147</v>
      </c>
      <c r="E79" s="11"/>
      <c r="F79" s="50">
        <f t="shared" ref="F79:G81" si="5">F80</f>
        <v>135</v>
      </c>
      <c r="G79" s="50">
        <f t="shared" si="5"/>
        <v>135</v>
      </c>
    </row>
    <row r="80" spans="1:7" ht="38.25" x14ac:dyDescent="0.2">
      <c r="A80" s="24" t="s">
        <v>330</v>
      </c>
      <c r="B80" s="4" t="s">
        <v>18</v>
      </c>
      <c r="C80" s="4" t="s">
        <v>52</v>
      </c>
      <c r="D80" s="4" t="s">
        <v>249</v>
      </c>
      <c r="E80" s="4"/>
      <c r="F80" s="5">
        <f t="shared" si="5"/>
        <v>135</v>
      </c>
      <c r="G80" s="5">
        <f t="shared" si="5"/>
        <v>135</v>
      </c>
    </row>
    <row r="81" spans="1:7" s="39" customFormat="1" ht="25.5" x14ac:dyDescent="0.2">
      <c r="A81" s="16" t="s">
        <v>116</v>
      </c>
      <c r="B81" s="4" t="s">
        <v>18</v>
      </c>
      <c r="C81" s="4" t="s">
        <v>52</v>
      </c>
      <c r="D81" s="4" t="s">
        <v>250</v>
      </c>
      <c r="E81" s="7"/>
      <c r="F81" s="5">
        <f t="shared" si="5"/>
        <v>135</v>
      </c>
      <c r="G81" s="5">
        <f t="shared" si="5"/>
        <v>135</v>
      </c>
    </row>
    <row r="82" spans="1:7" ht="25.5" x14ac:dyDescent="0.2">
      <c r="A82" s="19" t="s">
        <v>116</v>
      </c>
      <c r="B82" s="6" t="s">
        <v>18</v>
      </c>
      <c r="C82" s="6" t="s">
        <v>52</v>
      </c>
      <c r="D82" s="6" t="s">
        <v>250</v>
      </c>
      <c r="E82" s="6" t="s">
        <v>69</v>
      </c>
      <c r="F82" s="20">
        <v>135</v>
      </c>
      <c r="G82" s="20">
        <v>135</v>
      </c>
    </row>
    <row r="83" spans="1:7" ht="27.75" customHeight="1" x14ac:dyDescent="0.2">
      <c r="A83" s="61" t="s">
        <v>435</v>
      </c>
      <c r="B83" s="11" t="s">
        <v>18</v>
      </c>
      <c r="C83" s="11" t="s">
        <v>52</v>
      </c>
      <c r="D83" s="11" t="s">
        <v>324</v>
      </c>
      <c r="E83" s="11"/>
      <c r="F83" s="50">
        <f t="shared" ref="F83:G85" si="6">F84</f>
        <v>180</v>
      </c>
      <c r="G83" s="50">
        <f t="shared" si="6"/>
        <v>180</v>
      </c>
    </row>
    <row r="84" spans="1:7" ht="25.5" x14ac:dyDescent="0.2">
      <c r="A84" s="24" t="s">
        <v>326</v>
      </c>
      <c r="B84" s="4" t="s">
        <v>18</v>
      </c>
      <c r="C84" s="4" t="s">
        <v>52</v>
      </c>
      <c r="D84" s="4" t="s">
        <v>325</v>
      </c>
      <c r="E84" s="4"/>
      <c r="F84" s="5">
        <f t="shared" si="6"/>
        <v>180</v>
      </c>
      <c r="G84" s="5">
        <f t="shared" si="6"/>
        <v>180</v>
      </c>
    </row>
    <row r="85" spans="1:7" s="39" customFormat="1" ht="25.5" x14ac:dyDescent="0.2">
      <c r="A85" s="16" t="s">
        <v>116</v>
      </c>
      <c r="B85" s="4" t="s">
        <v>18</v>
      </c>
      <c r="C85" s="4" t="s">
        <v>52</v>
      </c>
      <c r="D85" s="4" t="s">
        <v>1</v>
      </c>
      <c r="E85" s="4"/>
      <c r="F85" s="5">
        <f t="shared" si="6"/>
        <v>180</v>
      </c>
      <c r="G85" s="5">
        <f t="shared" si="6"/>
        <v>180</v>
      </c>
    </row>
    <row r="86" spans="1:7" ht="25.5" x14ac:dyDescent="0.2">
      <c r="A86" s="14" t="s">
        <v>68</v>
      </c>
      <c r="B86" s="6" t="s">
        <v>18</v>
      </c>
      <c r="C86" s="6" t="s">
        <v>52</v>
      </c>
      <c r="D86" s="6" t="s">
        <v>1</v>
      </c>
      <c r="E86" s="6" t="s">
        <v>69</v>
      </c>
      <c r="F86" s="20">
        <v>180</v>
      </c>
      <c r="G86" s="20">
        <v>180</v>
      </c>
    </row>
    <row r="87" spans="1:7" ht="24" customHeight="1" x14ac:dyDescent="0.2">
      <c r="A87" s="61" t="s">
        <v>436</v>
      </c>
      <c r="B87" s="11" t="s">
        <v>18</v>
      </c>
      <c r="C87" s="11" t="s">
        <v>52</v>
      </c>
      <c r="D87" s="11" t="s">
        <v>283</v>
      </c>
      <c r="E87" s="11"/>
      <c r="F87" s="50">
        <f t="shared" ref="F87:G93" si="7">F88</f>
        <v>250</v>
      </c>
      <c r="G87" s="50">
        <f t="shared" si="7"/>
        <v>250</v>
      </c>
    </row>
    <row r="88" spans="1:7" ht="25.5" x14ac:dyDescent="0.2">
      <c r="A88" s="71" t="s">
        <v>298</v>
      </c>
      <c r="B88" s="4" t="s">
        <v>18</v>
      </c>
      <c r="C88" s="4" t="s">
        <v>52</v>
      </c>
      <c r="D88" s="4" t="s">
        <v>284</v>
      </c>
      <c r="E88" s="4"/>
      <c r="F88" s="5">
        <f t="shared" si="7"/>
        <v>250</v>
      </c>
      <c r="G88" s="5">
        <f t="shared" si="7"/>
        <v>250</v>
      </c>
    </row>
    <row r="89" spans="1:7" s="39" customFormat="1" ht="25.5" x14ac:dyDescent="0.2">
      <c r="A89" s="16" t="s">
        <v>116</v>
      </c>
      <c r="B89" s="4" t="s">
        <v>18</v>
      </c>
      <c r="C89" s="4" t="s">
        <v>52</v>
      </c>
      <c r="D89" s="4" t="s">
        <v>285</v>
      </c>
      <c r="E89" s="4"/>
      <c r="F89" s="5">
        <f t="shared" si="7"/>
        <v>250</v>
      </c>
      <c r="G89" s="5">
        <f t="shared" si="7"/>
        <v>250</v>
      </c>
    </row>
    <row r="90" spans="1:7" ht="25.5" x14ac:dyDescent="0.2">
      <c r="A90" s="35" t="s">
        <v>68</v>
      </c>
      <c r="B90" s="6" t="s">
        <v>18</v>
      </c>
      <c r="C90" s="6" t="s">
        <v>52</v>
      </c>
      <c r="D90" s="6" t="s">
        <v>285</v>
      </c>
      <c r="E90" s="6" t="s">
        <v>69</v>
      </c>
      <c r="F90" s="20">
        <v>250</v>
      </c>
      <c r="G90" s="20">
        <v>250</v>
      </c>
    </row>
    <row r="91" spans="1:7" ht="38.25" x14ac:dyDescent="0.2">
      <c r="A91" s="61" t="s">
        <v>465</v>
      </c>
      <c r="B91" s="11" t="s">
        <v>18</v>
      </c>
      <c r="C91" s="11" t="s">
        <v>52</v>
      </c>
      <c r="D91" s="11" t="s">
        <v>405</v>
      </c>
      <c r="E91" s="11"/>
      <c r="F91" s="50">
        <f t="shared" si="7"/>
        <v>350</v>
      </c>
      <c r="G91" s="50">
        <f t="shared" si="7"/>
        <v>370</v>
      </c>
    </row>
    <row r="92" spans="1:7" ht="25.5" x14ac:dyDescent="0.2">
      <c r="A92" s="71" t="s">
        <v>412</v>
      </c>
      <c r="B92" s="4" t="s">
        <v>18</v>
      </c>
      <c r="C92" s="4" t="s">
        <v>52</v>
      </c>
      <c r="D92" s="4" t="s">
        <v>413</v>
      </c>
      <c r="E92" s="4"/>
      <c r="F92" s="5">
        <f t="shared" si="7"/>
        <v>350</v>
      </c>
      <c r="G92" s="5">
        <f t="shared" si="7"/>
        <v>370</v>
      </c>
    </row>
    <row r="93" spans="1:7" s="39" customFormat="1" ht="25.5" x14ac:dyDescent="0.2">
      <c r="A93" s="16" t="s">
        <v>116</v>
      </c>
      <c r="B93" s="4" t="s">
        <v>18</v>
      </c>
      <c r="C93" s="4" t="s">
        <v>52</v>
      </c>
      <c r="D93" s="4" t="s">
        <v>414</v>
      </c>
      <c r="E93" s="4"/>
      <c r="F93" s="5">
        <f t="shared" si="7"/>
        <v>350</v>
      </c>
      <c r="G93" s="5">
        <f t="shared" si="7"/>
        <v>370</v>
      </c>
    </row>
    <row r="94" spans="1:7" ht="25.5" x14ac:dyDescent="0.2">
      <c r="A94" s="35" t="s">
        <v>68</v>
      </c>
      <c r="B94" s="6" t="s">
        <v>18</v>
      </c>
      <c r="C94" s="6" t="s">
        <v>52</v>
      </c>
      <c r="D94" s="6" t="s">
        <v>414</v>
      </c>
      <c r="E94" s="6" t="s">
        <v>69</v>
      </c>
      <c r="F94" s="20">
        <v>350</v>
      </c>
      <c r="G94" s="20">
        <v>370</v>
      </c>
    </row>
    <row r="95" spans="1:7" x14ac:dyDescent="0.2">
      <c r="A95" s="18" t="s">
        <v>108</v>
      </c>
      <c r="B95" s="11" t="s">
        <v>18</v>
      </c>
      <c r="C95" s="11" t="s">
        <v>52</v>
      </c>
      <c r="D95" s="11" t="s">
        <v>127</v>
      </c>
      <c r="E95" s="11"/>
      <c r="F95" s="50">
        <f>F96+F101+F107+F112+F119+F126+F114</f>
        <v>39386.022319999996</v>
      </c>
      <c r="G95" s="50">
        <f>G96+G101+G107+G112+G119+G126</f>
        <v>37609.365000000005</v>
      </c>
    </row>
    <row r="96" spans="1:7" ht="25.5" x14ac:dyDescent="0.2">
      <c r="A96" s="24" t="s">
        <v>50</v>
      </c>
      <c r="B96" s="4" t="s">
        <v>18</v>
      </c>
      <c r="C96" s="4" t="s">
        <v>52</v>
      </c>
      <c r="D96" s="4" t="s">
        <v>138</v>
      </c>
      <c r="E96" s="4"/>
      <c r="F96" s="82">
        <f>SUM(F97:F100)</f>
        <v>300.5</v>
      </c>
      <c r="G96" s="82">
        <f>SUM(G97:G100)</f>
        <v>300.5</v>
      </c>
    </row>
    <row r="97" spans="1:7" ht="25.5" x14ac:dyDescent="0.2">
      <c r="A97" s="35" t="s">
        <v>125</v>
      </c>
      <c r="B97" s="6" t="s">
        <v>18</v>
      </c>
      <c r="C97" s="6" t="s">
        <v>52</v>
      </c>
      <c r="D97" s="6" t="s">
        <v>138</v>
      </c>
      <c r="E97" s="6" t="s">
        <v>65</v>
      </c>
      <c r="F97" s="81">
        <v>193.22880000000001</v>
      </c>
      <c r="G97" s="81">
        <v>193.22880000000001</v>
      </c>
    </row>
    <row r="98" spans="1:7" ht="38.25" x14ac:dyDescent="0.2">
      <c r="A98" s="35" t="s">
        <v>126</v>
      </c>
      <c r="B98" s="6" t="s">
        <v>18</v>
      </c>
      <c r="C98" s="6" t="s">
        <v>52</v>
      </c>
      <c r="D98" s="6" t="s">
        <v>138</v>
      </c>
      <c r="E98" s="6" t="s">
        <v>119</v>
      </c>
      <c r="F98" s="81">
        <v>58.371200000000002</v>
      </c>
      <c r="G98" s="81">
        <v>58.371200000000002</v>
      </c>
    </row>
    <row r="99" spans="1:7" ht="25.5" x14ac:dyDescent="0.2">
      <c r="A99" s="35" t="s">
        <v>66</v>
      </c>
      <c r="B99" s="6" t="s">
        <v>18</v>
      </c>
      <c r="C99" s="6" t="s">
        <v>52</v>
      </c>
      <c r="D99" s="6" t="s">
        <v>138</v>
      </c>
      <c r="E99" s="6" t="s">
        <v>67</v>
      </c>
      <c r="F99" s="81">
        <v>15</v>
      </c>
      <c r="G99" s="81">
        <v>15</v>
      </c>
    </row>
    <row r="100" spans="1:7" ht="25.5" x14ac:dyDescent="0.2">
      <c r="A100" s="35" t="s">
        <v>68</v>
      </c>
      <c r="B100" s="6" t="s">
        <v>18</v>
      </c>
      <c r="C100" s="6" t="s">
        <v>52</v>
      </c>
      <c r="D100" s="6" t="s">
        <v>138</v>
      </c>
      <c r="E100" s="6" t="s">
        <v>69</v>
      </c>
      <c r="F100" s="81">
        <v>33.9</v>
      </c>
      <c r="G100" s="81">
        <v>33.9</v>
      </c>
    </row>
    <row r="101" spans="1:7" ht="38.25" x14ac:dyDescent="0.2">
      <c r="A101" s="24" t="s">
        <v>41</v>
      </c>
      <c r="B101" s="4" t="s">
        <v>33</v>
      </c>
      <c r="C101" s="4" t="s">
        <v>52</v>
      </c>
      <c r="D101" s="4" t="s">
        <v>139</v>
      </c>
      <c r="E101" s="4"/>
      <c r="F101" s="82">
        <f>SUM(F102:F106)</f>
        <v>790.1</v>
      </c>
      <c r="G101" s="82">
        <f>SUM(G102:G106)</f>
        <v>790.1</v>
      </c>
    </row>
    <row r="102" spans="1:7" ht="25.5" x14ac:dyDescent="0.2">
      <c r="A102" s="35" t="s">
        <v>125</v>
      </c>
      <c r="B102" s="6" t="s">
        <v>18</v>
      </c>
      <c r="C102" s="6" t="s">
        <v>52</v>
      </c>
      <c r="D102" s="6" t="s">
        <v>139</v>
      </c>
      <c r="E102" s="6" t="s">
        <v>65</v>
      </c>
      <c r="F102" s="81">
        <v>501.3</v>
      </c>
      <c r="G102" s="81">
        <v>501.3</v>
      </c>
    </row>
    <row r="103" spans="1:7" ht="25.5" x14ac:dyDescent="0.2">
      <c r="A103" s="35" t="s">
        <v>447</v>
      </c>
      <c r="B103" s="6" t="s">
        <v>18</v>
      </c>
      <c r="C103" s="6" t="s">
        <v>52</v>
      </c>
      <c r="D103" s="6" t="s">
        <v>139</v>
      </c>
      <c r="E103" s="6" t="s">
        <v>446</v>
      </c>
      <c r="F103" s="81">
        <v>4</v>
      </c>
      <c r="G103" s="81">
        <v>4</v>
      </c>
    </row>
    <row r="104" spans="1:7" s="39" customFormat="1" ht="38.25" x14ac:dyDescent="0.2">
      <c r="A104" s="35" t="s">
        <v>126</v>
      </c>
      <c r="B104" s="6" t="s">
        <v>18</v>
      </c>
      <c r="C104" s="6" t="s">
        <v>52</v>
      </c>
      <c r="D104" s="6" t="s">
        <v>139</v>
      </c>
      <c r="E104" s="6" t="s">
        <v>119</v>
      </c>
      <c r="F104" s="81">
        <v>151.30000000000001</v>
      </c>
      <c r="G104" s="81">
        <v>151.30000000000001</v>
      </c>
    </row>
    <row r="105" spans="1:7" ht="25.5" x14ac:dyDescent="0.2">
      <c r="A105" s="35" t="s">
        <v>66</v>
      </c>
      <c r="B105" s="6" t="s">
        <v>18</v>
      </c>
      <c r="C105" s="6" t="s">
        <v>52</v>
      </c>
      <c r="D105" s="6" t="s">
        <v>139</v>
      </c>
      <c r="E105" s="6" t="s">
        <v>67</v>
      </c>
      <c r="F105" s="81">
        <v>40.6</v>
      </c>
      <c r="G105" s="81">
        <v>40.6</v>
      </c>
    </row>
    <row r="106" spans="1:7" ht="25.5" x14ac:dyDescent="0.2">
      <c r="A106" s="35" t="s">
        <v>68</v>
      </c>
      <c r="B106" s="6" t="s">
        <v>18</v>
      </c>
      <c r="C106" s="6" t="s">
        <v>52</v>
      </c>
      <c r="D106" s="6" t="s">
        <v>139</v>
      </c>
      <c r="E106" s="6" t="s">
        <v>69</v>
      </c>
      <c r="F106" s="81">
        <v>92.9</v>
      </c>
      <c r="G106" s="81">
        <v>92.9</v>
      </c>
    </row>
    <row r="107" spans="1:7" ht="38.25" x14ac:dyDescent="0.2">
      <c r="A107" s="30" t="s">
        <v>47</v>
      </c>
      <c r="B107" s="4" t="s">
        <v>18</v>
      </c>
      <c r="C107" s="4" t="s">
        <v>52</v>
      </c>
      <c r="D107" s="4" t="s">
        <v>140</v>
      </c>
      <c r="E107" s="4"/>
      <c r="F107" s="82">
        <f>SUM(F108:F111)</f>
        <v>513.5</v>
      </c>
      <c r="G107" s="82">
        <f>SUM(G108:G111)</f>
        <v>513.5</v>
      </c>
    </row>
    <row r="108" spans="1:7" ht="25.5" x14ac:dyDescent="0.2">
      <c r="A108" s="35" t="s">
        <v>125</v>
      </c>
      <c r="B108" s="6" t="s">
        <v>18</v>
      </c>
      <c r="C108" s="6" t="s">
        <v>52</v>
      </c>
      <c r="D108" s="6" t="s">
        <v>140</v>
      </c>
      <c r="E108" s="6" t="s">
        <v>65</v>
      </c>
      <c r="F108" s="81">
        <v>358.9</v>
      </c>
      <c r="G108" s="81">
        <v>358.9</v>
      </c>
    </row>
    <row r="109" spans="1:7" ht="38.25" x14ac:dyDescent="0.2">
      <c r="A109" s="35" t="s">
        <v>126</v>
      </c>
      <c r="B109" s="6" t="s">
        <v>18</v>
      </c>
      <c r="C109" s="6" t="s">
        <v>52</v>
      </c>
      <c r="D109" s="6" t="s">
        <v>140</v>
      </c>
      <c r="E109" s="6" t="s">
        <v>119</v>
      </c>
      <c r="F109" s="81">
        <v>108.39</v>
      </c>
      <c r="G109" s="81">
        <v>108.39</v>
      </c>
    </row>
    <row r="110" spans="1:7" ht="25.5" x14ac:dyDescent="0.2">
      <c r="A110" s="35" t="s">
        <v>66</v>
      </c>
      <c r="B110" s="6" t="s">
        <v>18</v>
      </c>
      <c r="C110" s="6" t="s">
        <v>52</v>
      </c>
      <c r="D110" s="6" t="s">
        <v>140</v>
      </c>
      <c r="E110" s="6" t="s">
        <v>67</v>
      </c>
      <c r="F110" s="81">
        <v>22</v>
      </c>
      <c r="G110" s="81">
        <v>22</v>
      </c>
    </row>
    <row r="111" spans="1:7" ht="25.5" x14ac:dyDescent="0.2">
      <c r="A111" s="35" t="s">
        <v>68</v>
      </c>
      <c r="B111" s="6" t="s">
        <v>18</v>
      </c>
      <c r="C111" s="6" t="s">
        <v>52</v>
      </c>
      <c r="D111" s="6" t="s">
        <v>140</v>
      </c>
      <c r="E111" s="6" t="s">
        <v>69</v>
      </c>
      <c r="F111" s="81">
        <v>24.21</v>
      </c>
      <c r="G111" s="81">
        <v>24.21</v>
      </c>
    </row>
    <row r="112" spans="1:7" s="39" customFormat="1" ht="25.5" x14ac:dyDescent="0.2">
      <c r="A112" s="29" t="s">
        <v>252</v>
      </c>
      <c r="B112" s="4" t="s">
        <v>18</v>
      </c>
      <c r="C112" s="4" t="s">
        <v>52</v>
      </c>
      <c r="D112" s="4" t="s">
        <v>334</v>
      </c>
      <c r="E112" s="4"/>
      <c r="F112" s="5">
        <f>F113</f>
        <v>2248.6999999999998</v>
      </c>
      <c r="G112" s="5">
        <f>G113</f>
        <v>3696</v>
      </c>
    </row>
    <row r="113" spans="1:7" ht="51" x14ac:dyDescent="0.2">
      <c r="A113" s="57" t="s">
        <v>81</v>
      </c>
      <c r="B113" s="6" t="s">
        <v>18</v>
      </c>
      <c r="C113" s="6" t="s">
        <v>52</v>
      </c>
      <c r="D113" s="6" t="s">
        <v>334</v>
      </c>
      <c r="E113" s="6" t="s">
        <v>85</v>
      </c>
      <c r="F113" s="20">
        <v>2248.6999999999998</v>
      </c>
      <c r="G113" s="20">
        <v>3696</v>
      </c>
    </row>
    <row r="114" spans="1:7" x14ac:dyDescent="0.2">
      <c r="A114" s="101"/>
      <c r="B114" s="6"/>
      <c r="C114" s="6"/>
      <c r="D114" s="6"/>
      <c r="E114" s="6"/>
      <c r="F114" s="20">
        <f>F115+F116+F117+F118</f>
        <v>6297.5999999999995</v>
      </c>
      <c r="G114" s="20"/>
    </row>
    <row r="115" spans="1:7" x14ac:dyDescent="0.2">
      <c r="A115" s="37" t="s">
        <v>217</v>
      </c>
      <c r="B115" s="6" t="s">
        <v>18</v>
      </c>
      <c r="C115" s="6" t="s">
        <v>52</v>
      </c>
      <c r="D115" s="6" t="s">
        <v>484</v>
      </c>
      <c r="E115" s="6" t="s">
        <v>98</v>
      </c>
      <c r="F115" s="20">
        <v>3415.7</v>
      </c>
      <c r="G115" s="20">
        <v>0</v>
      </c>
    </row>
    <row r="116" spans="1:7" ht="38.25" x14ac:dyDescent="0.2">
      <c r="A116" s="14" t="s">
        <v>219</v>
      </c>
      <c r="B116" s="6" t="s">
        <v>18</v>
      </c>
      <c r="C116" s="6" t="s">
        <v>52</v>
      </c>
      <c r="D116" s="6" t="s">
        <v>484</v>
      </c>
      <c r="E116" s="6" t="s">
        <v>143</v>
      </c>
      <c r="F116" s="20">
        <v>1031.5999999999999</v>
      </c>
      <c r="G116" s="20">
        <v>0</v>
      </c>
    </row>
    <row r="117" spans="1:7" ht="25.5" x14ac:dyDescent="0.2">
      <c r="A117" s="35" t="s">
        <v>125</v>
      </c>
      <c r="B117" s="6" t="s">
        <v>18</v>
      </c>
      <c r="C117" s="6" t="s">
        <v>52</v>
      </c>
      <c r="D117" s="6" t="s">
        <v>484</v>
      </c>
      <c r="E117" s="6" t="s">
        <v>65</v>
      </c>
      <c r="F117" s="20">
        <v>1421.1</v>
      </c>
      <c r="G117" s="20">
        <v>0</v>
      </c>
    </row>
    <row r="118" spans="1:7" ht="38.25" x14ac:dyDescent="0.2">
      <c r="A118" s="35" t="s">
        <v>126</v>
      </c>
      <c r="B118" s="6" t="s">
        <v>18</v>
      </c>
      <c r="C118" s="6" t="s">
        <v>52</v>
      </c>
      <c r="D118" s="6" t="s">
        <v>484</v>
      </c>
      <c r="E118" s="6" t="s">
        <v>119</v>
      </c>
      <c r="F118" s="20">
        <v>429.2</v>
      </c>
      <c r="G118" s="20">
        <v>0</v>
      </c>
    </row>
    <row r="119" spans="1:7" ht="25.5" x14ac:dyDescent="0.2">
      <c r="A119" s="36" t="s">
        <v>105</v>
      </c>
      <c r="B119" s="11" t="s">
        <v>18</v>
      </c>
      <c r="C119" s="11" t="s">
        <v>52</v>
      </c>
      <c r="D119" s="11" t="s">
        <v>141</v>
      </c>
      <c r="E119" s="11"/>
      <c r="F119" s="50">
        <f>F120</f>
        <v>19724.422320000001</v>
      </c>
      <c r="G119" s="50">
        <f>G120</f>
        <v>22798.065000000002</v>
      </c>
    </row>
    <row r="120" spans="1:7" ht="25.5" x14ac:dyDescent="0.2">
      <c r="A120" s="29" t="s">
        <v>97</v>
      </c>
      <c r="B120" s="4" t="s">
        <v>18</v>
      </c>
      <c r="C120" s="4" t="s">
        <v>52</v>
      </c>
      <c r="D120" s="4" t="s">
        <v>142</v>
      </c>
      <c r="E120" s="4"/>
      <c r="F120" s="5">
        <f>SUM(F121:F125)</f>
        <v>19724.422320000001</v>
      </c>
      <c r="G120" s="5">
        <f>SUM(G121:G125)</f>
        <v>22798.065000000002</v>
      </c>
    </row>
    <row r="121" spans="1:7" x14ac:dyDescent="0.2">
      <c r="A121" s="37" t="s">
        <v>217</v>
      </c>
      <c r="B121" s="6" t="s">
        <v>18</v>
      </c>
      <c r="C121" s="6" t="s">
        <v>52</v>
      </c>
      <c r="D121" s="6" t="s">
        <v>142</v>
      </c>
      <c r="E121" s="6" t="s">
        <v>98</v>
      </c>
      <c r="F121" s="20">
        <v>13339.7</v>
      </c>
      <c r="G121" s="20">
        <v>15644.7</v>
      </c>
    </row>
    <row r="122" spans="1:7" ht="38.25" x14ac:dyDescent="0.2">
      <c r="A122" s="14" t="s">
        <v>219</v>
      </c>
      <c r="B122" s="6" t="s">
        <v>18</v>
      </c>
      <c r="C122" s="6" t="s">
        <v>52</v>
      </c>
      <c r="D122" s="6" t="s">
        <v>142</v>
      </c>
      <c r="E122" s="6" t="s">
        <v>143</v>
      </c>
      <c r="F122" s="20">
        <v>4029.7</v>
      </c>
      <c r="G122" s="20">
        <v>4724.7</v>
      </c>
    </row>
    <row r="123" spans="1:7" ht="25.5" x14ac:dyDescent="0.2">
      <c r="A123" s="35" t="s">
        <v>68</v>
      </c>
      <c r="B123" s="6" t="s">
        <v>18</v>
      </c>
      <c r="C123" s="6" t="s">
        <v>52</v>
      </c>
      <c r="D123" s="6" t="s">
        <v>142</v>
      </c>
      <c r="E123" s="6" t="s">
        <v>69</v>
      </c>
      <c r="F123" s="20">
        <f>69.44232-11.92</f>
        <v>57.522319999999993</v>
      </c>
      <c r="G123" s="20">
        <f>155-23.835</f>
        <v>131.16499999999999</v>
      </c>
    </row>
    <row r="124" spans="1:7" x14ac:dyDescent="0.2">
      <c r="A124" s="35" t="s">
        <v>353</v>
      </c>
      <c r="B124" s="6" t="s">
        <v>18</v>
      </c>
      <c r="C124" s="6" t="s">
        <v>52</v>
      </c>
      <c r="D124" s="6" t="s">
        <v>142</v>
      </c>
      <c r="E124" s="6" t="s">
        <v>352</v>
      </c>
      <c r="F124" s="20">
        <v>2247.5</v>
      </c>
      <c r="G124" s="20">
        <v>2247.5</v>
      </c>
    </row>
    <row r="125" spans="1:7" x14ac:dyDescent="0.2">
      <c r="A125" s="14" t="s">
        <v>144</v>
      </c>
      <c r="B125" s="6" t="s">
        <v>18</v>
      </c>
      <c r="C125" s="6" t="s">
        <v>52</v>
      </c>
      <c r="D125" s="6" t="s">
        <v>142</v>
      </c>
      <c r="E125" s="6" t="s">
        <v>72</v>
      </c>
      <c r="F125" s="20">
        <v>50</v>
      </c>
      <c r="G125" s="20">
        <v>50</v>
      </c>
    </row>
    <row r="126" spans="1:7" ht="63.75" x14ac:dyDescent="0.2">
      <c r="A126" s="24" t="s">
        <v>366</v>
      </c>
      <c r="B126" s="4" t="s">
        <v>18</v>
      </c>
      <c r="C126" s="4" t="s">
        <v>52</v>
      </c>
      <c r="D126" s="4" t="s">
        <v>367</v>
      </c>
      <c r="E126" s="4"/>
      <c r="F126" s="5">
        <f>F127</f>
        <v>9511.2000000000007</v>
      </c>
      <c r="G126" s="5">
        <f>G127</f>
        <v>9511.2000000000007</v>
      </c>
    </row>
    <row r="127" spans="1:7" ht="28.5" customHeight="1" x14ac:dyDescent="0.2">
      <c r="A127" s="35" t="s">
        <v>328</v>
      </c>
      <c r="B127" s="6" t="s">
        <v>18</v>
      </c>
      <c r="C127" s="6" t="s">
        <v>52</v>
      </c>
      <c r="D127" s="6" t="s">
        <v>367</v>
      </c>
      <c r="E127" s="6" t="s">
        <v>327</v>
      </c>
      <c r="F127" s="81">
        <f>9321+190.2</f>
        <v>9511.2000000000007</v>
      </c>
      <c r="G127" s="81">
        <f>9321+190.2</f>
        <v>9511.2000000000007</v>
      </c>
    </row>
    <row r="128" spans="1:7" ht="25.5" x14ac:dyDescent="0.2">
      <c r="A128" s="21" t="s">
        <v>94</v>
      </c>
      <c r="B128" s="10" t="s">
        <v>32</v>
      </c>
      <c r="C128" s="10"/>
      <c r="D128" s="51"/>
      <c r="E128" s="51"/>
      <c r="F128" s="48">
        <f t="shared" ref="F128:G130" si="8">F129</f>
        <v>1500</v>
      </c>
      <c r="G128" s="48">
        <f t="shared" si="8"/>
        <v>1500</v>
      </c>
    </row>
    <row r="129" spans="1:7" ht="38.25" x14ac:dyDescent="0.2">
      <c r="A129" s="23" t="s">
        <v>339</v>
      </c>
      <c r="B129" s="9" t="s">
        <v>32</v>
      </c>
      <c r="C129" s="9" t="s">
        <v>26</v>
      </c>
      <c r="D129" s="9"/>
      <c r="E129" s="9"/>
      <c r="F129" s="49">
        <f t="shared" si="8"/>
        <v>1500</v>
      </c>
      <c r="G129" s="49">
        <f t="shared" si="8"/>
        <v>1500</v>
      </c>
    </row>
    <row r="130" spans="1:7" ht="63.75" x14ac:dyDescent="0.2">
      <c r="A130" s="38" t="s">
        <v>437</v>
      </c>
      <c r="B130" s="11" t="s">
        <v>32</v>
      </c>
      <c r="C130" s="11" t="s">
        <v>26</v>
      </c>
      <c r="D130" s="11" t="s">
        <v>340</v>
      </c>
      <c r="E130" s="11"/>
      <c r="F130" s="50">
        <f t="shared" si="8"/>
        <v>1500</v>
      </c>
      <c r="G130" s="50">
        <f t="shared" si="8"/>
        <v>1500</v>
      </c>
    </row>
    <row r="131" spans="1:7" ht="38.25" x14ac:dyDescent="0.2">
      <c r="A131" s="22" t="s">
        <v>343</v>
      </c>
      <c r="B131" s="4" t="s">
        <v>32</v>
      </c>
      <c r="C131" s="4" t="s">
        <v>26</v>
      </c>
      <c r="D131" s="4" t="s">
        <v>341</v>
      </c>
      <c r="E131" s="4"/>
      <c r="F131" s="5">
        <f>F132</f>
        <v>1500</v>
      </c>
      <c r="G131" s="5">
        <f>G132</f>
        <v>1500</v>
      </c>
    </row>
    <row r="132" spans="1:7" ht="25.5" x14ac:dyDescent="0.2">
      <c r="A132" s="78" t="s">
        <v>344</v>
      </c>
      <c r="B132" s="4" t="s">
        <v>32</v>
      </c>
      <c r="C132" s="4" t="s">
        <v>26</v>
      </c>
      <c r="D132" s="4" t="s">
        <v>342</v>
      </c>
      <c r="E132" s="4"/>
      <c r="F132" s="5">
        <f>F133</f>
        <v>1500</v>
      </c>
      <c r="G132" s="5">
        <f>G133</f>
        <v>1500</v>
      </c>
    </row>
    <row r="133" spans="1:7" ht="25.5" x14ac:dyDescent="0.2">
      <c r="A133" s="14" t="s">
        <v>68</v>
      </c>
      <c r="B133" s="6" t="s">
        <v>32</v>
      </c>
      <c r="C133" s="6" t="s">
        <v>26</v>
      </c>
      <c r="D133" s="6" t="s">
        <v>342</v>
      </c>
      <c r="E133" s="6" t="s">
        <v>69</v>
      </c>
      <c r="F133" s="20">
        <v>1500</v>
      </c>
      <c r="G133" s="20">
        <v>1500</v>
      </c>
    </row>
    <row r="134" spans="1:7" s="39" customFormat="1" x14ac:dyDescent="0.2">
      <c r="A134" s="21" t="s">
        <v>77</v>
      </c>
      <c r="B134" s="10" t="s">
        <v>20</v>
      </c>
      <c r="C134" s="10"/>
      <c r="D134" s="10"/>
      <c r="E134" s="10"/>
      <c r="F134" s="48">
        <f>F160+F171+F135</f>
        <v>160196.00527000002</v>
      </c>
      <c r="G134" s="48">
        <f>G160+G171+G135</f>
        <v>126830.03078</v>
      </c>
    </row>
    <row r="135" spans="1:7" s="39" customFormat="1" x14ac:dyDescent="0.2">
      <c r="A135" s="23" t="s">
        <v>11</v>
      </c>
      <c r="B135" s="9" t="s">
        <v>20</v>
      </c>
      <c r="C135" s="9" t="s">
        <v>22</v>
      </c>
      <c r="D135" s="23"/>
      <c r="E135" s="23"/>
      <c r="F135" s="49">
        <f>F140+F136</f>
        <v>7397.6</v>
      </c>
      <c r="G135" s="49">
        <f>G140+G136</f>
        <v>7084.9</v>
      </c>
    </row>
    <row r="136" spans="1:7" ht="38.25" x14ac:dyDescent="0.2">
      <c r="A136" s="38" t="s">
        <v>438</v>
      </c>
      <c r="B136" s="11" t="s">
        <v>20</v>
      </c>
      <c r="C136" s="11" t="s">
        <v>22</v>
      </c>
      <c r="D136" s="11" t="s">
        <v>336</v>
      </c>
      <c r="E136" s="11"/>
      <c r="F136" s="50">
        <f t="shared" ref="F136:G138" si="9">F137</f>
        <v>100</v>
      </c>
      <c r="G136" s="50">
        <f t="shared" si="9"/>
        <v>100</v>
      </c>
    </row>
    <row r="137" spans="1:7" ht="38.25" x14ac:dyDescent="0.2">
      <c r="A137" s="16" t="s">
        <v>0</v>
      </c>
      <c r="B137" s="4" t="s">
        <v>20</v>
      </c>
      <c r="C137" s="4" t="s">
        <v>22</v>
      </c>
      <c r="D137" s="96" t="s">
        <v>394</v>
      </c>
      <c r="E137" s="4"/>
      <c r="F137" s="5">
        <f t="shared" si="9"/>
        <v>100</v>
      </c>
      <c r="G137" s="5">
        <f t="shared" si="9"/>
        <v>100</v>
      </c>
    </row>
    <row r="138" spans="1:7" ht="25.5" x14ac:dyDescent="0.2">
      <c r="A138" s="16" t="s">
        <v>116</v>
      </c>
      <c r="B138" s="4" t="s">
        <v>20</v>
      </c>
      <c r="C138" s="4" t="s">
        <v>22</v>
      </c>
      <c r="D138" s="96" t="s">
        <v>395</v>
      </c>
      <c r="E138" s="4"/>
      <c r="F138" s="5">
        <f t="shared" si="9"/>
        <v>100</v>
      </c>
      <c r="G138" s="5">
        <f t="shared" si="9"/>
        <v>100</v>
      </c>
    </row>
    <row r="139" spans="1:7" ht="25.5" x14ac:dyDescent="0.2">
      <c r="A139" s="14" t="s">
        <v>68</v>
      </c>
      <c r="B139" s="6" t="s">
        <v>20</v>
      </c>
      <c r="C139" s="6" t="s">
        <v>22</v>
      </c>
      <c r="D139" s="90" t="s">
        <v>395</v>
      </c>
      <c r="E139" s="6" t="s">
        <v>69</v>
      </c>
      <c r="F139" s="20">
        <v>100</v>
      </c>
      <c r="G139" s="20">
        <v>100</v>
      </c>
    </row>
    <row r="140" spans="1:7" s="39" customFormat="1" x14ac:dyDescent="0.2">
      <c r="A140" s="38" t="s">
        <v>108</v>
      </c>
      <c r="B140" s="11" t="s">
        <v>20</v>
      </c>
      <c r="C140" s="11" t="s">
        <v>22</v>
      </c>
      <c r="D140" s="11" t="s">
        <v>127</v>
      </c>
      <c r="E140" s="38"/>
      <c r="F140" s="70">
        <f>F141+F143+F146+F148+F151+F153+F156</f>
        <v>7297.6</v>
      </c>
      <c r="G140" s="70">
        <f>G141+G143+G146+G148+G151+G153+G156</f>
        <v>6984.9</v>
      </c>
    </row>
    <row r="141" spans="1:7" ht="25.5" x14ac:dyDescent="0.2">
      <c r="A141" s="30" t="s">
        <v>62</v>
      </c>
      <c r="B141" s="4" t="s">
        <v>20</v>
      </c>
      <c r="C141" s="4" t="s">
        <v>22</v>
      </c>
      <c r="D141" s="4" t="s">
        <v>148</v>
      </c>
      <c r="E141" s="4"/>
      <c r="F141" s="82">
        <f>F142</f>
        <v>311</v>
      </c>
      <c r="G141" s="82">
        <f>G142</f>
        <v>0</v>
      </c>
    </row>
    <row r="142" spans="1:7" ht="51" x14ac:dyDescent="0.2">
      <c r="A142" s="19" t="s">
        <v>346</v>
      </c>
      <c r="B142" s="6" t="s">
        <v>20</v>
      </c>
      <c r="C142" s="6" t="s">
        <v>22</v>
      </c>
      <c r="D142" s="6" t="s">
        <v>148</v>
      </c>
      <c r="E142" s="6" t="s">
        <v>345</v>
      </c>
      <c r="F142" s="81">
        <v>311</v>
      </c>
      <c r="G142" s="81">
        <v>0</v>
      </c>
    </row>
    <row r="143" spans="1:7" ht="51" x14ac:dyDescent="0.2">
      <c r="A143" s="28" t="s">
        <v>103</v>
      </c>
      <c r="B143" s="4" t="s">
        <v>20</v>
      </c>
      <c r="C143" s="4" t="s">
        <v>22</v>
      </c>
      <c r="D143" s="4" t="s">
        <v>149</v>
      </c>
      <c r="E143" s="4"/>
      <c r="F143" s="82">
        <f>F144+F145</f>
        <v>1.7000000000000002</v>
      </c>
      <c r="G143" s="82">
        <f>G144+G145</f>
        <v>0</v>
      </c>
    </row>
    <row r="144" spans="1:7" ht="25.5" x14ac:dyDescent="0.2">
      <c r="A144" s="35" t="s">
        <v>125</v>
      </c>
      <c r="B144" s="6" t="s">
        <v>20</v>
      </c>
      <c r="C144" s="6" t="s">
        <v>22</v>
      </c>
      <c r="D144" s="6" t="s">
        <v>149</v>
      </c>
      <c r="E144" s="6" t="s">
        <v>65</v>
      </c>
      <c r="F144" s="81">
        <v>1.3</v>
      </c>
      <c r="G144" s="81">
        <v>0</v>
      </c>
    </row>
    <row r="145" spans="1:7" ht="38.25" x14ac:dyDescent="0.2">
      <c r="A145" s="35" t="s">
        <v>126</v>
      </c>
      <c r="B145" s="6" t="s">
        <v>20</v>
      </c>
      <c r="C145" s="6" t="s">
        <v>22</v>
      </c>
      <c r="D145" s="6" t="s">
        <v>149</v>
      </c>
      <c r="E145" s="6" t="s">
        <v>119</v>
      </c>
      <c r="F145" s="81">
        <v>0.4</v>
      </c>
      <c r="G145" s="81">
        <v>0</v>
      </c>
    </row>
    <row r="146" spans="1:7" ht="51" x14ac:dyDescent="0.2">
      <c r="A146" s="30" t="s">
        <v>257</v>
      </c>
      <c r="B146" s="4" t="s">
        <v>20</v>
      </c>
      <c r="C146" s="4" t="s">
        <v>22</v>
      </c>
      <c r="D146" s="4" t="s">
        <v>258</v>
      </c>
      <c r="E146" s="4"/>
      <c r="F146" s="82">
        <f>F147</f>
        <v>149.6</v>
      </c>
      <c r="G146" s="82">
        <f>G147</f>
        <v>149.6</v>
      </c>
    </row>
    <row r="147" spans="1:7" ht="28.5" customHeight="1" x14ac:dyDescent="0.2">
      <c r="A147" s="35" t="s">
        <v>328</v>
      </c>
      <c r="B147" s="6" t="s">
        <v>20</v>
      </c>
      <c r="C147" s="6" t="s">
        <v>22</v>
      </c>
      <c r="D147" s="6" t="s">
        <v>258</v>
      </c>
      <c r="E147" s="6" t="s">
        <v>327</v>
      </c>
      <c r="F147" s="81">
        <v>149.6</v>
      </c>
      <c r="G147" s="81">
        <v>149.6</v>
      </c>
    </row>
    <row r="148" spans="1:7" s="39" customFormat="1" ht="51" x14ac:dyDescent="0.2">
      <c r="A148" s="29" t="s">
        <v>230</v>
      </c>
      <c r="B148" s="4" t="s">
        <v>20</v>
      </c>
      <c r="C148" s="4" t="s">
        <v>22</v>
      </c>
      <c r="D148" s="4" t="s">
        <v>243</v>
      </c>
      <c r="E148" s="4"/>
      <c r="F148" s="82">
        <f>SUM(F149:F150)</f>
        <v>50.5</v>
      </c>
      <c r="G148" s="82">
        <f>SUM(G149:G150)</f>
        <v>50.5</v>
      </c>
    </row>
    <row r="149" spans="1:7" s="39" customFormat="1" x14ac:dyDescent="0.2">
      <c r="A149" s="37" t="s">
        <v>217</v>
      </c>
      <c r="B149" s="6" t="s">
        <v>20</v>
      </c>
      <c r="C149" s="6" t="s">
        <v>22</v>
      </c>
      <c r="D149" s="6" t="s">
        <v>243</v>
      </c>
      <c r="E149" s="6" t="s">
        <v>98</v>
      </c>
      <c r="F149" s="81">
        <v>38.799999999999997</v>
      </c>
      <c r="G149" s="81">
        <v>38.799999999999997</v>
      </c>
    </row>
    <row r="150" spans="1:7" s="39" customFormat="1" ht="25.5" x14ac:dyDescent="0.2">
      <c r="A150" s="35" t="s">
        <v>215</v>
      </c>
      <c r="B150" s="6" t="s">
        <v>20</v>
      </c>
      <c r="C150" s="6" t="s">
        <v>22</v>
      </c>
      <c r="D150" s="6" t="s">
        <v>243</v>
      </c>
      <c r="E150" s="6" t="s">
        <v>143</v>
      </c>
      <c r="F150" s="81">
        <v>11.7</v>
      </c>
      <c r="G150" s="81">
        <v>11.7</v>
      </c>
    </row>
    <row r="151" spans="1:7" s="39" customFormat="1" ht="51" x14ac:dyDescent="0.2">
      <c r="A151" s="30" t="s">
        <v>229</v>
      </c>
      <c r="B151" s="4" t="s">
        <v>20</v>
      </c>
      <c r="C151" s="4" t="s">
        <v>22</v>
      </c>
      <c r="D151" s="4" t="s">
        <v>242</v>
      </c>
      <c r="E151" s="4"/>
      <c r="F151" s="82">
        <f>F152</f>
        <v>3366.9</v>
      </c>
      <c r="G151" s="82">
        <f>G152</f>
        <v>3366.9</v>
      </c>
    </row>
    <row r="152" spans="1:7" s="39" customFormat="1" ht="25.5" x14ac:dyDescent="0.2">
      <c r="A152" s="35" t="s">
        <v>68</v>
      </c>
      <c r="B152" s="6" t="s">
        <v>20</v>
      </c>
      <c r="C152" s="6" t="s">
        <v>22</v>
      </c>
      <c r="D152" s="6" t="s">
        <v>242</v>
      </c>
      <c r="E152" s="6" t="s">
        <v>69</v>
      </c>
      <c r="F152" s="81">
        <v>3366.9</v>
      </c>
      <c r="G152" s="81">
        <v>3366.9</v>
      </c>
    </row>
    <row r="153" spans="1:7" ht="51" x14ac:dyDescent="0.2">
      <c r="A153" s="30" t="s">
        <v>259</v>
      </c>
      <c r="B153" s="4" t="s">
        <v>20</v>
      </c>
      <c r="C153" s="4" t="s">
        <v>22</v>
      </c>
      <c r="D153" s="4" t="s">
        <v>260</v>
      </c>
      <c r="E153" s="4"/>
      <c r="F153" s="82">
        <f>F154+F155</f>
        <v>22.4</v>
      </c>
      <c r="G153" s="82">
        <f>G154+G155</f>
        <v>22.4</v>
      </c>
    </row>
    <row r="154" spans="1:7" x14ac:dyDescent="0.2">
      <c r="A154" s="37" t="s">
        <v>217</v>
      </c>
      <c r="B154" s="6" t="s">
        <v>20</v>
      </c>
      <c r="C154" s="6" t="s">
        <v>22</v>
      </c>
      <c r="D154" s="6" t="s">
        <v>260</v>
      </c>
      <c r="E154" s="6" t="s">
        <v>98</v>
      </c>
      <c r="F154" s="82">
        <v>17.2</v>
      </c>
      <c r="G154" s="82">
        <v>17.2</v>
      </c>
    </row>
    <row r="155" spans="1:7" ht="38.25" x14ac:dyDescent="0.2">
      <c r="A155" s="14" t="s">
        <v>219</v>
      </c>
      <c r="B155" s="6" t="s">
        <v>20</v>
      </c>
      <c r="C155" s="6" t="s">
        <v>22</v>
      </c>
      <c r="D155" s="6" t="s">
        <v>260</v>
      </c>
      <c r="E155" s="6" t="s">
        <v>143</v>
      </c>
      <c r="F155" s="81">
        <v>5.2</v>
      </c>
      <c r="G155" s="81">
        <v>5.2</v>
      </c>
    </row>
    <row r="156" spans="1:7" ht="25.5" x14ac:dyDescent="0.2">
      <c r="A156" s="36" t="s">
        <v>105</v>
      </c>
      <c r="B156" s="11" t="s">
        <v>20</v>
      </c>
      <c r="C156" s="11" t="s">
        <v>22</v>
      </c>
      <c r="D156" s="11" t="s">
        <v>141</v>
      </c>
      <c r="E156" s="11"/>
      <c r="F156" s="50">
        <f>F157</f>
        <v>3395.5</v>
      </c>
      <c r="G156" s="50">
        <f>G157</f>
        <v>3395.5</v>
      </c>
    </row>
    <row r="157" spans="1:7" ht="25.5" x14ac:dyDescent="0.2">
      <c r="A157" s="29" t="s">
        <v>2</v>
      </c>
      <c r="B157" s="4" t="s">
        <v>20</v>
      </c>
      <c r="C157" s="4" t="s">
        <v>22</v>
      </c>
      <c r="D157" s="4" t="s">
        <v>3</v>
      </c>
      <c r="E157" s="4"/>
      <c r="F157" s="5">
        <f>SUM(F158:F159)</f>
        <v>3395.5</v>
      </c>
      <c r="G157" s="5">
        <f>SUM(G158:G159)</f>
        <v>3395.5</v>
      </c>
    </row>
    <row r="158" spans="1:7" x14ac:dyDescent="0.2">
      <c r="A158" s="37" t="s">
        <v>217</v>
      </c>
      <c r="B158" s="6" t="s">
        <v>20</v>
      </c>
      <c r="C158" s="6" t="s">
        <v>22</v>
      </c>
      <c r="D158" s="6" t="s">
        <v>3</v>
      </c>
      <c r="E158" s="6" t="s">
        <v>98</v>
      </c>
      <c r="F158" s="20">
        <v>2607.9</v>
      </c>
      <c r="G158" s="20">
        <v>2607.9</v>
      </c>
    </row>
    <row r="159" spans="1:7" ht="38.25" x14ac:dyDescent="0.2">
      <c r="A159" s="14" t="s">
        <v>219</v>
      </c>
      <c r="B159" s="6" t="s">
        <v>20</v>
      </c>
      <c r="C159" s="6" t="s">
        <v>22</v>
      </c>
      <c r="D159" s="6" t="s">
        <v>3</v>
      </c>
      <c r="E159" s="6" t="s">
        <v>143</v>
      </c>
      <c r="F159" s="20">
        <v>787.6</v>
      </c>
      <c r="G159" s="20">
        <v>787.6</v>
      </c>
    </row>
    <row r="160" spans="1:7" x14ac:dyDescent="0.2">
      <c r="A160" s="23" t="s">
        <v>53</v>
      </c>
      <c r="B160" s="9" t="s">
        <v>46</v>
      </c>
      <c r="C160" s="9" t="s">
        <v>23</v>
      </c>
      <c r="D160" s="9"/>
      <c r="E160" s="9"/>
      <c r="F160" s="49">
        <f>F161</f>
        <v>150740.20000000001</v>
      </c>
      <c r="G160" s="49">
        <f t="shared" ref="G160:G162" si="10">G161</f>
        <v>118478.5</v>
      </c>
    </row>
    <row r="161" spans="1:7" ht="51" x14ac:dyDescent="0.2">
      <c r="A161" s="38" t="s">
        <v>463</v>
      </c>
      <c r="B161" s="11" t="s">
        <v>20</v>
      </c>
      <c r="C161" s="11" t="s">
        <v>23</v>
      </c>
      <c r="D161" s="11" t="s">
        <v>145</v>
      </c>
      <c r="E161" s="11"/>
      <c r="F161" s="50">
        <f>F162</f>
        <v>150740.20000000001</v>
      </c>
      <c r="G161" s="50">
        <f t="shared" si="10"/>
        <v>118478.5</v>
      </c>
    </row>
    <row r="162" spans="1:7" ht="27" x14ac:dyDescent="0.25">
      <c r="A162" s="63" t="s">
        <v>399</v>
      </c>
      <c r="B162" s="7" t="s">
        <v>20</v>
      </c>
      <c r="C162" s="7" t="s">
        <v>23</v>
      </c>
      <c r="D162" s="7" t="s">
        <v>402</v>
      </c>
      <c r="E162" s="7"/>
      <c r="F162" s="42">
        <f>F163</f>
        <v>150740.20000000001</v>
      </c>
      <c r="G162" s="42">
        <f t="shared" si="10"/>
        <v>118478.5</v>
      </c>
    </row>
    <row r="163" spans="1:7" ht="25.5" x14ac:dyDescent="0.2">
      <c r="A163" s="16" t="s">
        <v>400</v>
      </c>
      <c r="B163" s="4" t="s">
        <v>20</v>
      </c>
      <c r="C163" s="4" t="s">
        <v>23</v>
      </c>
      <c r="D163" s="4" t="s">
        <v>403</v>
      </c>
      <c r="E163" s="4"/>
      <c r="F163" s="5">
        <f>F164+F166+F169</f>
        <v>150740.20000000001</v>
      </c>
      <c r="G163" s="5">
        <f>G164+G166+G169</f>
        <v>118478.5</v>
      </c>
    </row>
    <row r="164" spans="1:7" s="39" customFormat="1" ht="25.5" x14ac:dyDescent="0.2">
      <c r="A164" s="16" t="s">
        <v>401</v>
      </c>
      <c r="B164" s="4" t="s">
        <v>20</v>
      </c>
      <c r="C164" s="4" t="s">
        <v>23</v>
      </c>
      <c r="D164" s="4" t="s">
        <v>398</v>
      </c>
      <c r="E164" s="4"/>
      <c r="F164" s="82">
        <f>SUM(F165:F165)</f>
        <v>16744.73</v>
      </c>
      <c r="G164" s="82">
        <f>SUM(G165:G165)</f>
        <v>17742.52</v>
      </c>
    </row>
    <row r="165" spans="1:7" x14ac:dyDescent="0.2">
      <c r="A165" s="25" t="s">
        <v>118</v>
      </c>
      <c r="B165" s="6" t="s">
        <v>20</v>
      </c>
      <c r="C165" s="6" t="s">
        <v>23</v>
      </c>
      <c r="D165" s="6" t="s">
        <v>398</v>
      </c>
      <c r="E165" s="6" t="s">
        <v>76</v>
      </c>
      <c r="F165" s="81">
        <v>16744.73</v>
      </c>
      <c r="G165" s="81">
        <v>17742.52</v>
      </c>
    </row>
    <row r="166" spans="1:7" s="65" customFormat="1" ht="25.5" x14ac:dyDescent="0.25">
      <c r="A166" s="74" t="s">
        <v>355</v>
      </c>
      <c r="B166" s="66" t="s">
        <v>20</v>
      </c>
      <c r="C166" s="66" t="s">
        <v>23</v>
      </c>
      <c r="D166" s="66" t="s">
        <v>439</v>
      </c>
      <c r="E166" s="66"/>
      <c r="F166" s="82">
        <f>SUM(F167:F168)</f>
        <v>33995.47</v>
      </c>
      <c r="G166" s="82">
        <f>G167+G168</f>
        <v>735.98</v>
      </c>
    </row>
    <row r="167" spans="1:7" ht="38.25" x14ac:dyDescent="0.2">
      <c r="A167" s="25" t="s">
        <v>473</v>
      </c>
      <c r="B167" s="67" t="s">
        <v>20</v>
      </c>
      <c r="C167" s="67" t="s">
        <v>23</v>
      </c>
      <c r="D167" s="67" t="s">
        <v>439</v>
      </c>
      <c r="E167" s="90" t="s">
        <v>472</v>
      </c>
      <c r="F167" s="81">
        <v>33259.49</v>
      </c>
      <c r="G167" s="81">
        <v>0</v>
      </c>
    </row>
    <row r="168" spans="1:7" x14ac:dyDescent="0.2">
      <c r="A168" s="35" t="s">
        <v>118</v>
      </c>
      <c r="B168" s="67" t="s">
        <v>20</v>
      </c>
      <c r="C168" s="67" t="s">
        <v>23</v>
      </c>
      <c r="D168" s="67" t="s">
        <v>439</v>
      </c>
      <c r="E168" s="90" t="s">
        <v>76</v>
      </c>
      <c r="F168" s="81">
        <v>735.98</v>
      </c>
      <c r="G168" s="81">
        <v>735.98</v>
      </c>
    </row>
    <row r="169" spans="1:7" ht="63.75" x14ac:dyDescent="0.2">
      <c r="A169" s="16" t="s">
        <v>356</v>
      </c>
      <c r="B169" s="4" t="s">
        <v>20</v>
      </c>
      <c r="C169" s="4" t="s">
        <v>23</v>
      </c>
      <c r="D169" s="4" t="s">
        <v>404</v>
      </c>
      <c r="E169" s="4"/>
      <c r="F169" s="82">
        <f>F170</f>
        <v>100000</v>
      </c>
      <c r="G169" s="82">
        <f>G170</f>
        <v>100000</v>
      </c>
    </row>
    <row r="170" spans="1:7" s="65" customFormat="1" ht="25.5" x14ac:dyDescent="0.25">
      <c r="A170" s="14" t="s">
        <v>68</v>
      </c>
      <c r="B170" s="6" t="s">
        <v>20</v>
      </c>
      <c r="C170" s="6" t="s">
        <v>23</v>
      </c>
      <c r="D170" s="6" t="s">
        <v>404</v>
      </c>
      <c r="E170" s="6" t="s">
        <v>69</v>
      </c>
      <c r="F170" s="81">
        <v>100000</v>
      </c>
      <c r="G170" s="81">
        <v>100000</v>
      </c>
    </row>
    <row r="171" spans="1:7" x14ac:dyDescent="0.2">
      <c r="A171" s="23" t="s">
        <v>59</v>
      </c>
      <c r="B171" s="9" t="s">
        <v>20</v>
      </c>
      <c r="C171" s="9" t="s">
        <v>38</v>
      </c>
      <c r="D171" s="9"/>
      <c r="E171" s="9"/>
      <c r="F171" s="49">
        <f>F191+F172+F179+F183+F187</f>
        <v>2058.2052699999999</v>
      </c>
      <c r="G171" s="49">
        <f>G191+G172+G179+G183+G187</f>
        <v>1266.63078</v>
      </c>
    </row>
    <row r="172" spans="1:7" ht="51" x14ac:dyDescent="0.2">
      <c r="A172" s="38" t="s">
        <v>463</v>
      </c>
      <c r="B172" s="11" t="s">
        <v>20</v>
      </c>
      <c r="C172" s="11" t="s">
        <v>38</v>
      </c>
      <c r="D172" s="11" t="s">
        <v>145</v>
      </c>
      <c r="E172" s="11"/>
      <c r="F172" s="50">
        <f>F173</f>
        <v>1443.40527</v>
      </c>
      <c r="G172" s="50">
        <f>G173</f>
        <v>651.83078</v>
      </c>
    </row>
    <row r="173" spans="1:7" ht="40.5" x14ac:dyDescent="0.25">
      <c r="A173" s="63" t="s">
        <v>300</v>
      </c>
      <c r="B173" s="7" t="s">
        <v>20</v>
      </c>
      <c r="C173" s="7" t="s">
        <v>38</v>
      </c>
      <c r="D173" s="7" t="s">
        <v>146</v>
      </c>
      <c r="E173" s="7"/>
      <c r="F173" s="42">
        <f t="shared" ref="F173:G177" si="11">F174</f>
        <v>1443.40527</v>
      </c>
      <c r="G173" s="42">
        <f t="shared" si="11"/>
        <v>651.83078</v>
      </c>
    </row>
    <row r="174" spans="1:7" ht="38.25" x14ac:dyDescent="0.2">
      <c r="A174" s="30" t="s">
        <v>262</v>
      </c>
      <c r="B174" s="4" t="s">
        <v>20</v>
      </c>
      <c r="C174" s="4" t="s">
        <v>38</v>
      </c>
      <c r="D174" s="4" t="s">
        <v>331</v>
      </c>
      <c r="E174" s="4"/>
      <c r="F174" s="5">
        <f>F175+F177</f>
        <v>1443.40527</v>
      </c>
      <c r="G174" s="5">
        <f>G175+G177</f>
        <v>651.83078</v>
      </c>
    </row>
    <row r="175" spans="1:7" ht="51" x14ac:dyDescent="0.2">
      <c r="A175" s="17" t="s">
        <v>254</v>
      </c>
      <c r="B175" s="4" t="s">
        <v>20</v>
      </c>
      <c r="C175" s="4" t="s">
        <v>38</v>
      </c>
      <c r="D175" s="4" t="s">
        <v>390</v>
      </c>
      <c r="E175" s="4"/>
      <c r="F175" s="5">
        <f t="shared" si="11"/>
        <v>0</v>
      </c>
      <c r="G175" s="5">
        <f t="shared" si="11"/>
        <v>150</v>
      </c>
    </row>
    <row r="176" spans="1:7" ht="25.5" x14ac:dyDescent="0.2">
      <c r="A176" s="14" t="s">
        <v>68</v>
      </c>
      <c r="B176" s="6" t="s">
        <v>20</v>
      </c>
      <c r="C176" s="6" t="s">
        <v>38</v>
      </c>
      <c r="D176" s="6" t="s">
        <v>390</v>
      </c>
      <c r="E176" s="6" t="s">
        <v>69</v>
      </c>
      <c r="F176" s="81">
        <v>0</v>
      </c>
      <c r="G176" s="81">
        <f>120+30</f>
        <v>150</v>
      </c>
    </row>
    <row r="177" spans="1:7" x14ac:dyDescent="0.2">
      <c r="A177" s="17" t="s">
        <v>462</v>
      </c>
      <c r="B177" s="4" t="s">
        <v>20</v>
      </c>
      <c r="C177" s="4" t="s">
        <v>38</v>
      </c>
      <c r="D177" s="96" t="s">
        <v>461</v>
      </c>
      <c r="E177" s="4"/>
      <c r="F177" s="82">
        <f t="shared" si="11"/>
        <v>1443.40527</v>
      </c>
      <c r="G177" s="82">
        <f t="shared" si="11"/>
        <v>501.83078</v>
      </c>
    </row>
    <row r="178" spans="1:7" ht="25.5" x14ac:dyDescent="0.2">
      <c r="A178" s="14" t="s">
        <v>68</v>
      </c>
      <c r="B178" s="6" t="s">
        <v>20</v>
      </c>
      <c r="C178" s="6" t="s">
        <v>38</v>
      </c>
      <c r="D178" s="6" t="s">
        <v>461</v>
      </c>
      <c r="E178" s="90" t="s">
        <v>69</v>
      </c>
      <c r="F178" s="81">
        <v>1443.40527</v>
      </c>
      <c r="G178" s="81">
        <v>501.83078</v>
      </c>
    </row>
    <row r="179" spans="1:7" ht="38.25" x14ac:dyDescent="0.2">
      <c r="A179" s="38" t="s">
        <v>466</v>
      </c>
      <c r="B179" s="11" t="s">
        <v>20</v>
      </c>
      <c r="C179" s="11" t="s">
        <v>38</v>
      </c>
      <c r="D179" s="12" t="s">
        <v>417</v>
      </c>
      <c r="E179" s="11"/>
      <c r="F179" s="42">
        <f t="shared" ref="F179:G181" si="12">F180</f>
        <v>30</v>
      </c>
      <c r="G179" s="42">
        <f t="shared" si="12"/>
        <v>30</v>
      </c>
    </row>
    <row r="180" spans="1:7" s="39" customFormat="1" ht="38.25" x14ac:dyDescent="0.2">
      <c r="A180" s="16" t="s">
        <v>418</v>
      </c>
      <c r="B180" s="4" t="s">
        <v>20</v>
      </c>
      <c r="C180" s="4" t="s">
        <v>38</v>
      </c>
      <c r="D180" s="4" t="s">
        <v>419</v>
      </c>
      <c r="E180" s="4"/>
      <c r="F180" s="5">
        <f t="shared" si="12"/>
        <v>30</v>
      </c>
      <c r="G180" s="5">
        <f t="shared" si="12"/>
        <v>30</v>
      </c>
    </row>
    <row r="181" spans="1:7" ht="25.5" x14ac:dyDescent="0.2">
      <c r="A181" s="17" t="s">
        <v>116</v>
      </c>
      <c r="B181" s="4" t="s">
        <v>20</v>
      </c>
      <c r="C181" s="4" t="s">
        <v>38</v>
      </c>
      <c r="D181" s="4" t="s">
        <v>420</v>
      </c>
      <c r="E181" s="4"/>
      <c r="F181" s="5">
        <f t="shared" si="12"/>
        <v>30</v>
      </c>
      <c r="G181" s="5">
        <f t="shared" si="12"/>
        <v>30</v>
      </c>
    </row>
    <row r="182" spans="1:7" s="39" customFormat="1" x14ac:dyDescent="0.2">
      <c r="A182" s="25" t="s">
        <v>393</v>
      </c>
      <c r="B182" s="6" t="s">
        <v>20</v>
      </c>
      <c r="C182" s="6" t="s">
        <v>38</v>
      </c>
      <c r="D182" s="6" t="s">
        <v>420</v>
      </c>
      <c r="E182" s="6" t="s">
        <v>93</v>
      </c>
      <c r="F182" s="20">
        <v>30</v>
      </c>
      <c r="G182" s="20">
        <v>30</v>
      </c>
    </row>
    <row r="183" spans="1:7" ht="38.25" x14ac:dyDescent="0.2">
      <c r="A183" s="61" t="s">
        <v>467</v>
      </c>
      <c r="B183" s="11" t="s">
        <v>20</v>
      </c>
      <c r="C183" s="11" t="s">
        <v>38</v>
      </c>
      <c r="D183" s="11" t="s">
        <v>421</v>
      </c>
      <c r="E183" s="11"/>
      <c r="F183" s="42">
        <f t="shared" ref="F183:G185" si="13">F184</f>
        <v>181</v>
      </c>
      <c r="G183" s="42">
        <f t="shared" si="13"/>
        <v>181</v>
      </c>
    </row>
    <row r="184" spans="1:7" ht="51" x14ac:dyDescent="0.2">
      <c r="A184" s="28" t="s">
        <v>422</v>
      </c>
      <c r="B184" s="4" t="s">
        <v>20</v>
      </c>
      <c r="C184" s="4" t="s">
        <v>38</v>
      </c>
      <c r="D184" s="4" t="s">
        <v>423</v>
      </c>
      <c r="E184" s="4"/>
      <c r="F184" s="5">
        <f t="shared" si="13"/>
        <v>181</v>
      </c>
      <c r="G184" s="5">
        <f t="shared" si="13"/>
        <v>181</v>
      </c>
    </row>
    <row r="185" spans="1:7" ht="25.5" x14ac:dyDescent="0.2">
      <c r="A185" s="17" t="s">
        <v>116</v>
      </c>
      <c r="B185" s="4" t="s">
        <v>20</v>
      </c>
      <c r="C185" s="4" t="s">
        <v>38</v>
      </c>
      <c r="D185" s="4" t="s">
        <v>424</v>
      </c>
      <c r="E185" s="4"/>
      <c r="F185" s="5">
        <f t="shared" si="13"/>
        <v>181</v>
      </c>
      <c r="G185" s="5">
        <f t="shared" si="13"/>
        <v>181</v>
      </c>
    </row>
    <row r="186" spans="1:7" ht="25.5" x14ac:dyDescent="0.2">
      <c r="A186" s="35" t="s">
        <v>68</v>
      </c>
      <c r="B186" s="6" t="s">
        <v>20</v>
      </c>
      <c r="C186" s="6" t="s">
        <v>38</v>
      </c>
      <c r="D186" s="6" t="s">
        <v>424</v>
      </c>
      <c r="E186" s="6" t="s">
        <v>69</v>
      </c>
      <c r="F186" s="20">
        <v>181</v>
      </c>
      <c r="G186" s="20">
        <v>181</v>
      </c>
    </row>
    <row r="187" spans="1:7" ht="51" x14ac:dyDescent="0.2">
      <c r="A187" s="61" t="s">
        <v>425</v>
      </c>
      <c r="B187" s="11" t="s">
        <v>20</v>
      </c>
      <c r="C187" s="11" t="s">
        <v>38</v>
      </c>
      <c r="D187" s="11" t="s">
        <v>426</v>
      </c>
      <c r="E187" s="11"/>
      <c r="F187" s="42">
        <f t="shared" ref="F187:G189" si="14">F188</f>
        <v>400</v>
      </c>
      <c r="G187" s="42">
        <f t="shared" si="14"/>
        <v>400</v>
      </c>
    </row>
    <row r="188" spans="1:7" ht="25.5" x14ac:dyDescent="0.2">
      <c r="A188" s="28" t="s">
        <v>427</v>
      </c>
      <c r="B188" s="4" t="s">
        <v>20</v>
      </c>
      <c r="C188" s="4" t="s">
        <v>38</v>
      </c>
      <c r="D188" s="4" t="s">
        <v>428</v>
      </c>
      <c r="E188" s="4"/>
      <c r="F188" s="5">
        <f t="shared" si="14"/>
        <v>400</v>
      </c>
      <c r="G188" s="5">
        <f t="shared" si="14"/>
        <v>400</v>
      </c>
    </row>
    <row r="189" spans="1:7" ht="25.5" x14ac:dyDescent="0.2">
      <c r="A189" s="29" t="s">
        <v>225</v>
      </c>
      <c r="B189" s="4" t="s">
        <v>20</v>
      </c>
      <c r="C189" s="4" t="s">
        <v>38</v>
      </c>
      <c r="D189" s="4" t="s">
        <v>429</v>
      </c>
      <c r="E189" s="4"/>
      <c r="F189" s="5">
        <f t="shared" si="14"/>
        <v>400</v>
      </c>
      <c r="G189" s="5">
        <f t="shared" si="14"/>
        <v>400</v>
      </c>
    </row>
    <row r="190" spans="1:7" ht="25.5" x14ac:dyDescent="0.2">
      <c r="A190" s="35" t="s">
        <v>68</v>
      </c>
      <c r="B190" s="6" t="s">
        <v>20</v>
      </c>
      <c r="C190" s="6" t="s">
        <v>38</v>
      </c>
      <c r="D190" s="6" t="s">
        <v>429</v>
      </c>
      <c r="E190" s="6" t="s">
        <v>69</v>
      </c>
      <c r="F190" s="81">
        <v>400</v>
      </c>
      <c r="G190" s="81">
        <v>400</v>
      </c>
    </row>
    <row r="191" spans="1:7" s="39" customFormat="1" x14ac:dyDescent="0.2">
      <c r="A191" s="38" t="s">
        <v>108</v>
      </c>
      <c r="B191" s="11" t="s">
        <v>20</v>
      </c>
      <c r="C191" s="11" t="s">
        <v>38</v>
      </c>
      <c r="D191" s="11" t="s">
        <v>127</v>
      </c>
      <c r="E191" s="11"/>
      <c r="F191" s="83">
        <f>F192</f>
        <v>3.8</v>
      </c>
      <c r="G191" s="83">
        <f>G192</f>
        <v>3.8</v>
      </c>
    </row>
    <row r="192" spans="1:7" ht="63.75" x14ac:dyDescent="0.2">
      <c r="A192" s="24" t="s">
        <v>63</v>
      </c>
      <c r="B192" s="4" t="s">
        <v>20</v>
      </c>
      <c r="C192" s="4" t="s">
        <v>38</v>
      </c>
      <c r="D192" s="4" t="s">
        <v>150</v>
      </c>
      <c r="E192" s="4"/>
      <c r="F192" s="82">
        <f>F193</f>
        <v>3.8</v>
      </c>
      <c r="G192" s="82">
        <f>G193</f>
        <v>3.8</v>
      </c>
    </row>
    <row r="193" spans="1:7" ht="25.5" x14ac:dyDescent="0.2">
      <c r="A193" s="35" t="s">
        <v>68</v>
      </c>
      <c r="B193" s="6" t="s">
        <v>20</v>
      </c>
      <c r="C193" s="6" t="s">
        <v>38</v>
      </c>
      <c r="D193" s="6" t="s">
        <v>150</v>
      </c>
      <c r="E193" s="6" t="s">
        <v>69</v>
      </c>
      <c r="F193" s="81">
        <v>3.8</v>
      </c>
      <c r="G193" s="81">
        <v>3.8</v>
      </c>
    </row>
    <row r="194" spans="1:7" s="39" customFormat="1" x14ac:dyDescent="0.2">
      <c r="A194" s="33" t="s">
        <v>90</v>
      </c>
      <c r="B194" s="10" t="s">
        <v>22</v>
      </c>
      <c r="C194" s="10"/>
      <c r="D194" s="10"/>
      <c r="E194" s="10"/>
      <c r="F194" s="48">
        <f>F199+F195</f>
        <v>17000.61392</v>
      </c>
      <c r="G194" s="48">
        <f>G199+G195</f>
        <v>17021.622309999999</v>
      </c>
    </row>
    <row r="195" spans="1:7" s="39" customFormat="1" x14ac:dyDescent="0.2">
      <c r="A195" s="27" t="s">
        <v>389</v>
      </c>
      <c r="B195" s="9" t="s">
        <v>22</v>
      </c>
      <c r="C195" s="9" t="s">
        <v>19</v>
      </c>
      <c r="D195" s="9"/>
      <c r="E195" s="9"/>
      <c r="F195" s="49">
        <f t="shared" ref="F195:G197" si="15">F196</f>
        <v>1023.01392</v>
      </c>
      <c r="G195" s="49">
        <f t="shared" si="15"/>
        <v>1064.0223100000001</v>
      </c>
    </row>
    <row r="196" spans="1:7" s="39" customFormat="1" x14ac:dyDescent="0.2">
      <c r="A196" s="38" t="s">
        <v>108</v>
      </c>
      <c r="B196" s="11" t="s">
        <v>22</v>
      </c>
      <c r="C196" s="11" t="s">
        <v>19</v>
      </c>
      <c r="D196" s="11" t="s">
        <v>127</v>
      </c>
      <c r="E196" s="38"/>
      <c r="F196" s="70">
        <f t="shared" si="15"/>
        <v>1023.01392</v>
      </c>
      <c r="G196" s="70">
        <f t="shared" si="15"/>
        <v>1064.0223100000001</v>
      </c>
    </row>
    <row r="197" spans="1:7" s="39" customFormat="1" ht="25.5" x14ac:dyDescent="0.2">
      <c r="A197" s="16" t="s">
        <v>431</v>
      </c>
      <c r="B197" s="4" t="s">
        <v>22</v>
      </c>
      <c r="C197" s="4" t="s">
        <v>19</v>
      </c>
      <c r="D197" s="4" t="s">
        <v>430</v>
      </c>
      <c r="E197" s="4"/>
      <c r="F197" s="5">
        <f t="shared" si="15"/>
        <v>1023.01392</v>
      </c>
      <c r="G197" s="5">
        <f t="shared" si="15"/>
        <v>1064.0223100000001</v>
      </c>
    </row>
    <row r="198" spans="1:7" s="39" customFormat="1" x14ac:dyDescent="0.2">
      <c r="A198" s="35" t="s">
        <v>118</v>
      </c>
      <c r="B198" s="6" t="s">
        <v>22</v>
      </c>
      <c r="C198" s="6" t="s">
        <v>19</v>
      </c>
      <c r="D198" s="6" t="s">
        <v>430</v>
      </c>
      <c r="E198" s="6" t="s">
        <v>76</v>
      </c>
      <c r="F198" s="81">
        <v>1023.01392</v>
      </c>
      <c r="G198" s="81">
        <v>1064.0223100000001</v>
      </c>
    </row>
    <row r="199" spans="1:7" x14ac:dyDescent="0.2">
      <c r="A199" s="27" t="s">
        <v>7</v>
      </c>
      <c r="B199" s="9" t="s">
        <v>22</v>
      </c>
      <c r="C199" s="9" t="s">
        <v>32</v>
      </c>
      <c r="D199" s="9"/>
      <c r="E199" s="9"/>
      <c r="F199" s="49">
        <f>F200</f>
        <v>15977.6</v>
      </c>
      <c r="G199" s="49">
        <f>G200</f>
        <v>15957.6</v>
      </c>
    </row>
    <row r="200" spans="1:7" ht="38.25" x14ac:dyDescent="0.2">
      <c r="A200" s="38" t="s">
        <v>465</v>
      </c>
      <c r="B200" s="11" t="s">
        <v>22</v>
      </c>
      <c r="C200" s="11" t="s">
        <v>32</v>
      </c>
      <c r="D200" s="11" t="s">
        <v>405</v>
      </c>
      <c r="E200" s="11"/>
      <c r="F200" s="50">
        <f>F201+F204</f>
        <v>15977.6</v>
      </c>
      <c r="G200" s="50">
        <f>G201+G204</f>
        <v>15957.6</v>
      </c>
    </row>
    <row r="201" spans="1:7" ht="25.5" x14ac:dyDescent="0.2">
      <c r="A201" s="16" t="s">
        <v>406</v>
      </c>
      <c r="B201" s="4" t="s">
        <v>22</v>
      </c>
      <c r="C201" s="4" t="s">
        <v>32</v>
      </c>
      <c r="D201" s="4" t="s">
        <v>407</v>
      </c>
      <c r="E201" s="4"/>
      <c r="F201" s="5">
        <f>F202</f>
        <v>15847.6</v>
      </c>
      <c r="G201" s="5">
        <f>G202</f>
        <v>15857.6</v>
      </c>
    </row>
    <row r="202" spans="1:7" ht="25.5" x14ac:dyDescent="0.2">
      <c r="A202" s="17" t="s">
        <v>116</v>
      </c>
      <c r="B202" s="4" t="s">
        <v>22</v>
      </c>
      <c r="C202" s="4" t="s">
        <v>32</v>
      </c>
      <c r="D202" s="4" t="s">
        <v>408</v>
      </c>
      <c r="E202" s="4"/>
      <c r="F202" s="5">
        <f>F203</f>
        <v>15847.6</v>
      </c>
      <c r="G202" s="5">
        <f>G203</f>
        <v>15857.6</v>
      </c>
    </row>
    <row r="203" spans="1:7" x14ac:dyDescent="0.2">
      <c r="A203" s="25" t="s">
        <v>393</v>
      </c>
      <c r="B203" s="6" t="s">
        <v>22</v>
      </c>
      <c r="C203" s="6" t="s">
        <v>32</v>
      </c>
      <c r="D203" s="6" t="s">
        <v>408</v>
      </c>
      <c r="E203" s="6" t="s">
        <v>93</v>
      </c>
      <c r="F203" s="20">
        <f>16327.6-350-130</f>
        <v>15847.6</v>
      </c>
      <c r="G203" s="20">
        <f>16327.6-100-370</f>
        <v>15857.6</v>
      </c>
    </row>
    <row r="204" spans="1:7" ht="25.5" x14ac:dyDescent="0.2">
      <c r="A204" s="16" t="s">
        <v>409</v>
      </c>
      <c r="B204" s="4" t="s">
        <v>22</v>
      </c>
      <c r="C204" s="4" t="s">
        <v>32</v>
      </c>
      <c r="D204" s="4" t="s">
        <v>410</v>
      </c>
      <c r="E204" s="4"/>
      <c r="F204" s="5">
        <f>F205</f>
        <v>130</v>
      </c>
      <c r="G204" s="5">
        <f>G205</f>
        <v>100</v>
      </c>
    </row>
    <row r="205" spans="1:7" ht="25.5" x14ac:dyDescent="0.2">
      <c r="A205" s="17" t="s">
        <v>116</v>
      </c>
      <c r="B205" s="4" t="s">
        <v>22</v>
      </c>
      <c r="C205" s="4" t="s">
        <v>32</v>
      </c>
      <c r="D205" s="4" t="s">
        <v>411</v>
      </c>
      <c r="E205" s="4"/>
      <c r="F205" s="82">
        <f>F206</f>
        <v>130</v>
      </c>
      <c r="G205" s="82">
        <f>G206</f>
        <v>100</v>
      </c>
    </row>
    <row r="206" spans="1:7" x14ac:dyDescent="0.2">
      <c r="A206" s="35" t="s">
        <v>118</v>
      </c>
      <c r="B206" s="6" t="s">
        <v>22</v>
      </c>
      <c r="C206" s="6" t="s">
        <v>32</v>
      </c>
      <c r="D206" s="6" t="s">
        <v>411</v>
      </c>
      <c r="E206" s="6" t="s">
        <v>76</v>
      </c>
      <c r="F206" s="81">
        <v>130</v>
      </c>
      <c r="G206" s="81">
        <v>100</v>
      </c>
    </row>
    <row r="207" spans="1:7" x14ac:dyDescent="0.2">
      <c r="A207" s="21" t="s">
        <v>78</v>
      </c>
      <c r="B207" s="10" t="s">
        <v>21</v>
      </c>
      <c r="C207" s="10"/>
      <c r="D207" s="10"/>
      <c r="E207" s="10"/>
      <c r="F207" s="52">
        <f>F208+F220+F248+F271+F291+F265</f>
        <v>968060.16343999992</v>
      </c>
      <c r="G207" s="52">
        <f>G208+G220+G248+G271+G291+G265</f>
        <v>968148.18174999987</v>
      </c>
    </row>
    <row r="208" spans="1:7" x14ac:dyDescent="0.2">
      <c r="A208" s="27" t="s">
        <v>12</v>
      </c>
      <c r="B208" s="9" t="s">
        <v>21</v>
      </c>
      <c r="C208" s="9" t="s">
        <v>18</v>
      </c>
      <c r="D208" s="9"/>
      <c r="E208" s="9"/>
      <c r="F208" s="49">
        <f t="shared" ref="F208:G210" si="16">F209</f>
        <v>289507.20487999986</v>
      </c>
      <c r="G208" s="49">
        <f t="shared" si="16"/>
        <v>289955.12318999995</v>
      </c>
    </row>
    <row r="209" spans="1:7" ht="25.5" x14ac:dyDescent="0.2">
      <c r="A209" s="34" t="s">
        <v>440</v>
      </c>
      <c r="B209" s="11" t="s">
        <v>21</v>
      </c>
      <c r="C209" s="11" t="s">
        <v>18</v>
      </c>
      <c r="D209" s="11" t="s">
        <v>178</v>
      </c>
      <c r="E209" s="11"/>
      <c r="F209" s="50">
        <f t="shared" si="16"/>
        <v>289507.20487999986</v>
      </c>
      <c r="G209" s="50">
        <f t="shared" si="16"/>
        <v>289955.12318999995</v>
      </c>
    </row>
    <row r="210" spans="1:7" s="39" customFormat="1" ht="27" x14ac:dyDescent="0.2">
      <c r="A210" s="31" t="s">
        <v>292</v>
      </c>
      <c r="B210" s="7" t="s">
        <v>21</v>
      </c>
      <c r="C210" s="7" t="s">
        <v>18</v>
      </c>
      <c r="D210" s="7" t="s">
        <v>179</v>
      </c>
      <c r="E210" s="7"/>
      <c r="F210" s="42">
        <f t="shared" si="16"/>
        <v>289507.20487999986</v>
      </c>
      <c r="G210" s="42">
        <f t="shared" si="16"/>
        <v>289955.12318999995</v>
      </c>
    </row>
    <row r="211" spans="1:7" ht="38.25" x14ac:dyDescent="0.2">
      <c r="A211" s="30" t="s">
        <v>180</v>
      </c>
      <c r="B211" s="4" t="s">
        <v>21</v>
      </c>
      <c r="C211" s="4" t="s">
        <v>18</v>
      </c>
      <c r="D211" s="4" t="s">
        <v>181</v>
      </c>
      <c r="E211" s="4"/>
      <c r="F211" s="5">
        <f>F212+F216+F214+F218</f>
        <v>289507.20487999986</v>
      </c>
      <c r="G211" s="5">
        <f>G212+G216+G214+G218</f>
        <v>289955.12318999995</v>
      </c>
    </row>
    <row r="212" spans="1:7" ht="25.5" x14ac:dyDescent="0.2">
      <c r="A212" s="22" t="s">
        <v>111</v>
      </c>
      <c r="B212" s="4" t="s">
        <v>21</v>
      </c>
      <c r="C212" s="4" t="s">
        <v>18</v>
      </c>
      <c r="D212" s="4" t="s">
        <v>184</v>
      </c>
      <c r="E212" s="4"/>
      <c r="F212" s="5">
        <f>F213</f>
        <v>133180</v>
      </c>
      <c r="G212" s="5">
        <f>G213</f>
        <v>133180</v>
      </c>
    </row>
    <row r="213" spans="1:7" ht="51" x14ac:dyDescent="0.2">
      <c r="A213" s="57" t="s">
        <v>80</v>
      </c>
      <c r="B213" s="6" t="s">
        <v>21</v>
      </c>
      <c r="C213" s="6" t="s">
        <v>18</v>
      </c>
      <c r="D213" s="6" t="s">
        <v>184</v>
      </c>
      <c r="E213" s="6" t="s">
        <v>86</v>
      </c>
      <c r="F213" s="81">
        <v>133180</v>
      </c>
      <c r="G213" s="81">
        <v>133180</v>
      </c>
    </row>
    <row r="214" spans="1:7" s="39" customFormat="1" ht="37.5" customHeight="1" x14ac:dyDescent="0.2">
      <c r="A214" s="30" t="s">
        <v>357</v>
      </c>
      <c r="B214" s="4" t="s">
        <v>21</v>
      </c>
      <c r="C214" s="4" t="s">
        <v>18</v>
      </c>
      <c r="D214" s="4" t="s">
        <v>358</v>
      </c>
      <c r="E214" s="4"/>
      <c r="F214" s="82">
        <f>F215</f>
        <v>563</v>
      </c>
      <c r="G214" s="82">
        <f>G215</f>
        <v>563</v>
      </c>
    </row>
    <row r="215" spans="1:7" ht="51" x14ac:dyDescent="0.2">
      <c r="A215" s="57" t="s">
        <v>80</v>
      </c>
      <c r="B215" s="6" t="s">
        <v>21</v>
      </c>
      <c r="C215" s="6" t="s">
        <v>18</v>
      </c>
      <c r="D215" s="6" t="s">
        <v>358</v>
      </c>
      <c r="E215" s="6" t="s">
        <v>86</v>
      </c>
      <c r="F215" s="81">
        <f>563</f>
        <v>563</v>
      </c>
      <c r="G215" s="81">
        <v>563</v>
      </c>
    </row>
    <row r="216" spans="1:7" ht="25.5" x14ac:dyDescent="0.2">
      <c r="A216" s="30" t="s">
        <v>182</v>
      </c>
      <c r="B216" s="4" t="s">
        <v>21</v>
      </c>
      <c r="C216" s="4" t="s">
        <v>18</v>
      </c>
      <c r="D216" s="4" t="s">
        <v>183</v>
      </c>
      <c r="E216" s="4"/>
      <c r="F216" s="82">
        <f>F217</f>
        <v>48877.604879999897</v>
      </c>
      <c r="G216" s="82">
        <f>G217</f>
        <v>49325.523189999985</v>
      </c>
    </row>
    <row r="217" spans="1:7" ht="51" x14ac:dyDescent="0.2">
      <c r="A217" s="57" t="s">
        <v>80</v>
      </c>
      <c r="B217" s="6" t="s">
        <v>21</v>
      </c>
      <c r="C217" s="6" t="s">
        <v>18</v>
      </c>
      <c r="D217" s="6" t="s">
        <v>183</v>
      </c>
      <c r="E217" s="6" t="s">
        <v>86</v>
      </c>
      <c r="F217" s="81">
        <f>56777.6048799999-7900</f>
        <v>48877.604879999897</v>
      </c>
      <c r="G217" s="81">
        <f>80336.9-24369.815-6595.26082-44.8-1.50099</f>
        <v>49325.523189999985</v>
      </c>
    </row>
    <row r="218" spans="1:7" ht="25.5" x14ac:dyDescent="0.2">
      <c r="A218" s="30" t="s">
        <v>457</v>
      </c>
      <c r="B218" s="4" t="s">
        <v>21</v>
      </c>
      <c r="C218" s="4" t="s">
        <v>18</v>
      </c>
      <c r="D218" s="4" t="s">
        <v>460</v>
      </c>
      <c r="E218" s="4"/>
      <c r="F218" s="82">
        <f>F219</f>
        <v>106886.6</v>
      </c>
      <c r="G218" s="82">
        <f>G219</f>
        <v>106886.6</v>
      </c>
    </row>
    <row r="219" spans="1:7" ht="51" x14ac:dyDescent="0.2">
      <c r="A219" s="57" t="s">
        <v>80</v>
      </c>
      <c r="B219" s="6" t="s">
        <v>21</v>
      </c>
      <c r="C219" s="6" t="s">
        <v>18</v>
      </c>
      <c r="D219" s="6" t="s">
        <v>460</v>
      </c>
      <c r="E219" s="6" t="s">
        <v>86</v>
      </c>
      <c r="F219" s="81">
        <f>103680+3206.6</f>
        <v>106886.6</v>
      </c>
      <c r="G219" s="81">
        <f>103680+3206.6</f>
        <v>106886.6</v>
      </c>
    </row>
    <row r="220" spans="1:7" x14ac:dyDescent="0.2">
      <c r="A220" s="23" t="s">
        <v>13</v>
      </c>
      <c r="B220" s="9" t="s">
        <v>21</v>
      </c>
      <c r="C220" s="9" t="s">
        <v>19</v>
      </c>
      <c r="D220" s="9"/>
      <c r="E220" s="9"/>
      <c r="F220" s="49">
        <f>F221</f>
        <v>498472.10000000003</v>
      </c>
      <c r="G220" s="49">
        <f>G221</f>
        <v>498112.2</v>
      </c>
    </row>
    <row r="221" spans="1:7" ht="25.5" x14ac:dyDescent="0.2">
      <c r="A221" s="34" t="s">
        <v>440</v>
      </c>
      <c r="B221" s="7" t="s">
        <v>21</v>
      </c>
      <c r="C221" s="7" t="s">
        <v>19</v>
      </c>
      <c r="D221" s="11" t="s">
        <v>178</v>
      </c>
      <c r="E221" s="7"/>
      <c r="F221" s="42">
        <f>F222</f>
        <v>498472.10000000003</v>
      </c>
      <c r="G221" s="42">
        <f>G222</f>
        <v>498112.2</v>
      </c>
    </row>
    <row r="222" spans="1:7" ht="27" x14ac:dyDescent="0.2">
      <c r="A222" s="31" t="s">
        <v>293</v>
      </c>
      <c r="B222" s="7" t="s">
        <v>21</v>
      </c>
      <c r="C222" s="7" t="s">
        <v>19</v>
      </c>
      <c r="D222" s="7" t="s">
        <v>185</v>
      </c>
      <c r="E222" s="7"/>
      <c r="F222" s="42">
        <f>F223+F245+F242</f>
        <v>498472.10000000003</v>
      </c>
      <c r="G222" s="42">
        <f>G223+G245+G242</f>
        <v>498112.2</v>
      </c>
    </row>
    <row r="223" spans="1:7" ht="25.5" x14ac:dyDescent="0.2">
      <c r="A223" s="30" t="s">
        <v>191</v>
      </c>
      <c r="B223" s="4" t="s">
        <v>21</v>
      </c>
      <c r="C223" s="4" t="s">
        <v>19</v>
      </c>
      <c r="D223" s="4" t="s">
        <v>187</v>
      </c>
      <c r="E223" s="4"/>
      <c r="F223" s="5">
        <f>F226+F228+F230+F236+F232+F224+F240+F234+F238</f>
        <v>489372.10000000003</v>
      </c>
      <c r="G223" s="5">
        <f>G226+G228+G230+G236+G232+G224+G240+G234+G238</f>
        <v>489012.2</v>
      </c>
    </row>
    <row r="224" spans="1:7" ht="51" x14ac:dyDescent="0.2">
      <c r="A224" s="30" t="s">
        <v>452</v>
      </c>
      <c r="B224" s="4" t="s">
        <v>21</v>
      </c>
      <c r="C224" s="4" t="s">
        <v>19</v>
      </c>
      <c r="D224" s="4" t="s">
        <v>386</v>
      </c>
      <c r="E224" s="4"/>
      <c r="F224" s="82">
        <f>F225</f>
        <v>31351.9</v>
      </c>
      <c r="G224" s="82">
        <f>G225</f>
        <v>31351.9</v>
      </c>
    </row>
    <row r="225" spans="1:7" x14ac:dyDescent="0.2">
      <c r="A225" s="14" t="s">
        <v>82</v>
      </c>
      <c r="B225" s="6" t="s">
        <v>21</v>
      </c>
      <c r="C225" s="6" t="s">
        <v>19</v>
      </c>
      <c r="D225" s="6" t="s">
        <v>386</v>
      </c>
      <c r="E225" s="6" t="s">
        <v>83</v>
      </c>
      <c r="F225" s="81">
        <v>31351.9</v>
      </c>
      <c r="G225" s="81">
        <v>31351.9</v>
      </c>
    </row>
    <row r="226" spans="1:7" ht="63.75" x14ac:dyDescent="0.2">
      <c r="A226" s="24" t="s">
        <v>114</v>
      </c>
      <c r="B226" s="4" t="s">
        <v>21</v>
      </c>
      <c r="C226" s="4" t="s">
        <v>19</v>
      </c>
      <c r="D226" s="4" t="s">
        <v>192</v>
      </c>
      <c r="E226" s="4"/>
      <c r="F226" s="82">
        <f>F227</f>
        <v>259444.1</v>
      </c>
      <c r="G226" s="82">
        <f>G227</f>
        <v>259444.1</v>
      </c>
    </row>
    <row r="227" spans="1:7" ht="51" x14ac:dyDescent="0.2">
      <c r="A227" s="25" t="s">
        <v>80</v>
      </c>
      <c r="B227" s="6" t="s">
        <v>21</v>
      </c>
      <c r="C227" s="6" t="s">
        <v>19</v>
      </c>
      <c r="D227" s="6" t="s">
        <v>193</v>
      </c>
      <c r="E227" s="6" t="s">
        <v>86</v>
      </c>
      <c r="F227" s="81">
        <v>259444.1</v>
      </c>
      <c r="G227" s="81">
        <v>259444.1</v>
      </c>
    </row>
    <row r="228" spans="1:7" s="39" customFormat="1" ht="25.5" x14ac:dyDescent="0.2">
      <c r="A228" s="24" t="s">
        <v>113</v>
      </c>
      <c r="B228" s="4" t="s">
        <v>21</v>
      </c>
      <c r="C228" s="4" t="s">
        <v>19</v>
      </c>
      <c r="D228" s="4" t="s">
        <v>194</v>
      </c>
      <c r="E228" s="4"/>
      <c r="F228" s="82">
        <f>F229</f>
        <v>5565.8</v>
      </c>
      <c r="G228" s="82">
        <f>G229</f>
        <v>5565.8</v>
      </c>
    </row>
    <row r="229" spans="1:7" s="39" customFormat="1" x14ac:dyDescent="0.2">
      <c r="A229" s="14" t="s">
        <v>82</v>
      </c>
      <c r="B229" s="6" t="s">
        <v>21</v>
      </c>
      <c r="C229" s="6" t="s">
        <v>19</v>
      </c>
      <c r="D229" s="6" t="s">
        <v>194</v>
      </c>
      <c r="E229" s="6" t="s">
        <v>83</v>
      </c>
      <c r="F229" s="81">
        <v>5565.8</v>
      </c>
      <c r="G229" s="81">
        <v>5565.8</v>
      </c>
    </row>
    <row r="230" spans="1:7" ht="38.25" x14ac:dyDescent="0.2">
      <c r="A230" s="30" t="s">
        <v>188</v>
      </c>
      <c r="B230" s="4" t="s">
        <v>21</v>
      </c>
      <c r="C230" s="4" t="s">
        <v>19</v>
      </c>
      <c r="D230" s="4" t="s">
        <v>189</v>
      </c>
      <c r="E230" s="4"/>
      <c r="F230" s="82">
        <f>F231</f>
        <v>4000</v>
      </c>
      <c r="G230" s="82">
        <f>G231</f>
        <v>4000</v>
      </c>
    </row>
    <row r="231" spans="1:7" ht="51" x14ac:dyDescent="0.2">
      <c r="A231" s="25" t="s">
        <v>80</v>
      </c>
      <c r="B231" s="6" t="s">
        <v>21</v>
      </c>
      <c r="C231" s="6" t="s">
        <v>19</v>
      </c>
      <c r="D231" s="6" t="s">
        <v>190</v>
      </c>
      <c r="E231" s="6" t="s">
        <v>86</v>
      </c>
      <c r="F231" s="81">
        <v>4000</v>
      </c>
      <c r="G231" s="81">
        <v>4000</v>
      </c>
    </row>
    <row r="232" spans="1:7" ht="51" x14ac:dyDescent="0.2">
      <c r="A232" s="17" t="s">
        <v>451</v>
      </c>
      <c r="B232" s="4" t="s">
        <v>21</v>
      </c>
      <c r="C232" s="4" t="s">
        <v>19</v>
      </c>
      <c r="D232" s="4" t="s">
        <v>253</v>
      </c>
      <c r="E232" s="4"/>
      <c r="F232" s="82">
        <f>F233</f>
        <v>28343.300000000003</v>
      </c>
      <c r="G232" s="82">
        <f>G233</f>
        <v>27068.3</v>
      </c>
    </row>
    <row r="233" spans="1:7" x14ac:dyDescent="0.2">
      <c r="A233" s="14" t="s">
        <v>82</v>
      </c>
      <c r="B233" s="6" t="s">
        <v>21</v>
      </c>
      <c r="C233" s="6" t="s">
        <v>19</v>
      </c>
      <c r="D233" s="6" t="s">
        <v>253</v>
      </c>
      <c r="E233" s="6" t="s">
        <v>83</v>
      </c>
      <c r="F233" s="81">
        <f>28059.9+283.4</f>
        <v>28343.300000000003</v>
      </c>
      <c r="G233" s="81">
        <f>26797.6+270.7</f>
        <v>27068.3</v>
      </c>
    </row>
    <row r="234" spans="1:7" s="39" customFormat="1" ht="51" x14ac:dyDescent="0.2">
      <c r="A234" s="30" t="s">
        <v>383</v>
      </c>
      <c r="B234" s="4" t="s">
        <v>21</v>
      </c>
      <c r="C234" s="4" t="s">
        <v>19</v>
      </c>
      <c r="D234" s="4" t="s">
        <v>287</v>
      </c>
      <c r="E234" s="4"/>
      <c r="F234" s="82">
        <f>F235</f>
        <v>131237.9</v>
      </c>
      <c r="G234" s="82">
        <f>G235</f>
        <v>131237.9</v>
      </c>
    </row>
    <row r="235" spans="1:7" s="39" customFormat="1" ht="51" x14ac:dyDescent="0.2">
      <c r="A235" s="25" t="s">
        <v>80</v>
      </c>
      <c r="B235" s="6" t="s">
        <v>21</v>
      </c>
      <c r="C235" s="6" t="s">
        <v>19</v>
      </c>
      <c r="D235" s="6" t="s">
        <v>287</v>
      </c>
      <c r="E235" s="6" t="s">
        <v>86</v>
      </c>
      <c r="F235" s="81">
        <v>131237.9</v>
      </c>
      <c r="G235" s="81">
        <v>131237.9</v>
      </c>
    </row>
    <row r="236" spans="1:7" s="39" customFormat="1" ht="38.25" x14ac:dyDescent="0.2">
      <c r="A236" s="17" t="s">
        <v>382</v>
      </c>
      <c r="B236" s="4" t="s">
        <v>21</v>
      </c>
      <c r="C236" s="4" t="s">
        <v>19</v>
      </c>
      <c r="D236" s="4" t="s">
        <v>448</v>
      </c>
      <c r="E236" s="4"/>
      <c r="F236" s="82">
        <f>F237</f>
        <v>23492</v>
      </c>
      <c r="G236" s="82">
        <f>G237</f>
        <v>23492</v>
      </c>
    </row>
    <row r="237" spans="1:7" s="39" customFormat="1" x14ac:dyDescent="0.2">
      <c r="A237" s="14" t="s">
        <v>82</v>
      </c>
      <c r="B237" s="6" t="s">
        <v>21</v>
      </c>
      <c r="C237" s="6" t="s">
        <v>19</v>
      </c>
      <c r="D237" s="6" t="s">
        <v>448</v>
      </c>
      <c r="E237" s="6" t="s">
        <v>83</v>
      </c>
      <c r="F237" s="81">
        <f>11746+11746</f>
        <v>23492</v>
      </c>
      <c r="G237" s="81">
        <f>11746+11746</f>
        <v>23492</v>
      </c>
    </row>
    <row r="238" spans="1:7" s="39" customFormat="1" ht="102" x14ac:dyDescent="0.2">
      <c r="A238" s="17" t="s">
        <v>415</v>
      </c>
      <c r="B238" s="4" t="s">
        <v>21</v>
      </c>
      <c r="C238" s="4" t="s">
        <v>19</v>
      </c>
      <c r="D238" s="4" t="s">
        <v>416</v>
      </c>
      <c r="E238" s="4"/>
      <c r="F238" s="82">
        <f>F239</f>
        <v>1554.6999999999998</v>
      </c>
      <c r="G238" s="82">
        <f>G239</f>
        <v>1554.6999999999998</v>
      </c>
    </row>
    <row r="239" spans="1:7" s="39" customFormat="1" x14ac:dyDescent="0.2">
      <c r="A239" s="14" t="s">
        <v>82</v>
      </c>
      <c r="B239" s="6" t="s">
        <v>21</v>
      </c>
      <c r="C239" s="6" t="s">
        <v>19</v>
      </c>
      <c r="D239" s="6" t="s">
        <v>416</v>
      </c>
      <c r="E239" s="6" t="s">
        <v>83</v>
      </c>
      <c r="F239" s="81">
        <f>1523.6+31.1</f>
        <v>1554.6999999999998</v>
      </c>
      <c r="G239" s="81">
        <f>1523.6+31.1</f>
        <v>1554.6999999999998</v>
      </c>
    </row>
    <row r="240" spans="1:7" s="39" customFormat="1" ht="51" x14ac:dyDescent="0.2">
      <c r="A240" s="97" t="s">
        <v>387</v>
      </c>
      <c r="B240" s="96" t="s">
        <v>21</v>
      </c>
      <c r="C240" s="96" t="s">
        <v>19</v>
      </c>
      <c r="D240" s="96" t="s">
        <v>388</v>
      </c>
      <c r="E240" s="96"/>
      <c r="F240" s="82">
        <f>F241</f>
        <v>4382.3999999999996</v>
      </c>
      <c r="G240" s="82">
        <f>G241</f>
        <v>5297.5</v>
      </c>
    </row>
    <row r="241" spans="1:7" s="39" customFormat="1" x14ac:dyDescent="0.2">
      <c r="A241" s="35" t="s">
        <v>82</v>
      </c>
      <c r="B241" s="90" t="s">
        <v>21</v>
      </c>
      <c r="C241" s="90" t="s">
        <v>19</v>
      </c>
      <c r="D241" s="90" t="s">
        <v>388</v>
      </c>
      <c r="E241" s="90" t="s">
        <v>83</v>
      </c>
      <c r="F241" s="81">
        <v>4382.3999999999996</v>
      </c>
      <c r="G241" s="81">
        <v>5297.5</v>
      </c>
    </row>
    <row r="242" spans="1:7" s="39" customFormat="1" ht="38.25" x14ac:dyDescent="0.2">
      <c r="A242" s="24" t="s">
        <v>368</v>
      </c>
      <c r="B242" s="4" t="s">
        <v>21</v>
      </c>
      <c r="C242" s="4" t="s">
        <v>19</v>
      </c>
      <c r="D242" s="4" t="s">
        <v>370</v>
      </c>
      <c r="E242" s="4"/>
      <c r="F242" s="5">
        <f>F243</f>
        <v>300</v>
      </c>
      <c r="G242" s="5">
        <f>G243</f>
        <v>300</v>
      </c>
    </row>
    <row r="243" spans="1:7" s="39" customFormat="1" ht="25.5" x14ac:dyDescent="0.2">
      <c r="A243" s="24" t="s">
        <v>369</v>
      </c>
      <c r="B243" s="4" t="s">
        <v>21</v>
      </c>
      <c r="C243" s="4" t="s">
        <v>19</v>
      </c>
      <c r="D243" s="4" t="s">
        <v>371</v>
      </c>
      <c r="E243" s="4"/>
      <c r="F243" s="5">
        <f>F244</f>
        <v>300</v>
      </c>
      <c r="G243" s="5">
        <f>G244</f>
        <v>300</v>
      </c>
    </row>
    <row r="244" spans="1:7" s="39" customFormat="1" x14ac:dyDescent="0.2">
      <c r="A244" s="35" t="s">
        <v>82</v>
      </c>
      <c r="B244" s="6" t="s">
        <v>21</v>
      </c>
      <c r="C244" s="6" t="s">
        <v>19</v>
      </c>
      <c r="D244" s="6" t="s">
        <v>371</v>
      </c>
      <c r="E244" s="6" t="s">
        <v>83</v>
      </c>
      <c r="F244" s="20">
        <v>300</v>
      </c>
      <c r="G244" s="20">
        <v>300</v>
      </c>
    </row>
    <row r="245" spans="1:7" s="39" customFormat="1" ht="25.5" x14ac:dyDescent="0.2">
      <c r="A245" s="29" t="s">
        <v>314</v>
      </c>
      <c r="B245" s="4" t="s">
        <v>21</v>
      </c>
      <c r="C245" s="4" t="s">
        <v>19</v>
      </c>
      <c r="D245" s="4" t="s">
        <v>315</v>
      </c>
      <c r="E245" s="6"/>
      <c r="F245" s="82">
        <f>F246</f>
        <v>8800</v>
      </c>
      <c r="G245" s="82">
        <f>G246</f>
        <v>8800</v>
      </c>
    </row>
    <row r="246" spans="1:7" s="39" customFormat="1" ht="63.75" x14ac:dyDescent="0.2">
      <c r="A246" s="30" t="s">
        <v>117</v>
      </c>
      <c r="B246" s="4" t="s">
        <v>21</v>
      </c>
      <c r="C246" s="4" t="s">
        <v>19</v>
      </c>
      <c r="D246" s="4" t="s">
        <v>316</v>
      </c>
      <c r="E246" s="4"/>
      <c r="F246" s="82">
        <f>F247</f>
        <v>8800</v>
      </c>
      <c r="G246" s="82">
        <f>G247</f>
        <v>8800</v>
      </c>
    </row>
    <row r="247" spans="1:7" s="39" customFormat="1" x14ac:dyDescent="0.2">
      <c r="A247" s="14" t="s">
        <v>82</v>
      </c>
      <c r="B247" s="6" t="s">
        <v>21</v>
      </c>
      <c r="C247" s="6" t="s">
        <v>19</v>
      </c>
      <c r="D247" s="6" t="s">
        <v>316</v>
      </c>
      <c r="E247" s="6" t="s">
        <v>83</v>
      </c>
      <c r="F247" s="81">
        <f>8380+420</f>
        <v>8800</v>
      </c>
      <c r="G247" s="81">
        <f>8380+420</f>
        <v>8800</v>
      </c>
    </row>
    <row r="248" spans="1:7" s="39" customFormat="1" x14ac:dyDescent="0.2">
      <c r="A248" s="23" t="s">
        <v>226</v>
      </c>
      <c r="B248" s="9" t="s">
        <v>21</v>
      </c>
      <c r="C248" s="9" t="s">
        <v>32</v>
      </c>
      <c r="D248" s="9"/>
      <c r="E248" s="9"/>
      <c r="F248" s="49">
        <f>F249+F256</f>
        <v>99995.199999999997</v>
      </c>
      <c r="G248" s="49">
        <f>G249+G256</f>
        <v>99995.199999999997</v>
      </c>
    </row>
    <row r="249" spans="1:7" ht="25.5" x14ac:dyDescent="0.2">
      <c r="A249" s="18" t="s">
        <v>468</v>
      </c>
      <c r="B249" s="11" t="s">
        <v>21</v>
      </c>
      <c r="C249" s="11" t="s">
        <v>32</v>
      </c>
      <c r="D249" s="11" t="s">
        <v>156</v>
      </c>
      <c r="E249" s="11"/>
      <c r="F249" s="50">
        <f>F250</f>
        <v>25110.3</v>
      </c>
      <c r="G249" s="50">
        <f>G250</f>
        <v>25110.3</v>
      </c>
    </row>
    <row r="250" spans="1:7" ht="27" x14ac:dyDescent="0.2">
      <c r="A250" s="41" t="s">
        <v>301</v>
      </c>
      <c r="B250" s="7" t="s">
        <v>21</v>
      </c>
      <c r="C250" s="7" t="s">
        <v>32</v>
      </c>
      <c r="D250" s="7" t="s">
        <v>157</v>
      </c>
      <c r="E250" s="7"/>
      <c r="F250" s="42">
        <f>F251</f>
        <v>25110.3</v>
      </c>
      <c r="G250" s="42">
        <f>G251</f>
        <v>25110.3</v>
      </c>
    </row>
    <row r="251" spans="1:7" ht="25.5" x14ac:dyDescent="0.2">
      <c r="A251" s="24" t="s">
        <v>158</v>
      </c>
      <c r="B251" s="4" t="s">
        <v>21</v>
      </c>
      <c r="C251" s="4" t="s">
        <v>32</v>
      </c>
      <c r="D251" s="4" t="s">
        <v>159</v>
      </c>
      <c r="E251" s="4"/>
      <c r="F251" s="5">
        <f>F252+F254</f>
        <v>25110.3</v>
      </c>
      <c r="G251" s="5">
        <f>G252+G254</f>
        <v>25110.3</v>
      </c>
    </row>
    <row r="252" spans="1:7" ht="38.25" x14ac:dyDescent="0.2">
      <c r="A252" s="22" t="s">
        <v>160</v>
      </c>
      <c r="B252" s="4" t="s">
        <v>21</v>
      </c>
      <c r="C252" s="4" t="s">
        <v>32</v>
      </c>
      <c r="D252" s="4" t="s">
        <v>161</v>
      </c>
      <c r="E252" s="4"/>
      <c r="F252" s="82">
        <f>F253</f>
        <v>11764</v>
      </c>
      <c r="G252" s="82">
        <f>G253</f>
        <v>11764</v>
      </c>
    </row>
    <row r="253" spans="1:7" ht="51" x14ac:dyDescent="0.2">
      <c r="A253" s="25" t="s">
        <v>81</v>
      </c>
      <c r="B253" s="6" t="s">
        <v>21</v>
      </c>
      <c r="C253" s="6" t="s">
        <v>32</v>
      </c>
      <c r="D253" s="6" t="s">
        <v>161</v>
      </c>
      <c r="E253" s="6" t="s">
        <v>85</v>
      </c>
      <c r="F253" s="81">
        <v>11764</v>
      </c>
      <c r="G253" s="81">
        <v>11764</v>
      </c>
    </row>
    <row r="254" spans="1:7" ht="76.5" x14ac:dyDescent="0.2">
      <c r="A254" s="24" t="s">
        <v>359</v>
      </c>
      <c r="B254" s="4" t="s">
        <v>21</v>
      </c>
      <c r="C254" s="4" t="s">
        <v>32</v>
      </c>
      <c r="D254" s="4" t="s">
        <v>263</v>
      </c>
      <c r="E254" s="4"/>
      <c r="F254" s="5">
        <f>F255</f>
        <v>13346.3</v>
      </c>
      <c r="G254" s="5">
        <f>G255</f>
        <v>13346.3</v>
      </c>
    </row>
    <row r="255" spans="1:7" ht="51" x14ac:dyDescent="0.2">
      <c r="A255" s="25" t="s">
        <v>81</v>
      </c>
      <c r="B255" s="6" t="s">
        <v>21</v>
      </c>
      <c r="C255" s="6" t="s">
        <v>32</v>
      </c>
      <c r="D255" s="6" t="s">
        <v>263</v>
      </c>
      <c r="E255" s="6" t="s">
        <v>85</v>
      </c>
      <c r="F255" s="81">
        <v>13346.3</v>
      </c>
      <c r="G255" s="81">
        <v>13346.3</v>
      </c>
    </row>
    <row r="256" spans="1:7" s="39" customFormat="1" ht="25.5" x14ac:dyDescent="0.2">
      <c r="A256" s="34" t="s">
        <v>440</v>
      </c>
      <c r="B256" s="11" t="s">
        <v>21</v>
      </c>
      <c r="C256" s="11" t="s">
        <v>32</v>
      </c>
      <c r="D256" s="11" t="s">
        <v>178</v>
      </c>
      <c r="E256" s="11"/>
      <c r="F256" s="50">
        <f>F257</f>
        <v>74884.899999999994</v>
      </c>
      <c r="G256" s="50">
        <f>G257</f>
        <v>74884.899999999994</v>
      </c>
    </row>
    <row r="257" spans="1:7" s="39" customFormat="1" ht="27" x14ac:dyDescent="0.2">
      <c r="A257" s="31" t="s">
        <v>294</v>
      </c>
      <c r="B257" s="7" t="s">
        <v>21</v>
      </c>
      <c r="C257" s="7" t="s">
        <v>32</v>
      </c>
      <c r="D257" s="7" t="s">
        <v>195</v>
      </c>
      <c r="E257" s="7"/>
      <c r="F257" s="42">
        <f>F258</f>
        <v>74884.899999999994</v>
      </c>
      <c r="G257" s="42">
        <f>G258</f>
        <v>74884.899999999994</v>
      </c>
    </row>
    <row r="258" spans="1:7" s="39" customFormat="1" ht="38.25" x14ac:dyDescent="0.2">
      <c r="A258" s="30" t="s">
        <v>186</v>
      </c>
      <c r="B258" s="4" t="s">
        <v>21</v>
      </c>
      <c r="C258" s="4" t="s">
        <v>32</v>
      </c>
      <c r="D258" s="4" t="s">
        <v>196</v>
      </c>
      <c r="E258" s="4"/>
      <c r="F258" s="5">
        <f>F259+F262</f>
        <v>74884.899999999994</v>
      </c>
      <c r="G258" s="5">
        <f>G259+G262</f>
        <v>74884.899999999994</v>
      </c>
    </row>
    <row r="259" spans="1:7" s="39" customFormat="1" ht="38.25" x14ac:dyDescent="0.2">
      <c r="A259" s="30" t="s">
        <v>197</v>
      </c>
      <c r="B259" s="4" t="s">
        <v>21</v>
      </c>
      <c r="C259" s="4" t="s">
        <v>32</v>
      </c>
      <c r="D259" s="4" t="s">
        <v>198</v>
      </c>
      <c r="E259" s="4"/>
      <c r="F259" s="5">
        <f>F260+F261</f>
        <v>873</v>
      </c>
      <c r="G259" s="5">
        <f>G260+G261</f>
        <v>873</v>
      </c>
    </row>
    <row r="260" spans="1:7" s="39" customFormat="1" ht="51" x14ac:dyDescent="0.2">
      <c r="A260" s="25" t="s">
        <v>80</v>
      </c>
      <c r="B260" s="6" t="s">
        <v>21</v>
      </c>
      <c r="C260" s="6" t="s">
        <v>32</v>
      </c>
      <c r="D260" s="6" t="s">
        <v>198</v>
      </c>
      <c r="E260" s="6" t="s">
        <v>86</v>
      </c>
      <c r="F260" s="20">
        <v>78</v>
      </c>
      <c r="G260" s="20">
        <v>78</v>
      </c>
    </row>
    <row r="261" spans="1:7" s="39" customFormat="1" ht="51" x14ac:dyDescent="0.2">
      <c r="A261" s="14" t="s">
        <v>81</v>
      </c>
      <c r="B261" s="6" t="s">
        <v>21</v>
      </c>
      <c r="C261" s="6" t="s">
        <v>32</v>
      </c>
      <c r="D261" s="6" t="s">
        <v>198</v>
      </c>
      <c r="E261" s="6" t="s">
        <v>85</v>
      </c>
      <c r="F261" s="20">
        <v>795</v>
      </c>
      <c r="G261" s="20">
        <v>795</v>
      </c>
    </row>
    <row r="262" spans="1:7" s="39" customFormat="1" ht="38.25" x14ac:dyDescent="0.2">
      <c r="A262" s="17" t="s">
        <v>115</v>
      </c>
      <c r="B262" s="4" t="s">
        <v>21</v>
      </c>
      <c r="C262" s="4" t="s">
        <v>32</v>
      </c>
      <c r="D262" s="4" t="s">
        <v>273</v>
      </c>
      <c r="E262" s="4"/>
      <c r="F262" s="82">
        <f>F263+F264</f>
        <v>74011.899999999994</v>
      </c>
      <c r="G262" s="82">
        <f>G263+G264</f>
        <v>74011.899999999994</v>
      </c>
    </row>
    <row r="263" spans="1:7" s="39" customFormat="1" ht="51" x14ac:dyDescent="0.2">
      <c r="A263" s="25" t="s">
        <v>80</v>
      </c>
      <c r="B263" s="6" t="s">
        <v>21</v>
      </c>
      <c r="C263" s="6" t="s">
        <v>32</v>
      </c>
      <c r="D263" s="6" t="s">
        <v>273</v>
      </c>
      <c r="E263" s="6" t="s">
        <v>86</v>
      </c>
      <c r="F263" s="81">
        <f>10159.152+10480</f>
        <v>20639.152000000002</v>
      </c>
      <c r="G263" s="81">
        <f>10159.152+10480</f>
        <v>20639.152000000002</v>
      </c>
    </row>
    <row r="264" spans="1:7" s="39" customFormat="1" ht="51" x14ac:dyDescent="0.2">
      <c r="A264" s="14" t="s">
        <v>81</v>
      </c>
      <c r="B264" s="6" t="s">
        <v>21</v>
      </c>
      <c r="C264" s="6" t="s">
        <v>32</v>
      </c>
      <c r="D264" s="6" t="s">
        <v>273</v>
      </c>
      <c r="E264" s="6" t="s">
        <v>85</v>
      </c>
      <c r="F264" s="81">
        <f>32170.648+21202.1</f>
        <v>53372.748</v>
      </c>
      <c r="G264" s="81">
        <f>32170.648+21202.1</f>
        <v>53372.748</v>
      </c>
    </row>
    <row r="265" spans="1:7" s="39" customFormat="1" ht="25.5" x14ac:dyDescent="0.2">
      <c r="A265" s="23" t="s">
        <v>8</v>
      </c>
      <c r="B265" s="73" t="s">
        <v>21</v>
      </c>
      <c r="C265" s="73" t="s">
        <v>22</v>
      </c>
      <c r="D265" s="23"/>
      <c r="E265" s="23"/>
      <c r="F265" s="49">
        <f>F266</f>
        <v>403.1</v>
      </c>
      <c r="G265" s="49">
        <f>G266</f>
        <v>403.1</v>
      </c>
    </row>
    <row r="266" spans="1:7" s="39" customFormat="1" ht="25.5" x14ac:dyDescent="0.2">
      <c r="A266" s="34" t="s">
        <v>440</v>
      </c>
      <c r="B266" s="11" t="s">
        <v>21</v>
      </c>
      <c r="C266" s="11" t="s">
        <v>22</v>
      </c>
      <c r="D266" s="11" t="s">
        <v>178</v>
      </c>
      <c r="E266" s="11"/>
      <c r="F266" s="50">
        <f>F267</f>
        <v>403.1</v>
      </c>
      <c r="G266" s="50">
        <f>G267</f>
        <v>403.1</v>
      </c>
    </row>
    <row r="267" spans="1:7" s="39" customFormat="1" ht="27" x14ac:dyDescent="0.2">
      <c r="A267" s="31" t="s">
        <v>293</v>
      </c>
      <c r="B267" s="7" t="s">
        <v>21</v>
      </c>
      <c r="C267" s="7" t="s">
        <v>22</v>
      </c>
      <c r="D267" s="7" t="s">
        <v>185</v>
      </c>
      <c r="E267" s="7"/>
      <c r="F267" s="42">
        <f>F269</f>
        <v>403.1</v>
      </c>
      <c r="G267" s="42">
        <f>G269</f>
        <v>403.1</v>
      </c>
    </row>
    <row r="268" spans="1:7" s="39" customFormat="1" ht="25.5" x14ac:dyDescent="0.2">
      <c r="A268" s="30" t="s">
        <v>191</v>
      </c>
      <c r="B268" s="4" t="s">
        <v>21</v>
      </c>
      <c r="C268" s="4" t="s">
        <v>22</v>
      </c>
      <c r="D268" s="4" t="s">
        <v>187</v>
      </c>
      <c r="E268" s="4"/>
      <c r="F268" s="5">
        <f>F269</f>
        <v>403.1</v>
      </c>
      <c r="G268" s="5">
        <f>G269</f>
        <v>403.1</v>
      </c>
    </row>
    <row r="269" spans="1:7" s="39" customFormat="1" ht="38.25" x14ac:dyDescent="0.2">
      <c r="A269" s="24" t="s">
        <v>338</v>
      </c>
      <c r="B269" s="4" t="s">
        <v>21</v>
      </c>
      <c r="C269" s="4" t="s">
        <v>22</v>
      </c>
      <c r="D269" s="4" t="s">
        <v>9</v>
      </c>
      <c r="E269" s="4"/>
      <c r="F269" s="5">
        <f>F270</f>
        <v>403.1</v>
      </c>
      <c r="G269" s="5">
        <f>G270</f>
        <v>403.1</v>
      </c>
    </row>
    <row r="270" spans="1:7" s="39" customFormat="1" x14ac:dyDescent="0.2">
      <c r="A270" s="25" t="s">
        <v>82</v>
      </c>
      <c r="B270" s="6" t="s">
        <v>21</v>
      </c>
      <c r="C270" s="6" t="s">
        <v>22</v>
      </c>
      <c r="D270" s="6" t="s">
        <v>9</v>
      </c>
      <c r="E270" s="6" t="s">
        <v>83</v>
      </c>
      <c r="F270" s="81">
        <f>395+8.1</f>
        <v>403.1</v>
      </c>
      <c r="G270" s="81">
        <f>395+8.1</f>
        <v>403.1</v>
      </c>
    </row>
    <row r="271" spans="1:7" s="39" customFormat="1" x14ac:dyDescent="0.2">
      <c r="A271" s="23" t="s">
        <v>36</v>
      </c>
      <c r="B271" s="9" t="s">
        <v>21</v>
      </c>
      <c r="C271" s="9" t="s">
        <v>21</v>
      </c>
      <c r="D271" s="9"/>
      <c r="E271" s="9"/>
      <c r="F271" s="49">
        <f>F281+F272</f>
        <v>12970.070759999999</v>
      </c>
      <c r="G271" s="49">
        <f>G281+G272</f>
        <v>12970.070759999999</v>
      </c>
    </row>
    <row r="272" spans="1:7" s="39" customFormat="1" ht="38.25" x14ac:dyDescent="0.2">
      <c r="A272" s="34" t="s">
        <v>469</v>
      </c>
      <c r="B272" s="11" t="s">
        <v>21</v>
      </c>
      <c r="C272" s="11" t="s">
        <v>21</v>
      </c>
      <c r="D272" s="91" t="s">
        <v>177</v>
      </c>
      <c r="E272" s="91"/>
      <c r="F272" s="83">
        <f>F273+F277</f>
        <v>2309.24082</v>
      </c>
      <c r="G272" s="83">
        <f>G273+G277</f>
        <v>2309.24082</v>
      </c>
    </row>
    <row r="273" spans="1:7" s="39" customFormat="1" ht="27" x14ac:dyDescent="0.2">
      <c r="A273" s="31" t="s">
        <v>307</v>
      </c>
      <c r="B273" s="7" t="s">
        <v>21</v>
      </c>
      <c r="C273" s="7" t="s">
        <v>21</v>
      </c>
      <c r="D273" s="7" t="s">
        <v>282</v>
      </c>
      <c r="E273" s="7"/>
      <c r="F273" s="84">
        <f>F274</f>
        <v>102.04082</v>
      </c>
      <c r="G273" s="84">
        <f>G274</f>
        <v>102.04082</v>
      </c>
    </row>
    <row r="274" spans="1:7" s="39" customFormat="1" ht="38.25" x14ac:dyDescent="0.2">
      <c r="A274" s="30" t="s">
        <v>441</v>
      </c>
      <c r="B274" s="4" t="s">
        <v>21</v>
      </c>
      <c r="C274" s="4" t="s">
        <v>21</v>
      </c>
      <c r="D274" s="4" t="s">
        <v>362</v>
      </c>
      <c r="E274" s="6"/>
      <c r="F274" s="82">
        <f>F275</f>
        <v>102.04082</v>
      </c>
      <c r="G274" s="82">
        <f t="shared" ref="F274:G275" si="17">G275</f>
        <v>102.04082</v>
      </c>
    </row>
    <row r="275" spans="1:7" s="39" customFormat="1" ht="25.5" x14ac:dyDescent="0.2">
      <c r="A275" s="30" t="s">
        <v>361</v>
      </c>
      <c r="B275" s="4" t="s">
        <v>21</v>
      </c>
      <c r="C275" s="4" t="s">
        <v>21</v>
      </c>
      <c r="D275" s="4" t="s">
        <v>363</v>
      </c>
      <c r="E275" s="6"/>
      <c r="F275" s="82">
        <f t="shared" si="17"/>
        <v>102.04082</v>
      </c>
      <c r="G275" s="82">
        <f t="shared" si="17"/>
        <v>102.04082</v>
      </c>
    </row>
    <row r="276" spans="1:7" s="39" customFormat="1" ht="25.5" x14ac:dyDescent="0.2">
      <c r="A276" s="15" t="s">
        <v>96</v>
      </c>
      <c r="B276" s="6" t="s">
        <v>21</v>
      </c>
      <c r="C276" s="6" t="s">
        <v>21</v>
      </c>
      <c r="D276" s="6" t="s">
        <v>363</v>
      </c>
      <c r="E276" s="6" t="s">
        <v>69</v>
      </c>
      <c r="F276" s="81">
        <f>100+2.04082</f>
        <v>102.04082</v>
      </c>
      <c r="G276" s="81">
        <f>100+2.04082</f>
        <v>102.04082</v>
      </c>
    </row>
    <row r="277" spans="1:7" ht="27" x14ac:dyDescent="0.2">
      <c r="A277" s="41" t="s">
        <v>305</v>
      </c>
      <c r="B277" s="7" t="s">
        <v>21</v>
      </c>
      <c r="C277" s="7" t="s">
        <v>21</v>
      </c>
      <c r="D277" s="7" t="s">
        <v>309</v>
      </c>
      <c r="E277" s="11"/>
      <c r="F277" s="99">
        <f t="shared" ref="F277:G279" si="18">F278</f>
        <v>2207.1999999999998</v>
      </c>
      <c r="G277" s="99">
        <f t="shared" si="18"/>
        <v>2207.1999999999998</v>
      </c>
    </row>
    <row r="278" spans="1:7" s="40" customFormat="1" ht="38.25" x14ac:dyDescent="0.2">
      <c r="A278" s="24" t="s">
        <v>442</v>
      </c>
      <c r="B278" s="4" t="s">
        <v>21</v>
      </c>
      <c r="C278" s="4" t="s">
        <v>21</v>
      </c>
      <c r="D278" s="4" t="s">
        <v>310</v>
      </c>
      <c r="E278" s="4"/>
      <c r="F278" s="5">
        <f t="shared" si="18"/>
        <v>2207.1999999999998</v>
      </c>
      <c r="G278" s="5">
        <f t="shared" si="18"/>
        <v>2207.1999999999998</v>
      </c>
    </row>
    <row r="279" spans="1:7" s="39" customFormat="1" ht="38.25" x14ac:dyDescent="0.2">
      <c r="A279" s="24" t="s">
        <v>267</v>
      </c>
      <c r="B279" s="4" t="s">
        <v>21</v>
      </c>
      <c r="C279" s="4" t="s">
        <v>21</v>
      </c>
      <c r="D279" s="4" t="s">
        <v>317</v>
      </c>
      <c r="E279" s="4"/>
      <c r="F279" s="5">
        <f t="shared" si="18"/>
        <v>2207.1999999999998</v>
      </c>
      <c r="G279" s="5">
        <f t="shared" si="18"/>
        <v>2207.1999999999998</v>
      </c>
    </row>
    <row r="280" spans="1:7" ht="51" x14ac:dyDescent="0.2">
      <c r="A280" s="15" t="s">
        <v>81</v>
      </c>
      <c r="B280" s="6" t="s">
        <v>21</v>
      </c>
      <c r="C280" s="6" t="s">
        <v>21</v>
      </c>
      <c r="D280" s="6" t="s">
        <v>317</v>
      </c>
      <c r="E280" s="6" t="s">
        <v>85</v>
      </c>
      <c r="F280" s="81">
        <v>2207.1999999999998</v>
      </c>
      <c r="G280" s="81">
        <v>2207.1999999999998</v>
      </c>
    </row>
    <row r="281" spans="1:7" s="39" customFormat="1" ht="25.5" x14ac:dyDescent="0.2">
      <c r="A281" s="34" t="s">
        <v>440</v>
      </c>
      <c r="B281" s="11" t="s">
        <v>21</v>
      </c>
      <c r="C281" s="11" t="s">
        <v>21</v>
      </c>
      <c r="D281" s="11" t="s">
        <v>199</v>
      </c>
      <c r="E281" s="11"/>
      <c r="F281" s="50">
        <f>F282</f>
        <v>10660.82994</v>
      </c>
      <c r="G281" s="50">
        <f>G282</f>
        <v>10660.82994</v>
      </c>
    </row>
    <row r="282" spans="1:7" s="39" customFormat="1" ht="13.5" x14ac:dyDescent="0.2">
      <c r="A282" s="31" t="s">
        <v>295</v>
      </c>
      <c r="B282" s="7" t="s">
        <v>21</v>
      </c>
      <c r="C282" s="7" t="s">
        <v>21</v>
      </c>
      <c r="D282" s="7" t="s">
        <v>200</v>
      </c>
      <c r="E282" s="7"/>
      <c r="F282" s="42">
        <f>F283</f>
        <v>10660.82994</v>
      </c>
      <c r="G282" s="42">
        <f>G283</f>
        <v>10660.82994</v>
      </c>
    </row>
    <row r="283" spans="1:7" s="39" customFormat="1" ht="25.5" x14ac:dyDescent="0.2">
      <c r="A283" s="30" t="s">
        <v>201</v>
      </c>
      <c r="B283" s="4" t="s">
        <v>21</v>
      </c>
      <c r="C283" s="4" t="s">
        <v>21</v>
      </c>
      <c r="D283" s="4" t="s">
        <v>202</v>
      </c>
      <c r="E283" s="11"/>
      <c r="F283" s="5">
        <f>F284+F286+F288</f>
        <v>10660.82994</v>
      </c>
      <c r="G283" s="5">
        <f>G284+G286+G288</f>
        <v>10660.82994</v>
      </c>
    </row>
    <row r="284" spans="1:7" s="39" customFormat="1" ht="25.5" x14ac:dyDescent="0.2">
      <c r="A284" s="24" t="s">
        <v>112</v>
      </c>
      <c r="B284" s="4" t="s">
        <v>21</v>
      </c>
      <c r="C284" s="4" t="s">
        <v>21</v>
      </c>
      <c r="D284" s="4" t="s">
        <v>203</v>
      </c>
      <c r="E284" s="4"/>
      <c r="F284" s="5">
        <f>F285</f>
        <v>4940.8771399999996</v>
      </c>
      <c r="G284" s="5">
        <f>G285</f>
        <v>4940.8771399999996</v>
      </c>
    </row>
    <row r="285" spans="1:7" s="39" customFormat="1" ht="25.5" x14ac:dyDescent="0.2">
      <c r="A285" s="14" t="s">
        <v>318</v>
      </c>
      <c r="B285" s="6" t="s">
        <v>21</v>
      </c>
      <c r="C285" s="6" t="s">
        <v>21</v>
      </c>
      <c r="D285" s="6" t="s">
        <v>203</v>
      </c>
      <c r="E285" s="6" t="s">
        <v>319</v>
      </c>
      <c r="F285" s="81">
        <v>4940.8771399999996</v>
      </c>
      <c r="G285" s="81">
        <v>4940.8771399999996</v>
      </c>
    </row>
    <row r="286" spans="1:7" s="39" customFormat="1" ht="25.5" x14ac:dyDescent="0.2">
      <c r="A286" s="17" t="s">
        <v>227</v>
      </c>
      <c r="B286" s="4" t="s">
        <v>21</v>
      </c>
      <c r="C286" s="4" t="s">
        <v>21</v>
      </c>
      <c r="D286" s="4" t="s">
        <v>204</v>
      </c>
      <c r="E286" s="4"/>
      <c r="F286" s="82">
        <f>F287</f>
        <v>5645.8527999999997</v>
      </c>
      <c r="G286" s="82">
        <f>G287</f>
        <v>5645.8527999999997</v>
      </c>
    </row>
    <row r="287" spans="1:7" s="39" customFormat="1" ht="25.5" x14ac:dyDescent="0.2">
      <c r="A287" s="14" t="s">
        <v>318</v>
      </c>
      <c r="B287" s="6" t="s">
        <v>21</v>
      </c>
      <c r="C287" s="6" t="s">
        <v>21</v>
      </c>
      <c r="D287" s="6" t="s">
        <v>204</v>
      </c>
      <c r="E287" s="6" t="s">
        <v>319</v>
      </c>
      <c r="F287" s="81">
        <v>5645.8527999999997</v>
      </c>
      <c r="G287" s="81">
        <v>5645.8527999999997</v>
      </c>
    </row>
    <row r="288" spans="1:7" s="39" customFormat="1" ht="38.25" x14ac:dyDescent="0.2">
      <c r="A288" s="24" t="s">
        <v>228</v>
      </c>
      <c r="B288" s="4" t="s">
        <v>21</v>
      </c>
      <c r="C288" s="4" t="s">
        <v>21</v>
      </c>
      <c r="D288" s="4" t="s">
        <v>231</v>
      </c>
      <c r="E288" s="4"/>
      <c r="F288" s="82">
        <f>F289+F290</f>
        <v>74.099999999999994</v>
      </c>
      <c r="G288" s="82">
        <f>G289+G290</f>
        <v>74.099999999999994</v>
      </c>
    </row>
    <row r="289" spans="1:7" s="39" customFormat="1" x14ac:dyDescent="0.2">
      <c r="A289" s="37" t="s">
        <v>222</v>
      </c>
      <c r="B289" s="6" t="s">
        <v>21</v>
      </c>
      <c r="C289" s="6" t="s">
        <v>21</v>
      </c>
      <c r="D289" s="6" t="s">
        <v>231</v>
      </c>
      <c r="E289" s="6" t="s">
        <v>98</v>
      </c>
      <c r="F289" s="81">
        <v>56.938000000000002</v>
      </c>
      <c r="G289" s="81">
        <v>56.938000000000002</v>
      </c>
    </row>
    <row r="290" spans="1:7" s="39" customFormat="1" ht="38.25" x14ac:dyDescent="0.2">
      <c r="A290" s="14" t="s">
        <v>219</v>
      </c>
      <c r="B290" s="6" t="s">
        <v>21</v>
      </c>
      <c r="C290" s="6" t="s">
        <v>21</v>
      </c>
      <c r="D290" s="6" t="s">
        <v>231</v>
      </c>
      <c r="E290" s="6" t="s">
        <v>143</v>
      </c>
      <c r="F290" s="81">
        <v>17.161999999999999</v>
      </c>
      <c r="G290" s="81">
        <v>17.161999999999999</v>
      </c>
    </row>
    <row r="291" spans="1:7" s="39" customFormat="1" x14ac:dyDescent="0.2">
      <c r="A291" s="27" t="s">
        <v>14</v>
      </c>
      <c r="B291" s="9" t="s">
        <v>21</v>
      </c>
      <c r="C291" s="9" t="s">
        <v>23</v>
      </c>
      <c r="D291" s="9"/>
      <c r="E291" s="9"/>
      <c r="F291" s="49">
        <f>F292</f>
        <v>66712.487799999988</v>
      </c>
      <c r="G291" s="49">
        <f>G292</f>
        <v>66712.487799999988</v>
      </c>
    </row>
    <row r="292" spans="1:7" s="39" customFormat="1" ht="25.5" x14ac:dyDescent="0.2">
      <c r="A292" s="34" t="s">
        <v>440</v>
      </c>
      <c r="B292" s="11" t="s">
        <v>21</v>
      </c>
      <c r="C292" s="11" t="s">
        <v>23</v>
      </c>
      <c r="D292" s="11" t="s">
        <v>178</v>
      </c>
      <c r="E292" s="11"/>
      <c r="F292" s="50">
        <f>F298+F293+F315</f>
        <v>66712.487799999988</v>
      </c>
      <c r="G292" s="50">
        <f>G298+G293+G315</f>
        <v>66712.487799999988</v>
      </c>
    </row>
    <row r="293" spans="1:7" s="39" customFormat="1" ht="13.5" x14ac:dyDescent="0.2">
      <c r="A293" s="31" t="s">
        <v>295</v>
      </c>
      <c r="B293" s="7" t="s">
        <v>21</v>
      </c>
      <c r="C293" s="7" t="s">
        <v>23</v>
      </c>
      <c r="D293" s="7" t="s">
        <v>200</v>
      </c>
      <c r="E293" s="7"/>
      <c r="F293" s="42">
        <f>F294</f>
        <v>84.68780000000001</v>
      </c>
      <c r="G293" s="42">
        <f>G294</f>
        <v>84.68780000000001</v>
      </c>
    </row>
    <row r="294" spans="1:7" s="39" customFormat="1" ht="25.5" x14ac:dyDescent="0.2">
      <c r="A294" s="30" t="s">
        <v>201</v>
      </c>
      <c r="B294" s="4" t="s">
        <v>21</v>
      </c>
      <c r="C294" s="4" t="s">
        <v>23</v>
      </c>
      <c r="D294" s="4" t="s">
        <v>202</v>
      </c>
      <c r="E294" s="11"/>
      <c r="F294" s="5">
        <f>F295</f>
        <v>84.68780000000001</v>
      </c>
      <c r="G294" s="5">
        <f>G295</f>
        <v>84.68780000000001</v>
      </c>
    </row>
    <row r="295" spans="1:7" s="39" customFormat="1" ht="38.25" x14ac:dyDescent="0.2">
      <c r="A295" s="17" t="s">
        <v>224</v>
      </c>
      <c r="B295" s="4" t="s">
        <v>21</v>
      </c>
      <c r="C295" s="4" t="s">
        <v>23</v>
      </c>
      <c r="D295" s="4" t="s">
        <v>223</v>
      </c>
      <c r="E295" s="4"/>
      <c r="F295" s="82">
        <f>F296+F297</f>
        <v>84.68780000000001</v>
      </c>
      <c r="G295" s="82">
        <f>G296+G297</f>
        <v>84.68780000000001</v>
      </c>
    </row>
    <row r="296" spans="1:7" s="39" customFormat="1" x14ac:dyDescent="0.2">
      <c r="A296" s="37" t="s">
        <v>222</v>
      </c>
      <c r="B296" s="6" t="s">
        <v>21</v>
      </c>
      <c r="C296" s="6" t="s">
        <v>23</v>
      </c>
      <c r="D296" s="6" t="s">
        <v>223</v>
      </c>
      <c r="E296" s="6" t="s">
        <v>98</v>
      </c>
      <c r="F296" s="81">
        <v>65.045000000000002</v>
      </c>
      <c r="G296" s="81">
        <v>65.045000000000002</v>
      </c>
    </row>
    <row r="297" spans="1:7" s="39" customFormat="1" ht="38.25" x14ac:dyDescent="0.2">
      <c r="A297" s="14" t="s">
        <v>219</v>
      </c>
      <c r="B297" s="6" t="s">
        <v>21</v>
      </c>
      <c r="C297" s="6" t="s">
        <v>23</v>
      </c>
      <c r="D297" s="6" t="s">
        <v>223</v>
      </c>
      <c r="E297" s="6" t="s">
        <v>143</v>
      </c>
      <c r="F297" s="81">
        <v>19.642800000000001</v>
      </c>
      <c r="G297" s="81">
        <v>19.642800000000001</v>
      </c>
    </row>
    <row r="298" spans="1:7" s="39" customFormat="1" ht="27" x14ac:dyDescent="0.2">
      <c r="A298" s="31" t="s">
        <v>296</v>
      </c>
      <c r="B298" s="11" t="s">
        <v>21</v>
      </c>
      <c r="C298" s="11" t="s">
        <v>23</v>
      </c>
      <c r="D298" s="11" t="s">
        <v>205</v>
      </c>
      <c r="E298" s="11"/>
      <c r="F298" s="50">
        <f>F299</f>
        <v>66329.799999999988</v>
      </c>
      <c r="G298" s="50">
        <f>G299</f>
        <v>66329.799999999988</v>
      </c>
    </row>
    <row r="299" spans="1:7" s="39" customFormat="1" ht="25.5" x14ac:dyDescent="0.2">
      <c r="A299" s="30" t="s">
        <v>206</v>
      </c>
      <c r="B299" s="4" t="s">
        <v>21</v>
      </c>
      <c r="C299" s="4" t="s">
        <v>23</v>
      </c>
      <c r="D299" s="4" t="s">
        <v>207</v>
      </c>
      <c r="E299" s="4"/>
      <c r="F299" s="5">
        <f>F302+F305+F300+F312</f>
        <v>66329.799999999988</v>
      </c>
      <c r="G299" s="5">
        <f>G302+G305+G300+G312</f>
        <v>66329.799999999988</v>
      </c>
    </row>
    <row r="300" spans="1:7" s="39" customFormat="1" ht="89.25" x14ac:dyDescent="0.2">
      <c r="A300" s="24" t="s">
        <v>57</v>
      </c>
      <c r="B300" s="4" t="s">
        <v>21</v>
      </c>
      <c r="C300" s="4" t="s">
        <v>23</v>
      </c>
      <c r="D300" s="4" t="s">
        <v>210</v>
      </c>
      <c r="E300" s="4"/>
      <c r="F300" s="5">
        <f>F301</f>
        <v>82</v>
      </c>
      <c r="G300" s="5">
        <f>G301</f>
        <v>82</v>
      </c>
    </row>
    <row r="301" spans="1:7" s="39" customFormat="1" ht="25.5" x14ac:dyDescent="0.2">
      <c r="A301" s="14" t="s">
        <v>68</v>
      </c>
      <c r="B301" s="6" t="s">
        <v>21</v>
      </c>
      <c r="C301" s="6" t="s">
        <v>23</v>
      </c>
      <c r="D301" s="6" t="s">
        <v>210</v>
      </c>
      <c r="E301" s="6" t="s">
        <v>69</v>
      </c>
      <c r="F301" s="81">
        <v>82</v>
      </c>
      <c r="G301" s="81">
        <v>82</v>
      </c>
    </row>
    <row r="302" spans="1:7" s="39" customFormat="1" ht="25.5" x14ac:dyDescent="0.2">
      <c r="A302" s="30" t="s">
        <v>95</v>
      </c>
      <c r="B302" s="4" t="s">
        <v>21</v>
      </c>
      <c r="C302" s="4" t="s">
        <v>23</v>
      </c>
      <c r="D302" s="4" t="s">
        <v>221</v>
      </c>
      <c r="E302" s="4"/>
      <c r="F302" s="82">
        <f>F303+F304</f>
        <v>1190.2</v>
      </c>
      <c r="G302" s="82">
        <f>G303+G304</f>
        <v>1190.2</v>
      </c>
    </row>
    <row r="303" spans="1:7" s="39" customFormat="1" ht="25.5" x14ac:dyDescent="0.2">
      <c r="A303" s="37" t="s">
        <v>125</v>
      </c>
      <c r="B303" s="6" t="s">
        <v>21</v>
      </c>
      <c r="C303" s="6" t="s">
        <v>23</v>
      </c>
      <c r="D303" s="6" t="s">
        <v>221</v>
      </c>
      <c r="E303" s="6" t="s">
        <v>65</v>
      </c>
      <c r="F303" s="20">
        <v>914.2</v>
      </c>
      <c r="G303" s="20">
        <v>914.2</v>
      </c>
    </row>
    <row r="304" spans="1:7" ht="38.25" x14ac:dyDescent="0.2">
      <c r="A304" s="14" t="s">
        <v>126</v>
      </c>
      <c r="B304" s="6" t="s">
        <v>21</v>
      </c>
      <c r="C304" s="6" t="s">
        <v>23</v>
      </c>
      <c r="D304" s="6" t="s">
        <v>221</v>
      </c>
      <c r="E304" s="6" t="s">
        <v>119</v>
      </c>
      <c r="F304" s="20">
        <v>276</v>
      </c>
      <c r="G304" s="20">
        <v>276</v>
      </c>
    </row>
    <row r="305" spans="1:7" ht="51" x14ac:dyDescent="0.2">
      <c r="A305" s="24" t="s">
        <v>208</v>
      </c>
      <c r="B305" s="4" t="s">
        <v>21</v>
      </c>
      <c r="C305" s="4" t="s">
        <v>23</v>
      </c>
      <c r="D305" s="4" t="s">
        <v>209</v>
      </c>
      <c r="E305" s="4"/>
      <c r="F305" s="5">
        <f>SUM(F306:F311)</f>
        <v>33054.6</v>
      </c>
      <c r="G305" s="5">
        <f>SUM(G306:G311)</f>
        <v>33054.6</v>
      </c>
    </row>
    <row r="306" spans="1:7" x14ac:dyDescent="0.2">
      <c r="A306" s="37" t="s">
        <v>218</v>
      </c>
      <c r="B306" s="6" t="s">
        <v>21</v>
      </c>
      <c r="C306" s="6" t="s">
        <v>23</v>
      </c>
      <c r="D306" s="6" t="s">
        <v>209</v>
      </c>
      <c r="E306" s="6" t="s">
        <v>98</v>
      </c>
      <c r="F306" s="20">
        <v>24865.3</v>
      </c>
      <c r="G306" s="20">
        <v>24865.3</v>
      </c>
    </row>
    <row r="307" spans="1:7" ht="38.25" x14ac:dyDescent="0.2">
      <c r="A307" s="14" t="s">
        <v>219</v>
      </c>
      <c r="B307" s="6" t="s">
        <v>21</v>
      </c>
      <c r="C307" s="6" t="s">
        <v>23</v>
      </c>
      <c r="D307" s="6" t="s">
        <v>209</v>
      </c>
      <c r="E307" s="6" t="s">
        <v>143</v>
      </c>
      <c r="F307" s="20">
        <v>7509.3</v>
      </c>
      <c r="G307" s="20">
        <v>7509.3</v>
      </c>
    </row>
    <row r="308" spans="1:7" ht="25.5" x14ac:dyDescent="0.2">
      <c r="A308" s="14" t="s">
        <v>68</v>
      </c>
      <c r="B308" s="6" t="s">
        <v>21</v>
      </c>
      <c r="C308" s="6" t="s">
        <v>23</v>
      </c>
      <c r="D308" s="6" t="s">
        <v>209</v>
      </c>
      <c r="E308" s="6" t="s">
        <v>69</v>
      </c>
      <c r="F308" s="20">
        <v>16</v>
      </c>
      <c r="G308" s="20">
        <v>16</v>
      </c>
    </row>
    <row r="309" spans="1:7" s="39" customFormat="1" x14ac:dyDescent="0.2">
      <c r="A309" s="14" t="s">
        <v>353</v>
      </c>
      <c r="B309" s="6" t="s">
        <v>21</v>
      </c>
      <c r="C309" s="6" t="s">
        <v>23</v>
      </c>
      <c r="D309" s="6" t="s">
        <v>209</v>
      </c>
      <c r="E309" s="6" t="s">
        <v>352</v>
      </c>
      <c r="F309" s="20">
        <v>600</v>
      </c>
      <c r="G309" s="20">
        <v>600</v>
      </c>
    </row>
    <row r="310" spans="1:7" s="39" customFormat="1" ht="25.5" x14ac:dyDescent="0.2">
      <c r="A310" s="14" t="s">
        <v>70</v>
      </c>
      <c r="B310" s="6" t="s">
        <v>21</v>
      </c>
      <c r="C310" s="6" t="s">
        <v>23</v>
      </c>
      <c r="D310" s="6" t="s">
        <v>209</v>
      </c>
      <c r="E310" s="6" t="s">
        <v>71</v>
      </c>
      <c r="F310" s="20">
        <v>30</v>
      </c>
      <c r="G310" s="20">
        <v>30</v>
      </c>
    </row>
    <row r="311" spans="1:7" s="39" customFormat="1" x14ac:dyDescent="0.2">
      <c r="A311" s="14" t="s">
        <v>144</v>
      </c>
      <c r="B311" s="6" t="s">
        <v>21</v>
      </c>
      <c r="C311" s="6" t="s">
        <v>23</v>
      </c>
      <c r="D311" s="6" t="s">
        <v>209</v>
      </c>
      <c r="E311" s="6" t="s">
        <v>72</v>
      </c>
      <c r="F311" s="20">
        <v>34</v>
      </c>
      <c r="G311" s="20">
        <v>34</v>
      </c>
    </row>
    <row r="312" spans="1:7" ht="25.5" x14ac:dyDescent="0.2">
      <c r="A312" s="30" t="s">
        <v>457</v>
      </c>
      <c r="B312" s="4" t="s">
        <v>21</v>
      </c>
      <c r="C312" s="4" t="s">
        <v>23</v>
      </c>
      <c r="D312" s="4" t="s">
        <v>458</v>
      </c>
      <c r="E312" s="4"/>
      <c r="F312" s="82">
        <f>SUM(F313:F314)</f>
        <v>32003</v>
      </c>
      <c r="G312" s="82">
        <f>SUM(G313:G314)</f>
        <v>32003</v>
      </c>
    </row>
    <row r="313" spans="1:7" x14ac:dyDescent="0.2">
      <c r="A313" s="37" t="s">
        <v>217</v>
      </c>
      <c r="B313" s="6" t="s">
        <v>21</v>
      </c>
      <c r="C313" s="6" t="s">
        <v>23</v>
      </c>
      <c r="D313" s="6" t="s">
        <v>459</v>
      </c>
      <c r="E313" s="6" t="s">
        <v>98</v>
      </c>
      <c r="F313" s="20">
        <f>23850+737.6</f>
        <v>24587.599999999999</v>
      </c>
      <c r="G313" s="20">
        <f>23850+737.6</f>
        <v>24587.599999999999</v>
      </c>
    </row>
    <row r="314" spans="1:7" ht="38.25" x14ac:dyDescent="0.2">
      <c r="A314" s="14" t="s">
        <v>219</v>
      </c>
      <c r="B314" s="6" t="s">
        <v>21</v>
      </c>
      <c r="C314" s="6" t="s">
        <v>23</v>
      </c>
      <c r="D314" s="6" t="s">
        <v>458</v>
      </c>
      <c r="E314" s="6" t="s">
        <v>143</v>
      </c>
      <c r="F314" s="20">
        <f>7192.9+222.5</f>
        <v>7415.4</v>
      </c>
      <c r="G314" s="20">
        <f>7192.9+222.5</f>
        <v>7415.4</v>
      </c>
    </row>
    <row r="315" spans="1:7" ht="13.5" x14ac:dyDescent="0.2">
      <c r="A315" s="59" t="s">
        <v>297</v>
      </c>
      <c r="B315" s="11" t="s">
        <v>21</v>
      </c>
      <c r="C315" s="11" t="s">
        <v>23</v>
      </c>
      <c r="D315" s="11" t="s">
        <v>237</v>
      </c>
      <c r="E315" s="11"/>
      <c r="F315" s="50">
        <f>F316+F319</f>
        <v>298</v>
      </c>
      <c r="G315" s="50">
        <f>G316+G319</f>
        <v>298</v>
      </c>
    </row>
    <row r="316" spans="1:7" ht="25.5" x14ac:dyDescent="0.2">
      <c r="A316" s="60" t="s">
        <v>238</v>
      </c>
      <c r="B316" s="4" t="s">
        <v>21</v>
      </c>
      <c r="C316" s="4" t="s">
        <v>23</v>
      </c>
      <c r="D316" s="4" t="s">
        <v>239</v>
      </c>
      <c r="E316" s="4"/>
      <c r="F316" s="5">
        <f>F317</f>
        <v>200</v>
      </c>
      <c r="G316" s="5">
        <f>G317</f>
        <v>200</v>
      </c>
    </row>
    <row r="317" spans="1:7" ht="25.5" x14ac:dyDescent="0.2">
      <c r="A317" s="60" t="s">
        <v>240</v>
      </c>
      <c r="B317" s="4" t="s">
        <v>21</v>
      </c>
      <c r="C317" s="4" t="s">
        <v>23</v>
      </c>
      <c r="D317" s="4" t="s">
        <v>241</v>
      </c>
      <c r="E317" s="4"/>
      <c r="F317" s="5">
        <f>F318</f>
        <v>200</v>
      </c>
      <c r="G317" s="5">
        <f>G318</f>
        <v>200</v>
      </c>
    </row>
    <row r="318" spans="1:7" x14ac:dyDescent="0.2">
      <c r="A318" s="25" t="s">
        <v>82</v>
      </c>
      <c r="B318" s="6" t="s">
        <v>21</v>
      </c>
      <c r="C318" s="6" t="s">
        <v>23</v>
      </c>
      <c r="D318" s="6" t="s">
        <v>241</v>
      </c>
      <c r="E318" s="6" t="s">
        <v>83</v>
      </c>
      <c r="F318" s="20">
        <v>200</v>
      </c>
      <c r="G318" s="20">
        <v>200</v>
      </c>
    </row>
    <row r="319" spans="1:7" ht="38.25" x14ac:dyDescent="0.2">
      <c r="A319" s="24" t="s">
        <v>320</v>
      </c>
      <c r="B319" s="4" t="s">
        <v>21</v>
      </c>
      <c r="C319" s="4" t="s">
        <v>23</v>
      </c>
      <c r="D319" s="4" t="s">
        <v>321</v>
      </c>
      <c r="E319" s="68"/>
      <c r="F319" s="5">
        <f>F320</f>
        <v>98</v>
      </c>
      <c r="G319" s="5">
        <f>G320</f>
        <v>98</v>
      </c>
    </row>
    <row r="320" spans="1:7" ht="38.25" x14ac:dyDescent="0.2">
      <c r="A320" s="24" t="s">
        <v>322</v>
      </c>
      <c r="B320" s="4" t="s">
        <v>21</v>
      </c>
      <c r="C320" s="4" t="s">
        <v>23</v>
      </c>
      <c r="D320" s="4" t="s">
        <v>323</v>
      </c>
      <c r="E320" s="94"/>
      <c r="F320" s="5">
        <f>F321</f>
        <v>98</v>
      </c>
      <c r="G320" s="5">
        <f>G321</f>
        <v>98</v>
      </c>
    </row>
    <row r="321" spans="1:7" ht="25.5" x14ac:dyDescent="0.2">
      <c r="A321" s="14" t="s">
        <v>68</v>
      </c>
      <c r="B321" s="6" t="s">
        <v>21</v>
      </c>
      <c r="C321" s="6" t="s">
        <v>23</v>
      </c>
      <c r="D321" s="6" t="s">
        <v>323</v>
      </c>
      <c r="E321" s="68" t="s">
        <v>69</v>
      </c>
      <c r="F321" s="20">
        <v>98</v>
      </c>
      <c r="G321" s="20">
        <v>98</v>
      </c>
    </row>
    <row r="322" spans="1:7" x14ac:dyDescent="0.2">
      <c r="A322" s="21" t="s">
        <v>84</v>
      </c>
      <c r="B322" s="10" t="s">
        <v>34</v>
      </c>
      <c r="C322" s="10"/>
      <c r="D322" s="10"/>
      <c r="E322" s="10"/>
      <c r="F322" s="48">
        <f>F323+F344</f>
        <v>68089.399999999994</v>
      </c>
      <c r="G322" s="48">
        <f>G323+G344</f>
        <v>68089.399999999994</v>
      </c>
    </row>
    <row r="323" spans="1:7" x14ac:dyDescent="0.2">
      <c r="A323" s="23" t="s">
        <v>15</v>
      </c>
      <c r="B323" s="9" t="s">
        <v>34</v>
      </c>
      <c r="C323" s="9" t="s">
        <v>18</v>
      </c>
      <c r="D323" s="9"/>
      <c r="E323" s="9"/>
      <c r="F323" s="49">
        <f>F324+F341</f>
        <v>56821.5</v>
      </c>
      <c r="G323" s="49">
        <f>G324+G341</f>
        <v>56821.5</v>
      </c>
    </row>
    <row r="324" spans="1:7" s="39" customFormat="1" ht="25.5" x14ac:dyDescent="0.2">
      <c r="A324" s="18" t="s">
        <v>468</v>
      </c>
      <c r="B324" s="11" t="s">
        <v>24</v>
      </c>
      <c r="C324" s="11" t="s">
        <v>18</v>
      </c>
      <c r="D324" s="11" t="s">
        <v>156</v>
      </c>
      <c r="E324" s="11"/>
      <c r="F324" s="50">
        <f>F331+F325+F337</f>
        <v>49114</v>
      </c>
      <c r="G324" s="50">
        <f>G331+G325+G337</f>
        <v>49114</v>
      </c>
    </row>
    <row r="325" spans="1:7" ht="13.5" x14ac:dyDescent="0.2">
      <c r="A325" s="41" t="s">
        <v>302</v>
      </c>
      <c r="B325" s="7" t="s">
        <v>34</v>
      </c>
      <c r="C325" s="7" t="s">
        <v>18</v>
      </c>
      <c r="D325" s="7" t="s">
        <v>162</v>
      </c>
      <c r="E325" s="7"/>
      <c r="F325" s="42">
        <f>F326</f>
        <v>18282.400000000001</v>
      </c>
      <c r="G325" s="42">
        <f>G326</f>
        <v>18282.400000000001</v>
      </c>
    </row>
    <row r="326" spans="1:7" ht="25.5" x14ac:dyDescent="0.2">
      <c r="A326" s="24" t="s">
        <v>163</v>
      </c>
      <c r="B326" s="4" t="s">
        <v>24</v>
      </c>
      <c r="C326" s="4" t="s">
        <v>18</v>
      </c>
      <c r="D326" s="4" t="s">
        <v>164</v>
      </c>
      <c r="E326" s="4"/>
      <c r="F326" s="5">
        <f>F329+F327</f>
        <v>18282.400000000001</v>
      </c>
      <c r="G326" s="5">
        <f>G329+G327</f>
        <v>18282.400000000001</v>
      </c>
    </row>
    <row r="327" spans="1:7" ht="25.5" x14ac:dyDescent="0.2">
      <c r="A327" s="22" t="s">
        <v>165</v>
      </c>
      <c r="B327" s="4" t="s">
        <v>24</v>
      </c>
      <c r="C327" s="4" t="s">
        <v>18</v>
      </c>
      <c r="D327" s="4" t="s">
        <v>166</v>
      </c>
      <c r="E327" s="4"/>
      <c r="F327" s="82">
        <f>F328</f>
        <v>10012.299999999999</v>
      </c>
      <c r="G327" s="82">
        <f>G328</f>
        <v>10012.299999999999</v>
      </c>
    </row>
    <row r="328" spans="1:7" s="39" customFormat="1" ht="51" x14ac:dyDescent="0.2">
      <c r="A328" s="15" t="s">
        <v>80</v>
      </c>
      <c r="B328" s="6" t="s">
        <v>24</v>
      </c>
      <c r="C328" s="6" t="s">
        <v>18</v>
      </c>
      <c r="D328" s="6" t="s">
        <v>166</v>
      </c>
      <c r="E328" s="6" t="s">
        <v>86</v>
      </c>
      <c r="F328" s="81">
        <v>10012.299999999999</v>
      </c>
      <c r="G328" s="81">
        <v>10012.299999999999</v>
      </c>
    </row>
    <row r="329" spans="1:7" s="39" customFormat="1" ht="25.5" x14ac:dyDescent="0.2">
      <c r="A329" s="22" t="s">
        <v>167</v>
      </c>
      <c r="B329" s="4" t="s">
        <v>24</v>
      </c>
      <c r="C329" s="4" t="s">
        <v>18</v>
      </c>
      <c r="D329" s="4" t="s">
        <v>264</v>
      </c>
      <c r="E329" s="4"/>
      <c r="F329" s="5">
        <f>F330</f>
        <v>8270.1</v>
      </c>
      <c r="G329" s="5">
        <f>G330</f>
        <v>8270.1</v>
      </c>
    </row>
    <row r="330" spans="1:7" ht="51" x14ac:dyDescent="0.2">
      <c r="A330" s="15" t="s">
        <v>80</v>
      </c>
      <c r="B330" s="6" t="s">
        <v>24</v>
      </c>
      <c r="C330" s="6" t="s">
        <v>18</v>
      </c>
      <c r="D330" s="6" t="s">
        <v>264</v>
      </c>
      <c r="E330" s="6" t="s">
        <v>86</v>
      </c>
      <c r="F330" s="81">
        <v>8270.1</v>
      </c>
      <c r="G330" s="81">
        <v>8270.1</v>
      </c>
    </row>
    <row r="331" spans="1:7" ht="27" x14ac:dyDescent="0.25">
      <c r="A331" s="62" t="s">
        <v>303</v>
      </c>
      <c r="B331" s="7" t="s">
        <v>34</v>
      </c>
      <c r="C331" s="7" t="s">
        <v>18</v>
      </c>
      <c r="D331" s="7" t="s">
        <v>168</v>
      </c>
      <c r="E331" s="7"/>
      <c r="F331" s="84">
        <f>F332</f>
        <v>30681.599999999999</v>
      </c>
      <c r="G331" s="84">
        <f>G332</f>
        <v>30681.599999999999</v>
      </c>
    </row>
    <row r="332" spans="1:7" ht="25.5" x14ac:dyDescent="0.2">
      <c r="A332" s="24" t="s">
        <v>169</v>
      </c>
      <c r="B332" s="4" t="s">
        <v>24</v>
      </c>
      <c r="C332" s="4" t="s">
        <v>18</v>
      </c>
      <c r="D332" s="4" t="s">
        <v>170</v>
      </c>
      <c r="E332" s="4"/>
      <c r="F332" s="82">
        <f>F335+F333</f>
        <v>30681.599999999999</v>
      </c>
      <c r="G332" s="82">
        <f>G335+G333</f>
        <v>30681.599999999999</v>
      </c>
    </row>
    <row r="333" spans="1:7" ht="38.25" x14ac:dyDescent="0.2">
      <c r="A333" s="22" t="s">
        <v>171</v>
      </c>
      <c r="B333" s="4" t="s">
        <v>34</v>
      </c>
      <c r="C333" s="4" t="s">
        <v>18</v>
      </c>
      <c r="D333" s="4" t="s">
        <v>172</v>
      </c>
      <c r="E333" s="4"/>
      <c r="F333" s="82">
        <f>SUM(F334:F334)</f>
        <v>17739.2</v>
      </c>
      <c r="G333" s="82">
        <f>SUM(G334:G334)</f>
        <v>17739.2</v>
      </c>
    </row>
    <row r="334" spans="1:7" ht="51" x14ac:dyDescent="0.2">
      <c r="A334" s="25" t="s">
        <v>81</v>
      </c>
      <c r="B334" s="6" t="s">
        <v>24</v>
      </c>
      <c r="C334" s="6" t="s">
        <v>18</v>
      </c>
      <c r="D334" s="6" t="s">
        <v>172</v>
      </c>
      <c r="E334" s="6" t="s">
        <v>85</v>
      </c>
      <c r="F334" s="81">
        <v>17739.2</v>
      </c>
      <c r="G334" s="81">
        <v>17739.2</v>
      </c>
    </row>
    <row r="335" spans="1:7" ht="25.5" x14ac:dyDescent="0.2">
      <c r="A335" s="22" t="s">
        <v>167</v>
      </c>
      <c r="B335" s="4" t="s">
        <v>24</v>
      </c>
      <c r="C335" s="4" t="s">
        <v>18</v>
      </c>
      <c r="D335" s="4" t="s">
        <v>265</v>
      </c>
      <c r="E335" s="4"/>
      <c r="F335" s="82">
        <f>F336</f>
        <v>12942.4</v>
      </c>
      <c r="G335" s="82">
        <f>G336</f>
        <v>12942.4</v>
      </c>
    </row>
    <row r="336" spans="1:7" ht="51" x14ac:dyDescent="0.2">
      <c r="A336" s="25" t="s">
        <v>81</v>
      </c>
      <c r="B336" s="6" t="s">
        <v>24</v>
      </c>
      <c r="C336" s="6" t="s">
        <v>18</v>
      </c>
      <c r="D336" s="6" t="s">
        <v>265</v>
      </c>
      <c r="E336" s="6" t="s">
        <v>85</v>
      </c>
      <c r="F336" s="81">
        <v>12942.4</v>
      </c>
      <c r="G336" s="81">
        <v>12942.4</v>
      </c>
    </row>
    <row r="337" spans="1:7" ht="13.5" x14ac:dyDescent="0.2">
      <c r="A337" s="41" t="s">
        <v>304</v>
      </c>
      <c r="B337" s="7" t="s">
        <v>24</v>
      </c>
      <c r="C337" s="7" t="s">
        <v>18</v>
      </c>
      <c r="D337" s="7" t="s">
        <v>173</v>
      </c>
      <c r="E337" s="7"/>
      <c r="F337" s="42">
        <f>F338</f>
        <v>150</v>
      </c>
      <c r="G337" s="42">
        <f>G338</f>
        <v>150</v>
      </c>
    </row>
    <row r="338" spans="1:7" ht="25.5" x14ac:dyDescent="0.2">
      <c r="A338" s="24" t="s">
        <v>372</v>
      </c>
      <c r="B338" s="4" t="s">
        <v>24</v>
      </c>
      <c r="C338" s="4" t="s">
        <v>18</v>
      </c>
      <c r="D338" s="4" t="s">
        <v>374</v>
      </c>
      <c r="E338" s="4"/>
      <c r="F338" s="5">
        <f>F339</f>
        <v>150</v>
      </c>
      <c r="G338" s="5">
        <f>G339</f>
        <v>150</v>
      </c>
    </row>
    <row r="339" spans="1:7" ht="25.5" x14ac:dyDescent="0.2">
      <c r="A339" s="16" t="s">
        <v>373</v>
      </c>
      <c r="B339" s="4" t="s">
        <v>24</v>
      </c>
      <c r="C339" s="4" t="s">
        <v>18</v>
      </c>
      <c r="D339" s="4" t="s">
        <v>375</v>
      </c>
      <c r="E339" s="4"/>
      <c r="F339" s="5">
        <f>SUM(F340:F340)</f>
        <v>150</v>
      </c>
      <c r="G339" s="5">
        <f>SUM(G340:G340)</f>
        <v>150</v>
      </c>
    </row>
    <row r="340" spans="1:7" ht="25.5" x14ac:dyDescent="0.2">
      <c r="A340" s="15" t="s">
        <v>96</v>
      </c>
      <c r="B340" s="6" t="s">
        <v>24</v>
      </c>
      <c r="C340" s="6" t="s">
        <v>18</v>
      </c>
      <c r="D340" s="6" t="s">
        <v>375</v>
      </c>
      <c r="E340" s="6" t="s">
        <v>69</v>
      </c>
      <c r="F340" s="81">
        <v>150</v>
      </c>
      <c r="G340" s="81">
        <v>150</v>
      </c>
    </row>
    <row r="341" spans="1:7" x14ac:dyDescent="0.2">
      <c r="A341" s="18" t="s">
        <v>175</v>
      </c>
      <c r="B341" s="11" t="s">
        <v>24</v>
      </c>
      <c r="C341" s="11" t="s">
        <v>18</v>
      </c>
      <c r="D341" s="11" t="s">
        <v>127</v>
      </c>
      <c r="E341" s="11"/>
      <c r="F341" s="85">
        <f>F342</f>
        <v>7707.5</v>
      </c>
      <c r="G341" s="85">
        <f>G342</f>
        <v>7707.5</v>
      </c>
    </row>
    <row r="342" spans="1:7" ht="25.5" x14ac:dyDescent="0.2">
      <c r="A342" s="22" t="s">
        <v>167</v>
      </c>
      <c r="B342" s="4" t="s">
        <v>24</v>
      </c>
      <c r="C342" s="4" t="s">
        <v>18</v>
      </c>
      <c r="D342" s="4" t="s">
        <v>266</v>
      </c>
      <c r="E342" s="4"/>
      <c r="F342" s="82">
        <f>F343</f>
        <v>7707.5</v>
      </c>
      <c r="G342" s="82">
        <f>G343</f>
        <v>7707.5</v>
      </c>
    </row>
    <row r="343" spans="1:7" x14ac:dyDescent="0.2">
      <c r="A343" s="25" t="s">
        <v>118</v>
      </c>
      <c r="B343" s="6" t="s">
        <v>24</v>
      </c>
      <c r="C343" s="6" t="s">
        <v>18</v>
      </c>
      <c r="D343" s="6" t="s">
        <v>266</v>
      </c>
      <c r="E343" s="6" t="s">
        <v>76</v>
      </c>
      <c r="F343" s="81">
        <v>7707.5</v>
      </c>
      <c r="G343" s="81">
        <v>7707.5</v>
      </c>
    </row>
    <row r="344" spans="1:7" x14ac:dyDescent="0.2">
      <c r="A344" s="26" t="s">
        <v>106</v>
      </c>
      <c r="B344" s="9" t="s">
        <v>24</v>
      </c>
      <c r="C344" s="9" t="s">
        <v>20</v>
      </c>
      <c r="D344" s="9"/>
      <c r="E344" s="9"/>
      <c r="F344" s="49">
        <f>F345+F355</f>
        <v>11267.9</v>
      </c>
      <c r="G344" s="49">
        <f>G345+G355</f>
        <v>11267.9</v>
      </c>
    </row>
    <row r="345" spans="1:7" ht="25.5" x14ac:dyDescent="0.2">
      <c r="A345" s="18" t="s">
        <v>468</v>
      </c>
      <c r="B345" s="11" t="s">
        <v>34</v>
      </c>
      <c r="C345" s="11" t="s">
        <v>20</v>
      </c>
      <c r="D345" s="11" t="s">
        <v>156</v>
      </c>
      <c r="E345" s="11"/>
      <c r="F345" s="50">
        <f>F346</f>
        <v>11116.9</v>
      </c>
      <c r="G345" s="50">
        <f>G346</f>
        <v>11116.9</v>
      </c>
    </row>
    <row r="346" spans="1:7" ht="13.5" x14ac:dyDescent="0.2">
      <c r="A346" s="41" t="s">
        <v>304</v>
      </c>
      <c r="B346" s="7" t="s">
        <v>24</v>
      </c>
      <c r="C346" s="7" t="s">
        <v>20</v>
      </c>
      <c r="D346" s="7" t="s">
        <v>173</v>
      </c>
      <c r="E346" s="7"/>
      <c r="F346" s="42">
        <f>F348+F351</f>
        <v>11116.9</v>
      </c>
      <c r="G346" s="42">
        <f>G348+G351</f>
        <v>11116.9</v>
      </c>
    </row>
    <row r="347" spans="1:7" ht="25.5" x14ac:dyDescent="0.2">
      <c r="A347" s="24" t="s">
        <v>348</v>
      </c>
      <c r="B347" s="4" t="s">
        <v>24</v>
      </c>
      <c r="C347" s="4" t="s">
        <v>20</v>
      </c>
      <c r="D347" s="4" t="s">
        <v>347</v>
      </c>
      <c r="E347" s="4"/>
      <c r="F347" s="5">
        <f>F348</f>
        <v>905</v>
      </c>
      <c r="G347" s="5">
        <f>G348</f>
        <v>905</v>
      </c>
    </row>
    <row r="348" spans="1:7" ht="25.5" x14ac:dyDescent="0.2">
      <c r="A348" s="24" t="s">
        <v>95</v>
      </c>
      <c r="B348" s="4" t="s">
        <v>24</v>
      </c>
      <c r="C348" s="4" t="s">
        <v>20</v>
      </c>
      <c r="D348" s="4" t="s">
        <v>220</v>
      </c>
      <c r="E348" s="4"/>
      <c r="F348" s="5">
        <f>SUM(F349:F350)</f>
        <v>905</v>
      </c>
      <c r="G348" s="5">
        <f>SUM(G349:G350)</f>
        <v>905</v>
      </c>
    </row>
    <row r="349" spans="1:7" ht="25.5" x14ac:dyDescent="0.2">
      <c r="A349" s="14" t="s">
        <v>125</v>
      </c>
      <c r="B349" s="6" t="s">
        <v>24</v>
      </c>
      <c r="C349" s="6" t="s">
        <v>20</v>
      </c>
      <c r="D349" s="6" t="s">
        <v>220</v>
      </c>
      <c r="E349" s="6" t="s">
        <v>65</v>
      </c>
      <c r="F349" s="81">
        <v>695</v>
      </c>
      <c r="G349" s="81">
        <v>695</v>
      </c>
    </row>
    <row r="350" spans="1:7" ht="38.25" x14ac:dyDescent="0.2">
      <c r="A350" s="14" t="s">
        <v>126</v>
      </c>
      <c r="B350" s="6" t="s">
        <v>24</v>
      </c>
      <c r="C350" s="6" t="s">
        <v>20</v>
      </c>
      <c r="D350" s="6" t="s">
        <v>220</v>
      </c>
      <c r="E350" s="6" t="s">
        <v>119</v>
      </c>
      <c r="F350" s="81">
        <v>210</v>
      </c>
      <c r="G350" s="81">
        <v>210</v>
      </c>
    </row>
    <row r="351" spans="1:7" ht="25.5" x14ac:dyDescent="0.2">
      <c r="A351" s="16" t="s">
        <v>276</v>
      </c>
      <c r="B351" s="4" t="s">
        <v>24</v>
      </c>
      <c r="C351" s="4" t="s">
        <v>20</v>
      </c>
      <c r="D351" s="4" t="s">
        <v>174</v>
      </c>
      <c r="E351" s="4"/>
      <c r="F351" s="82">
        <f>SUM(F352:F354)</f>
        <v>10211.9</v>
      </c>
      <c r="G351" s="82">
        <f>SUM(G352:G354)</f>
        <v>10211.9</v>
      </c>
    </row>
    <row r="352" spans="1:7" x14ac:dyDescent="0.2">
      <c r="A352" s="15" t="s">
        <v>217</v>
      </c>
      <c r="B352" s="6" t="s">
        <v>24</v>
      </c>
      <c r="C352" s="6" t="s">
        <v>20</v>
      </c>
      <c r="D352" s="6" t="s">
        <v>174</v>
      </c>
      <c r="E352" s="6" t="s">
        <v>98</v>
      </c>
      <c r="F352" s="81">
        <v>7838.2</v>
      </c>
      <c r="G352" s="81">
        <v>7838.2</v>
      </c>
    </row>
    <row r="353" spans="1:7" ht="38.25" x14ac:dyDescent="0.2">
      <c r="A353" s="15" t="s">
        <v>216</v>
      </c>
      <c r="B353" s="6" t="s">
        <v>24</v>
      </c>
      <c r="C353" s="6" t="s">
        <v>20</v>
      </c>
      <c r="D353" s="6" t="s">
        <v>174</v>
      </c>
      <c r="E353" s="6" t="s">
        <v>143</v>
      </c>
      <c r="F353" s="81">
        <v>2367.1999999999998</v>
      </c>
      <c r="G353" s="81">
        <v>2367.1999999999998</v>
      </c>
    </row>
    <row r="354" spans="1:7" x14ac:dyDescent="0.2">
      <c r="A354" s="15" t="s">
        <v>144</v>
      </c>
      <c r="B354" s="6" t="s">
        <v>24</v>
      </c>
      <c r="C354" s="6" t="s">
        <v>20</v>
      </c>
      <c r="D354" s="6" t="s">
        <v>174</v>
      </c>
      <c r="E354" s="6" t="s">
        <v>72</v>
      </c>
      <c r="F354" s="20">
        <v>6.5</v>
      </c>
      <c r="G354" s="20">
        <v>6.5</v>
      </c>
    </row>
    <row r="355" spans="1:7" ht="25.5" x14ac:dyDescent="0.2">
      <c r="A355" s="18" t="s">
        <v>470</v>
      </c>
      <c r="B355" s="11" t="s">
        <v>24</v>
      </c>
      <c r="C355" s="11" t="s">
        <v>20</v>
      </c>
      <c r="D355" s="11" t="s">
        <v>232</v>
      </c>
      <c r="E355" s="11"/>
      <c r="F355" s="83">
        <f t="shared" ref="F355:G357" si="19">F356</f>
        <v>151</v>
      </c>
      <c r="G355" s="83">
        <f t="shared" si="19"/>
        <v>151</v>
      </c>
    </row>
    <row r="356" spans="1:7" ht="25.5" x14ac:dyDescent="0.2">
      <c r="A356" s="24" t="s">
        <v>244</v>
      </c>
      <c r="B356" s="4" t="s">
        <v>24</v>
      </c>
      <c r="C356" s="4" t="s">
        <v>20</v>
      </c>
      <c r="D356" s="4" t="s">
        <v>332</v>
      </c>
      <c r="E356" s="4"/>
      <c r="F356" s="86">
        <f t="shared" si="19"/>
        <v>151</v>
      </c>
      <c r="G356" s="86">
        <f t="shared" si="19"/>
        <v>151</v>
      </c>
    </row>
    <row r="357" spans="1:7" ht="25.5" x14ac:dyDescent="0.2">
      <c r="A357" s="22" t="s">
        <v>233</v>
      </c>
      <c r="B357" s="4" t="s">
        <v>24</v>
      </c>
      <c r="C357" s="4" t="s">
        <v>20</v>
      </c>
      <c r="D357" s="4" t="s">
        <v>333</v>
      </c>
      <c r="E357" s="4"/>
      <c r="F357" s="82">
        <f t="shared" si="19"/>
        <v>151</v>
      </c>
      <c r="G357" s="82">
        <f t="shared" si="19"/>
        <v>151</v>
      </c>
    </row>
    <row r="358" spans="1:7" x14ac:dyDescent="0.2">
      <c r="A358" s="15" t="s">
        <v>392</v>
      </c>
      <c r="B358" s="6" t="s">
        <v>24</v>
      </c>
      <c r="C358" s="6" t="s">
        <v>20</v>
      </c>
      <c r="D358" s="6" t="s">
        <v>333</v>
      </c>
      <c r="E358" s="6" t="s">
        <v>391</v>
      </c>
      <c r="F358" s="81">
        <v>151</v>
      </c>
      <c r="G358" s="81">
        <v>151</v>
      </c>
    </row>
    <row r="359" spans="1:7" x14ac:dyDescent="0.2">
      <c r="A359" s="21" t="s">
        <v>79</v>
      </c>
      <c r="B359" s="10" t="s">
        <v>26</v>
      </c>
      <c r="C359" s="10"/>
      <c r="D359" s="10"/>
      <c r="E359" s="10"/>
      <c r="F359" s="48">
        <f>F360+F365+F382+F376</f>
        <v>52799.692949999997</v>
      </c>
      <c r="G359" s="48">
        <f>G360+G365+G382+G376</f>
        <v>13587.810249999999</v>
      </c>
    </row>
    <row r="360" spans="1:7" x14ac:dyDescent="0.2">
      <c r="A360" s="27" t="s">
        <v>16</v>
      </c>
      <c r="B360" s="9" t="s">
        <v>26</v>
      </c>
      <c r="C360" s="9" t="s">
        <v>18</v>
      </c>
      <c r="D360" s="9"/>
      <c r="E360" s="9"/>
      <c r="F360" s="49">
        <f t="shared" ref="F360:G363" si="20">F361</f>
        <v>5420</v>
      </c>
      <c r="G360" s="49">
        <f t="shared" si="20"/>
        <v>5420</v>
      </c>
    </row>
    <row r="361" spans="1:7" x14ac:dyDescent="0.2">
      <c r="A361" s="34" t="s">
        <v>108</v>
      </c>
      <c r="B361" s="11" t="s">
        <v>26</v>
      </c>
      <c r="C361" s="11" t="s">
        <v>18</v>
      </c>
      <c r="D361" s="11" t="s">
        <v>127</v>
      </c>
      <c r="E361" s="11"/>
      <c r="F361" s="50">
        <f t="shared" si="20"/>
        <v>5420</v>
      </c>
      <c r="G361" s="50">
        <f t="shared" si="20"/>
        <v>5420</v>
      </c>
    </row>
    <row r="362" spans="1:7" ht="25.5" x14ac:dyDescent="0.2">
      <c r="A362" s="24" t="s">
        <v>42</v>
      </c>
      <c r="B362" s="4" t="s">
        <v>26</v>
      </c>
      <c r="C362" s="4" t="s">
        <v>18</v>
      </c>
      <c r="D362" s="4" t="s">
        <v>151</v>
      </c>
      <c r="E362" s="4"/>
      <c r="F362" s="5">
        <f t="shared" si="20"/>
        <v>5420</v>
      </c>
      <c r="G362" s="5">
        <f t="shared" si="20"/>
        <v>5420</v>
      </c>
    </row>
    <row r="363" spans="1:7" x14ac:dyDescent="0.2">
      <c r="A363" s="69" t="s">
        <v>99</v>
      </c>
      <c r="B363" s="4" t="s">
        <v>26</v>
      </c>
      <c r="C363" s="4" t="s">
        <v>18</v>
      </c>
      <c r="D363" s="4" t="s">
        <v>152</v>
      </c>
      <c r="E363" s="4"/>
      <c r="F363" s="5">
        <f t="shared" si="20"/>
        <v>5420</v>
      </c>
      <c r="G363" s="5">
        <f t="shared" si="20"/>
        <v>5420</v>
      </c>
    </row>
    <row r="364" spans="1:7" x14ac:dyDescent="0.2">
      <c r="A364" s="19" t="s">
        <v>256</v>
      </c>
      <c r="B364" s="6" t="s">
        <v>26</v>
      </c>
      <c r="C364" s="6" t="s">
        <v>18</v>
      </c>
      <c r="D364" s="6" t="s">
        <v>152</v>
      </c>
      <c r="E364" s="6" t="s">
        <v>255</v>
      </c>
      <c r="F364" s="20">
        <v>5420</v>
      </c>
      <c r="G364" s="20">
        <v>5420</v>
      </c>
    </row>
    <row r="365" spans="1:7" s="39" customFormat="1" x14ac:dyDescent="0.2">
      <c r="A365" s="27" t="s">
        <v>110</v>
      </c>
      <c r="B365" s="9" t="s">
        <v>26</v>
      </c>
      <c r="C365" s="9" t="s">
        <v>32</v>
      </c>
      <c r="D365" s="9"/>
      <c r="E365" s="9"/>
      <c r="F365" s="53">
        <f>F370+F366</f>
        <v>41822.594169999997</v>
      </c>
      <c r="G365" s="53">
        <f>G370+G366</f>
        <v>2602.1999999999998</v>
      </c>
    </row>
    <row r="366" spans="1:7" s="39" customFormat="1" ht="38.25" x14ac:dyDescent="0.2">
      <c r="A366" s="61" t="s">
        <v>438</v>
      </c>
      <c r="B366" s="11" t="s">
        <v>26</v>
      </c>
      <c r="C366" s="11" t="s">
        <v>32</v>
      </c>
      <c r="D366" s="11" t="s">
        <v>336</v>
      </c>
      <c r="E366" s="11"/>
      <c r="F366" s="54">
        <f t="shared" ref="F366:G368" si="21">F367</f>
        <v>917.16184999999996</v>
      </c>
      <c r="G366" s="54">
        <f t="shared" si="21"/>
        <v>0</v>
      </c>
    </row>
    <row r="367" spans="1:7" s="39" customFormat="1" ht="51" x14ac:dyDescent="0.2">
      <c r="A367" s="16" t="s">
        <v>384</v>
      </c>
      <c r="B367" s="4" t="s">
        <v>26</v>
      </c>
      <c r="C367" s="4" t="s">
        <v>32</v>
      </c>
      <c r="D367" s="96" t="s">
        <v>396</v>
      </c>
      <c r="E367" s="4"/>
      <c r="F367" s="55">
        <f t="shared" si="21"/>
        <v>917.16184999999996</v>
      </c>
      <c r="G367" s="55">
        <f t="shared" si="21"/>
        <v>0</v>
      </c>
    </row>
    <row r="368" spans="1:7" s="39" customFormat="1" x14ac:dyDescent="0.2">
      <c r="A368" s="95" t="s">
        <v>385</v>
      </c>
      <c r="B368" s="4" t="s">
        <v>26</v>
      </c>
      <c r="C368" s="4" t="s">
        <v>32</v>
      </c>
      <c r="D368" s="96" t="s">
        <v>397</v>
      </c>
      <c r="E368" s="4"/>
      <c r="F368" s="55">
        <f t="shared" si="21"/>
        <v>917.16184999999996</v>
      </c>
      <c r="G368" s="55">
        <f t="shared" si="21"/>
        <v>0</v>
      </c>
    </row>
    <row r="369" spans="1:7" s="39" customFormat="1" x14ac:dyDescent="0.2">
      <c r="A369" s="25" t="s">
        <v>92</v>
      </c>
      <c r="B369" s="90" t="s">
        <v>26</v>
      </c>
      <c r="C369" s="90" t="s">
        <v>32</v>
      </c>
      <c r="D369" s="90" t="s">
        <v>397</v>
      </c>
      <c r="E369" s="90" t="s">
        <v>93</v>
      </c>
      <c r="F369" s="81">
        <v>917.16184999999996</v>
      </c>
      <c r="G369" s="81">
        <v>0</v>
      </c>
    </row>
    <row r="370" spans="1:7" x14ac:dyDescent="0.2">
      <c r="A370" s="18" t="s">
        <v>108</v>
      </c>
      <c r="B370" s="11" t="s">
        <v>26</v>
      </c>
      <c r="C370" s="11" t="s">
        <v>32</v>
      </c>
      <c r="D370" s="11" t="s">
        <v>127</v>
      </c>
      <c r="E370" s="11"/>
      <c r="F370" s="54">
        <f>F373+F371</f>
        <v>40905.43232</v>
      </c>
      <c r="G370" s="54">
        <f>G373+G371</f>
        <v>2602.1999999999998</v>
      </c>
    </row>
    <row r="371" spans="1:7" s="39" customFormat="1" ht="38.25" x14ac:dyDescent="0.2">
      <c r="A371" s="30" t="s">
        <v>453</v>
      </c>
      <c r="B371" s="4" t="s">
        <v>26</v>
      </c>
      <c r="C371" s="4" t="s">
        <v>32</v>
      </c>
      <c r="D371" s="4" t="s">
        <v>454</v>
      </c>
      <c r="E371" s="4"/>
      <c r="F371" s="86">
        <f>F372</f>
        <v>38303.232320000003</v>
      </c>
      <c r="G371" s="86">
        <f>G372</f>
        <v>0</v>
      </c>
    </row>
    <row r="372" spans="1:7" s="40" customFormat="1" x14ac:dyDescent="0.2">
      <c r="A372" s="57" t="s">
        <v>455</v>
      </c>
      <c r="B372" s="6" t="s">
        <v>26</v>
      </c>
      <c r="C372" s="6" t="s">
        <v>32</v>
      </c>
      <c r="D372" s="6" t="s">
        <v>454</v>
      </c>
      <c r="E372" s="6" t="s">
        <v>456</v>
      </c>
      <c r="F372" s="8">
        <v>38303.232320000003</v>
      </c>
      <c r="G372" s="8">
        <v>0</v>
      </c>
    </row>
    <row r="373" spans="1:7" s="39" customFormat="1" ht="204" x14ac:dyDescent="0.2">
      <c r="A373" s="22" t="s">
        <v>360</v>
      </c>
      <c r="B373" s="4" t="s">
        <v>26</v>
      </c>
      <c r="C373" s="4" t="s">
        <v>32</v>
      </c>
      <c r="D373" s="4" t="s">
        <v>176</v>
      </c>
      <c r="E373" s="4"/>
      <c r="F373" s="86">
        <f>F374+F375</f>
        <v>2602.1999999999998</v>
      </c>
      <c r="G373" s="86">
        <f>G374+G375</f>
        <v>2602.1999999999998</v>
      </c>
    </row>
    <row r="374" spans="1:7" s="40" customFormat="1" x14ac:dyDescent="0.2">
      <c r="A374" s="14" t="s">
        <v>82</v>
      </c>
      <c r="B374" s="6" t="s">
        <v>26</v>
      </c>
      <c r="C374" s="6" t="s">
        <v>32</v>
      </c>
      <c r="D374" s="6" t="s">
        <v>176</v>
      </c>
      <c r="E374" s="6" t="s">
        <v>83</v>
      </c>
      <c r="F374" s="8">
        <v>2293.1</v>
      </c>
      <c r="G374" s="8">
        <v>2293.1</v>
      </c>
    </row>
    <row r="375" spans="1:7" s="40" customFormat="1" x14ac:dyDescent="0.2">
      <c r="A375" s="25" t="s">
        <v>92</v>
      </c>
      <c r="B375" s="6" t="s">
        <v>26</v>
      </c>
      <c r="C375" s="6" t="s">
        <v>32</v>
      </c>
      <c r="D375" s="6" t="s">
        <v>176</v>
      </c>
      <c r="E375" s="6" t="s">
        <v>93</v>
      </c>
      <c r="F375" s="8">
        <v>309.10000000000002</v>
      </c>
      <c r="G375" s="8">
        <v>309.10000000000002</v>
      </c>
    </row>
    <row r="376" spans="1:7" s="40" customFormat="1" x14ac:dyDescent="0.2">
      <c r="A376" s="27" t="s">
        <v>474</v>
      </c>
      <c r="B376" s="9" t="s">
        <v>26</v>
      </c>
      <c r="C376" s="9" t="s">
        <v>20</v>
      </c>
      <c r="D376" s="9"/>
      <c r="E376" s="9"/>
      <c r="F376" s="49">
        <f>F377</f>
        <v>1286.9987799999999</v>
      </c>
      <c r="G376" s="49">
        <f t="shared" ref="G376:G378" si="22">G377</f>
        <v>1295.51025</v>
      </c>
    </row>
    <row r="377" spans="1:7" ht="38.25" x14ac:dyDescent="0.2">
      <c r="A377" s="18" t="s">
        <v>481</v>
      </c>
      <c r="B377" s="11" t="s">
        <v>26</v>
      </c>
      <c r="C377" s="11" t="s">
        <v>20</v>
      </c>
      <c r="D377" s="11" t="s">
        <v>177</v>
      </c>
      <c r="E377" s="11"/>
      <c r="F377" s="85">
        <f>F378</f>
        <v>1286.9987799999999</v>
      </c>
      <c r="G377" s="50">
        <f t="shared" si="22"/>
        <v>1295.51025</v>
      </c>
    </row>
    <row r="378" spans="1:7" ht="13.5" x14ac:dyDescent="0.2">
      <c r="A378" s="41" t="s">
        <v>475</v>
      </c>
      <c r="B378" s="7" t="s">
        <v>26</v>
      </c>
      <c r="C378" s="7" t="s">
        <v>20</v>
      </c>
      <c r="D378" s="7" t="s">
        <v>476</v>
      </c>
      <c r="E378" s="7"/>
      <c r="F378" s="99">
        <f>F379</f>
        <v>1286.9987799999999</v>
      </c>
      <c r="G378" s="42">
        <f t="shared" si="22"/>
        <v>1295.51025</v>
      </c>
    </row>
    <row r="379" spans="1:7" ht="25.5" x14ac:dyDescent="0.2">
      <c r="A379" s="24" t="s">
        <v>477</v>
      </c>
      <c r="B379" s="4" t="s">
        <v>26</v>
      </c>
      <c r="C379" s="4" t="s">
        <v>20</v>
      </c>
      <c r="D379" s="4" t="s">
        <v>478</v>
      </c>
      <c r="E379" s="4"/>
      <c r="F379" s="55">
        <f>F380</f>
        <v>1286.9987799999999</v>
      </c>
      <c r="G379" s="5">
        <f>G380</f>
        <v>1295.51025</v>
      </c>
    </row>
    <row r="380" spans="1:7" ht="25.5" x14ac:dyDescent="0.2">
      <c r="A380" s="24" t="s">
        <v>479</v>
      </c>
      <c r="B380" s="4" t="s">
        <v>26</v>
      </c>
      <c r="C380" s="4" t="s">
        <v>20</v>
      </c>
      <c r="D380" s="4" t="s">
        <v>480</v>
      </c>
      <c r="E380" s="4"/>
      <c r="F380" s="55">
        <f>F381</f>
        <v>1286.9987799999999</v>
      </c>
      <c r="G380" s="5">
        <f>G381</f>
        <v>1295.51025</v>
      </c>
    </row>
    <row r="381" spans="1:7" x14ac:dyDescent="0.2">
      <c r="A381" s="25" t="s">
        <v>455</v>
      </c>
      <c r="B381" s="6" t="s">
        <v>26</v>
      </c>
      <c r="C381" s="6" t="s">
        <v>20</v>
      </c>
      <c r="D381" s="6" t="s">
        <v>480</v>
      </c>
      <c r="E381" s="6" t="s">
        <v>456</v>
      </c>
      <c r="F381" s="100">
        <v>1286.9987799999999</v>
      </c>
      <c r="G381" s="81">
        <v>1295.51025</v>
      </c>
    </row>
    <row r="382" spans="1:7" ht="15" customHeight="1" x14ac:dyDescent="0.2">
      <c r="A382" s="27" t="s">
        <v>45</v>
      </c>
      <c r="B382" s="9" t="s">
        <v>26</v>
      </c>
      <c r="C382" s="9" t="s">
        <v>25</v>
      </c>
      <c r="D382" s="9"/>
      <c r="E382" s="9"/>
      <c r="F382" s="49">
        <f>F383</f>
        <v>4270.1000000000004</v>
      </c>
      <c r="G382" s="49">
        <f>G383</f>
        <v>4270.1000000000004</v>
      </c>
    </row>
    <row r="383" spans="1:7" x14ac:dyDescent="0.2">
      <c r="A383" s="34" t="s">
        <v>108</v>
      </c>
      <c r="B383" s="11" t="s">
        <v>26</v>
      </c>
      <c r="C383" s="11" t="s">
        <v>25</v>
      </c>
      <c r="D383" s="11" t="s">
        <v>127</v>
      </c>
      <c r="E383" s="11"/>
      <c r="F383" s="50">
        <f>F384+F389+F392</f>
        <v>4270.1000000000004</v>
      </c>
      <c r="G383" s="50">
        <f>G384+G389+G392</f>
        <v>4270.1000000000004</v>
      </c>
    </row>
    <row r="384" spans="1:7" ht="51" x14ac:dyDescent="0.2">
      <c r="A384" s="24" t="s">
        <v>61</v>
      </c>
      <c r="B384" s="4" t="s">
        <v>26</v>
      </c>
      <c r="C384" s="4" t="s">
        <v>25</v>
      </c>
      <c r="D384" s="4" t="s">
        <v>153</v>
      </c>
      <c r="E384" s="4"/>
      <c r="F384" s="82">
        <f>SUM(F385:F388)</f>
        <v>1618</v>
      </c>
      <c r="G384" s="82">
        <f>SUM(G385:G388)</f>
        <v>1618</v>
      </c>
    </row>
    <row r="385" spans="1:7" ht="25.5" x14ac:dyDescent="0.2">
      <c r="A385" s="35" t="s">
        <v>125</v>
      </c>
      <c r="B385" s="6" t="s">
        <v>26</v>
      </c>
      <c r="C385" s="6" t="s">
        <v>25</v>
      </c>
      <c r="D385" s="6" t="s">
        <v>153</v>
      </c>
      <c r="E385" s="6" t="s">
        <v>65</v>
      </c>
      <c r="F385" s="81">
        <v>1188.94</v>
      </c>
      <c r="G385" s="81">
        <v>1188.94</v>
      </c>
    </row>
    <row r="386" spans="1:7" ht="38.25" x14ac:dyDescent="0.2">
      <c r="A386" s="35" t="s">
        <v>126</v>
      </c>
      <c r="B386" s="6" t="s">
        <v>26</v>
      </c>
      <c r="C386" s="6" t="s">
        <v>25</v>
      </c>
      <c r="D386" s="6" t="s">
        <v>153</v>
      </c>
      <c r="E386" s="6" t="s">
        <v>119</v>
      </c>
      <c r="F386" s="81">
        <v>359.06</v>
      </c>
      <c r="G386" s="81">
        <v>359.06</v>
      </c>
    </row>
    <row r="387" spans="1:7" ht="25.5" x14ac:dyDescent="0.2">
      <c r="A387" s="35" t="s">
        <v>66</v>
      </c>
      <c r="B387" s="6" t="s">
        <v>26</v>
      </c>
      <c r="C387" s="6" t="s">
        <v>25</v>
      </c>
      <c r="D387" s="6" t="s">
        <v>153</v>
      </c>
      <c r="E387" s="6" t="s">
        <v>67</v>
      </c>
      <c r="F387" s="81">
        <v>26</v>
      </c>
      <c r="G387" s="81">
        <v>26</v>
      </c>
    </row>
    <row r="388" spans="1:7" ht="25.5" x14ac:dyDescent="0.2">
      <c r="A388" s="35" t="s">
        <v>68</v>
      </c>
      <c r="B388" s="6" t="s">
        <v>26</v>
      </c>
      <c r="C388" s="6" t="s">
        <v>25</v>
      </c>
      <c r="D388" s="6" t="s">
        <v>153</v>
      </c>
      <c r="E388" s="6" t="s">
        <v>69</v>
      </c>
      <c r="F388" s="81">
        <v>44</v>
      </c>
      <c r="G388" s="81">
        <v>44</v>
      </c>
    </row>
    <row r="389" spans="1:7" ht="38.25" x14ac:dyDescent="0.2">
      <c r="A389" s="24" t="s">
        <v>60</v>
      </c>
      <c r="B389" s="4" t="s">
        <v>26</v>
      </c>
      <c r="C389" s="4" t="s">
        <v>25</v>
      </c>
      <c r="D389" s="4" t="s">
        <v>155</v>
      </c>
      <c r="E389" s="4"/>
      <c r="F389" s="82">
        <f>SUM(F390:F391)</f>
        <v>2157.3000000000002</v>
      </c>
      <c r="G389" s="82">
        <f>SUM(G390:G391)</f>
        <v>2157.3000000000002</v>
      </c>
    </row>
    <row r="390" spans="1:7" ht="25.5" x14ac:dyDescent="0.2">
      <c r="A390" s="35" t="s">
        <v>125</v>
      </c>
      <c r="B390" s="6" t="s">
        <v>26</v>
      </c>
      <c r="C390" s="6" t="s">
        <v>25</v>
      </c>
      <c r="D390" s="6" t="s">
        <v>155</v>
      </c>
      <c r="E390" s="6" t="s">
        <v>65</v>
      </c>
      <c r="F390" s="81">
        <v>1778.74</v>
      </c>
      <c r="G390" s="81">
        <v>1778.74</v>
      </c>
    </row>
    <row r="391" spans="1:7" s="39" customFormat="1" ht="38.25" x14ac:dyDescent="0.2">
      <c r="A391" s="35" t="s">
        <v>126</v>
      </c>
      <c r="B391" s="6" t="s">
        <v>26</v>
      </c>
      <c r="C391" s="6" t="s">
        <v>25</v>
      </c>
      <c r="D391" s="6" t="s">
        <v>155</v>
      </c>
      <c r="E391" s="6" t="s">
        <v>119</v>
      </c>
      <c r="F391" s="81">
        <v>378.56</v>
      </c>
      <c r="G391" s="81">
        <v>378.56</v>
      </c>
    </row>
    <row r="392" spans="1:7" ht="51" x14ac:dyDescent="0.2">
      <c r="A392" s="79" t="s">
        <v>350</v>
      </c>
      <c r="B392" s="80" t="s">
        <v>26</v>
      </c>
      <c r="C392" s="80" t="s">
        <v>25</v>
      </c>
      <c r="D392" s="80" t="s">
        <v>351</v>
      </c>
      <c r="E392" s="80"/>
      <c r="F392" s="82">
        <f>SUM(F393:F395)</f>
        <v>494.8</v>
      </c>
      <c r="G392" s="82">
        <f>SUM(G393:G395)</f>
        <v>494.8</v>
      </c>
    </row>
    <row r="393" spans="1:7" ht="25.5" x14ac:dyDescent="0.2">
      <c r="A393" s="35" t="s">
        <v>125</v>
      </c>
      <c r="B393" s="6" t="s">
        <v>26</v>
      </c>
      <c r="C393" s="6" t="s">
        <v>25</v>
      </c>
      <c r="D393" s="6" t="s">
        <v>351</v>
      </c>
      <c r="E393" s="6" t="s">
        <v>65</v>
      </c>
      <c r="F393" s="81">
        <f>136.8+41.355</f>
        <v>178.155</v>
      </c>
      <c r="G393" s="81">
        <f>136.8+41.355</f>
        <v>178.155</v>
      </c>
    </row>
    <row r="394" spans="1:7" ht="38.25" x14ac:dyDescent="0.2">
      <c r="A394" s="35" t="s">
        <v>126</v>
      </c>
      <c r="B394" s="6" t="s">
        <v>26</v>
      </c>
      <c r="C394" s="6" t="s">
        <v>25</v>
      </c>
      <c r="D394" s="6" t="s">
        <v>351</v>
      </c>
      <c r="E394" s="6" t="s">
        <v>119</v>
      </c>
      <c r="F394" s="81">
        <f>41.3+12.49</f>
        <v>53.79</v>
      </c>
      <c r="G394" s="81">
        <f>41.3+12.49</f>
        <v>53.79</v>
      </c>
    </row>
    <row r="395" spans="1:7" ht="25.5" x14ac:dyDescent="0.2">
      <c r="A395" s="35" t="s">
        <v>68</v>
      </c>
      <c r="B395" s="6" t="s">
        <v>26</v>
      </c>
      <c r="C395" s="6" t="s">
        <v>25</v>
      </c>
      <c r="D395" s="6" t="s">
        <v>351</v>
      </c>
      <c r="E395" s="6" t="s">
        <v>69</v>
      </c>
      <c r="F395" s="81">
        <v>262.85500000000002</v>
      </c>
      <c r="G395" s="81">
        <v>262.85500000000002</v>
      </c>
    </row>
    <row r="396" spans="1:7" x14ac:dyDescent="0.2">
      <c r="A396" s="21" t="s">
        <v>87</v>
      </c>
      <c r="B396" s="10" t="s">
        <v>37</v>
      </c>
      <c r="C396" s="10"/>
      <c r="D396" s="10"/>
      <c r="E396" s="10"/>
      <c r="F396" s="48">
        <f>F397+F416+F408</f>
        <v>45867.51</v>
      </c>
      <c r="G396" s="48">
        <f>G397+G416+G408</f>
        <v>45867.51</v>
      </c>
    </row>
    <row r="397" spans="1:7" x14ac:dyDescent="0.2">
      <c r="A397" s="23" t="s">
        <v>58</v>
      </c>
      <c r="B397" s="9" t="s">
        <v>37</v>
      </c>
      <c r="C397" s="9" t="s">
        <v>19</v>
      </c>
      <c r="D397" s="9"/>
      <c r="E397" s="9"/>
      <c r="F397" s="49">
        <f>F398</f>
        <v>3281.31</v>
      </c>
      <c r="G397" s="49">
        <f>G398</f>
        <v>3281.31</v>
      </c>
    </row>
    <row r="398" spans="1:7" ht="38.25" x14ac:dyDescent="0.2">
      <c r="A398" s="18" t="s">
        <v>469</v>
      </c>
      <c r="B398" s="11" t="s">
        <v>37</v>
      </c>
      <c r="C398" s="11" t="s">
        <v>19</v>
      </c>
      <c r="D398" s="11" t="s">
        <v>177</v>
      </c>
      <c r="E398" s="11"/>
      <c r="F398" s="50">
        <f>F403+F399</f>
        <v>3281.31</v>
      </c>
      <c r="G398" s="50">
        <f>G403+G399</f>
        <v>3281.31</v>
      </c>
    </row>
    <row r="399" spans="1:7" ht="27" x14ac:dyDescent="0.2">
      <c r="A399" s="41" t="s">
        <v>376</v>
      </c>
      <c r="B399" s="7" t="s">
        <v>37</v>
      </c>
      <c r="C399" s="7" t="s">
        <v>19</v>
      </c>
      <c r="D399" s="72" t="s">
        <v>379</v>
      </c>
      <c r="E399" s="7"/>
      <c r="F399" s="42">
        <f>F401</f>
        <v>150</v>
      </c>
      <c r="G399" s="42">
        <f>G401</f>
        <v>150</v>
      </c>
    </row>
    <row r="400" spans="1:7" ht="25.5" x14ac:dyDescent="0.2">
      <c r="A400" s="24" t="s">
        <v>377</v>
      </c>
      <c r="B400" s="4" t="s">
        <v>37</v>
      </c>
      <c r="C400" s="4" t="s">
        <v>19</v>
      </c>
      <c r="D400" s="66" t="s">
        <v>381</v>
      </c>
      <c r="E400" s="7"/>
      <c r="F400" s="5">
        <f>F401</f>
        <v>150</v>
      </c>
      <c r="G400" s="5">
        <f>G401</f>
        <v>150</v>
      </c>
    </row>
    <row r="401" spans="1:7" ht="25.5" x14ac:dyDescent="0.2">
      <c r="A401" s="24" t="s">
        <v>378</v>
      </c>
      <c r="B401" s="4" t="s">
        <v>37</v>
      </c>
      <c r="C401" s="4" t="s">
        <v>19</v>
      </c>
      <c r="D401" s="66" t="s">
        <v>380</v>
      </c>
      <c r="E401" s="4"/>
      <c r="F401" s="5">
        <f>F402</f>
        <v>150</v>
      </c>
      <c r="G401" s="5">
        <f>G402</f>
        <v>150</v>
      </c>
    </row>
    <row r="402" spans="1:7" ht="25.5" x14ac:dyDescent="0.2">
      <c r="A402" s="15" t="s">
        <v>96</v>
      </c>
      <c r="B402" s="6" t="s">
        <v>37</v>
      </c>
      <c r="C402" s="6" t="s">
        <v>19</v>
      </c>
      <c r="D402" s="67" t="s">
        <v>380</v>
      </c>
      <c r="E402" s="6" t="s">
        <v>69</v>
      </c>
      <c r="F402" s="20">
        <v>150</v>
      </c>
      <c r="G402" s="20">
        <v>150</v>
      </c>
    </row>
    <row r="403" spans="1:7" ht="27" x14ac:dyDescent="0.2">
      <c r="A403" s="41" t="s">
        <v>308</v>
      </c>
      <c r="B403" s="7" t="s">
        <v>37</v>
      </c>
      <c r="C403" s="7" t="s">
        <v>19</v>
      </c>
      <c r="D403" s="72" t="s">
        <v>443</v>
      </c>
      <c r="E403" s="7"/>
      <c r="F403" s="42">
        <f>F404</f>
        <v>3131.31</v>
      </c>
      <c r="G403" s="42">
        <f>G404</f>
        <v>3131.31</v>
      </c>
    </row>
    <row r="404" spans="1:7" ht="25.5" x14ac:dyDescent="0.2">
      <c r="A404" s="16" t="s">
        <v>444</v>
      </c>
      <c r="B404" s="4" t="s">
        <v>37</v>
      </c>
      <c r="C404" s="4" t="s">
        <v>19</v>
      </c>
      <c r="D404" s="66" t="s">
        <v>268</v>
      </c>
      <c r="E404" s="4"/>
      <c r="F404" s="5">
        <f>F405</f>
        <v>3131.31</v>
      </c>
      <c r="G404" s="5">
        <f>G405</f>
        <v>3131.31</v>
      </c>
    </row>
    <row r="405" spans="1:7" ht="25.5" x14ac:dyDescent="0.2">
      <c r="A405" s="16" t="s">
        <v>364</v>
      </c>
      <c r="B405" s="4" t="s">
        <v>37</v>
      </c>
      <c r="C405" s="4" t="s">
        <v>19</v>
      </c>
      <c r="D405" s="66" t="s">
        <v>269</v>
      </c>
      <c r="E405" s="4"/>
      <c r="F405" s="5">
        <f>F406+F407</f>
        <v>3131.31</v>
      </c>
      <c r="G405" s="5">
        <f>G406+G407</f>
        <v>3131.31</v>
      </c>
    </row>
    <row r="406" spans="1:7" x14ac:dyDescent="0.2">
      <c r="A406" s="15" t="s">
        <v>218</v>
      </c>
      <c r="B406" s="6" t="s">
        <v>37</v>
      </c>
      <c r="C406" s="6" t="s">
        <v>19</v>
      </c>
      <c r="D406" s="67" t="s">
        <v>269</v>
      </c>
      <c r="E406" s="6" t="s">
        <v>98</v>
      </c>
      <c r="F406" s="81">
        <v>2405</v>
      </c>
      <c r="G406" s="81">
        <v>2405</v>
      </c>
    </row>
    <row r="407" spans="1:7" ht="36.75" customHeight="1" x14ac:dyDescent="0.2">
      <c r="A407" s="15" t="s">
        <v>219</v>
      </c>
      <c r="B407" s="6" t="s">
        <v>37</v>
      </c>
      <c r="C407" s="6" t="s">
        <v>19</v>
      </c>
      <c r="D407" s="67" t="s">
        <v>269</v>
      </c>
      <c r="E407" s="6" t="s">
        <v>143</v>
      </c>
      <c r="F407" s="81">
        <v>726.31</v>
      </c>
      <c r="G407" s="81">
        <v>726.31</v>
      </c>
    </row>
    <row r="408" spans="1:7" s="40" customFormat="1" x14ac:dyDescent="0.2">
      <c r="A408" s="23" t="s">
        <v>6</v>
      </c>
      <c r="B408" s="9" t="s">
        <v>37</v>
      </c>
      <c r="C408" s="9" t="s">
        <v>32</v>
      </c>
      <c r="D408" s="9"/>
      <c r="E408" s="9"/>
      <c r="F408" s="49">
        <f t="shared" ref="F408:G410" si="23">F409</f>
        <v>38211.800000000003</v>
      </c>
      <c r="G408" s="49">
        <f t="shared" si="23"/>
        <v>38211.800000000003</v>
      </c>
    </row>
    <row r="409" spans="1:7" ht="38.25" x14ac:dyDescent="0.2">
      <c r="A409" s="18" t="s">
        <v>469</v>
      </c>
      <c r="B409" s="11" t="s">
        <v>37</v>
      </c>
      <c r="C409" s="11" t="s">
        <v>32</v>
      </c>
      <c r="D409" s="11" t="s">
        <v>177</v>
      </c>
      <c r="E409" s="11"/>
      <c r="F409" s="50">
        <f>F410</f>
        <v>38211.800000000003</v>
      </c>
      <c r="G409" s="50">
        <f t="shared" si="23"/>
        <v>38211.800000000003</v>
      </c>
    </row>
    <row r="410" spans="1:7" ht="13.5" x14ac:dyDescent="0.2">
      <c r="A410" s="31" t="s">
        <v>306</v>
      </c>
      <c r="B410" s="7" t="s">
        <v>37</v>
      </c>
      <c r="C410" s="7" t="s">
        <v>32</v>
      </c>
      <c r="D410" s="7" t="s">
        <v>280</v>
      </c>
      <c r="E410" s="7"/>
      <c r="F410" s="42">
        <f t="shared" si="23"/>
        <v>38211.800000000003</v>
      </c>
      <c r="G410" s="42">
        <f t="shared" si="23"/>
        <v>38211.800000000003</v>
      </c>
    </row>
    <row r="411" spans="1:7" ht="25.5" x14ac:dyDescent="0.2">
      <c r="A411" s="24" t="s">
        <v>270</v>
      </c>
      <c r="B411" s="4" t="s">
        <v>37</v>
      </c>
      <c r="C411" s="4" t="s">
        <v>32</v>
      </c>
      <c r="D411" s="4" t="s">
        <v>271</v>
      </c>
      <c r="E411" s="4"/>
      <c r="F411" s="5">
        <f>F412+F414</f>
        <v>38211.800000000003</v>
      </c>
      <c r="G411" s="5">
        <f>G412+G414</f>
        <v>38211.800000000003</v>
      </c>
    </row>
    <row r="412" spans="1:7" ht="25.5" x14ac:dyDescent="0.2">
      <c r="A412" s="24" t="s">
        <v>281</v>
      </c>
      <c r="B412" s="4" t="s">
        <v>37</v>
      </c>
      <c r="C412" s="4" t="s">
        <v>32</v>
      </c>
      <c r="D412" s="4" t="s">
        <v>272</v>
      </c>
      <c r="E412" s="4"/>
      <c r="F412" s="5">
        <f>F413</f>
        <v>24924.400000000001</v>
      </c>
      <c r="G412" s="5">
        <f>G413</f>
        <v>24924.400000000001</v>
      </c>
    </row>
    <row r="413" spans="1:7" ht="51" x14ac:dyDescent="0.2">
      <c r="A413" s="25" t="s">
        <v>80</v>
      </c>
      <c r="B413" s="6" t="s">
        <v>37</v>
      </c>
      <c r="C413" s="6" t="s">
        <v>32</v>
      </c>
      <c r="D413" s="6" t="s">
        <v>272</v>
      </c>
      <c r="E413" s="6" t="s">
        <v>86</v>
      </c>
      <c r="F413" s="81">
        <v>24924.400000000001</v>
      </c>
      <c r="G413" s="81">
        <v>24924.400000000001</v>
      </c>
    </row>
    <row r="414" spans="1:7" ht="25.5" x14ac:dyDescent="0.2">
      <c r="A414" s="24" t="s">
        <v>365</v>
      </c>
      <c r="B414" s="4" t="s">
        <v>37</v>
      </c>
      <c r="C414" s="4" t="s">
        <v>32</v>
      </c>
      <c r="D414" s="4" t="s">
        <v>286</v>
      </c>
      <c r="E414" s="4"/>
      <c r="F414" s="82">
        <f>F415</f>
        <v>13287.4</v>
      </c>
      <c r="G414" s="82">
        <f>G415</f>
        <v>13287.4</v>
      </c>
    </row>
    <row r="415" spans="1:7" s="39" customFormat="1" ht="51" x14ac:dyDescent="0.2">
      <c r="A415" s="25" t="s">
        <v>80</v>
      </c>
      <c r="B415" s="6" t="s">
        <v>37</v>
      </c>
      <c r="C415" s="6" t="s">
        <v>32</v>
      </c>
      <c r="D415" s="6" t="s">
        <v>286</v>
      </c>
      <c r="E415" s="6" t="s">
        <v>86</v>
      </c>
      <c r="F415" s="81">
        <v>13287.4</v>
      </c>
      <c r="G415" s="81">
        <v>13287.4</v>
      </c>
    </row>
    <row r="416" spans="1:7" x14ac:dyDescent="0.2">
      <c r="A416" s="23" t="s">
        <v>5</v>
      </c>
      <c r="B416" s="9" t="s">
        <v>37</v>
      </c>
      <c r="C416" s="9" t="s">
        <v>22</v>
      </c>
      <c r="D416" s="9"/>
      <c r="E416" s="9"/>
      <c r="F416" s="49">
        <f>F418</f>
        <v>4374.3999999999996</v>
      </c>
      <c r="G416" s="49">
        <f>G418</f>
        <v>4374.3999999999996</v>
      </c>
    </row>
    <row r="417" spans="1:7" ht="38.25" x14ac:dyDescent="0.2">
      <c r="A417" s="18" t="s">
        <v>469</v>
      </c>
      <c r="B417" s="11" t="s">
        <v>37</v>
      </c>
      <c r="C417" s="11" t="s">
        <v>22</v>
      </c>
      <c r="D417" s="11" t="s">
        <v>177</v>
      </c>
      <c r="E417" s="11"/>
      <c r="F417" s="50">
        <f>F418</f>
        <v>4374.3999999999996</v>
      </c>
      <c r="G417" s="50">
        <f>G418</f>
        <v>4374.3999999999996</v>
      </c>
    </row>
    <row r="418" spans="1:7" s="39" customFormat="1" ht="27" x14ac:dyDescent="0.2">
      <c r="A418" s="31" t="s">
        <v>307</v>
      </c>
      <c r="B418" s="7" t="s">
        <v>37</v>
      </c>
      <c r="C418" s="7" t="s">
        <v>22</v>
      </c>
      <c r="D418" s="7" t="s">
        <v>282</v>
      </c>
      <c r="E418" s="7"/>
      <c r="F418" s="42">
        <f>F419</f>
        <v>4374.3999999999996</v>
      </c>
      <c r="G418" s="42">
        <f>G419</f>
        <v>4374.3999999999996</v>
      </c>
    </row>
    <row r="419" spans="1:7" ht="38.25" x14ac:dyDescent="0.2">
      <c r="A419" s="30" t="s">
        <v>349</v>
      </c>
      <c r="B419" s="4" t="s">
        <v>37</v>
      </c>
      <c r="C419" s="4" t="s">
        <v>22</v>
      </c>
      <c r="D419" s="4" t="s">
        <v>362</v>
      </c>
      <c r="E419" s="4"/>
      <c r="F419" s="5">
        <f>F420+F423</f>
        <v>4374.3999999999996</v>
      </c>
      <c r="G419" s="5">
        <f>G420+G423</f>
        <v>4374.3999999999996</v>
      </c>
    </row>
    <row r="420" spans="1:7" ht="25.5" x14ac:dyDescent="0.2">
      <c r="A420" s="24" t="s">
        <v>95</v>
      </c>
      <c r="B420" s="4" t="s">
        <v>37</v>
      </c>
      <c r="C420" s="4" t="s">
        <v>22</v>
      </c>
      <c r="D420" s="4" t="s">
        <v>274</v>
      </c>
      <c r="E420" s="4"/>
      <c r="F420" s="5">
        <f>F421+F422</f>
        <v>882.7</v>
      </c>
      <c r="G420" s="5">
        <f>G421+G422</f>
        <v>882.7</v>
      </c>
    </row>
    <row r="421" spans="1:7" ht="25.5" x14ac:dyDescent="0.2">
      <c r="A421" s="14" t="s">
        <v>125</v>
      </c>
      <c r="B421" s="6" t="s">
        <v>37</v>
      </c>
      <c r="C421" s="6" t="s">
        <v>22</v>
      </c>
      <c r="D421" s="6" t="s">
        <v>274</v>
      </c>
      <c r="E421" s="6" t="s">
        <v>65</v>
      </c>
      <c r="F421" s="81">
        <v>677.9</v>
      </c>
      <c r="G421" s="81">
        <v>677.9</v>
      </c>
    </row>
    <row r="422" spans="1:7" ht="38.25" x14ac:dyDescent="0.2">
      <c r="A422" s="14" t="s">
        <v>126</v>
      </c>
      <c r="B422" s="6" t="s">
        <v>37</v>
      </c>
      <c r="C422" s="6" t="s">
        <v>22</v>
      </c>
      <c r="D422" s="6" t="s">
        <v>274</v>
      </c>
      <c r="E422" s="6" t="s">
        <v>119</v>
      </c>
      <c r="F422" s="81">
        <v>204.8</v>
      </c>
      <c r="G422" s="81">
        <v>204.8</v>
      </c>
    </row>
    <row r="423" spans="1:7" ht="25.5" x14ac:dyDescent="0.2">
      <c r="A423" s="29" t="s">
        <v>4</v>
      </c>
      <c r="B423" s="4" t="s">
        <v>37</v>
      </c>
      <c r="C423" s="4" t="s">
        <v>22</v>
      </c>
      <c r="D423" s="4" t="s">
        <v>275</v>
      </c>
      <c r="E423" s="4"/>
      <c r="F423" s="82">
        <f>SUM(F424:F426)</f>
        <v>3491.7</v>
      </c>
      <c r="G423" s="82">
        <f>SUM(G424:G426)</f>
        <v>3491.7</v>
      </c>
    </row>
    <row r="424" spans="1:7" x14ac:dyDescent="0.2">
      <c r="A424" s="37" t="s">
        <v>217</v>
      </c>
      <c r="B424" s="6" t="s">
        <v>37</v>
      </c>
      <c r="C424" s="6" t="s">
        <v>22</v>
      </c>
      <c r="D424" s="6" t="s">
        <v>275</v>
      </c>
      <c r="E424" s="6" t="s">
        <v>98</v>
      </c>
      <c r="F424" s="81">
        <v>2678.7</v>
      </c>
      <c r="G424" s="81">
        <v>2678.7</v>
      </c>
    </row>
    <row r="425" spans="1:7" ht="38.25" x14ac:dyDescent="0.2">
      <c r="A425" s="14" t="s">
        <v>219</v>
      </c>
      <c r="B425" s="6" t="s">
        <v>37</v>
      </c>
      <c r="C425" s="6" t="s">
        <v>22</v>
      </c>
      <c r="D425" s="6" t="s">
        <v>275</v>
      </c>
      <c r="E425" s="6" t="s">
        <v>143</v>
      </c>
      <c r="F425" s="81">
        <v>809</v>
      </c>
      <c r="G425" s="81">
        <v>809</v>
      </c>
    </row>
    <row r="426" spans="1:7" ht="13.5" customHeight="1" x14ac:dyDescent="0.2">
      <c r="A426" s="14" t="s">
        <v>144</v>
      </c>
      <c r="B426" s="6" t="s">
        <v>37</v>
      </c>
      <c r="C426" s="6" t="s">
        <v>22</v>
      </c>
      <c r="D426" s="6" t="s">
        <v>275</v>
      </c>
      <c r="E426" s="6" t="s">
        <v>72</v>
      </c>
      <c r="F426" s="20">
        <v>4</v>
      </c>
      <c r="G426" s="20">
        <v>4</v>
      </c>
    </row>
    <row r="427" spans="1:7" s="58" customFormat="1" ht="38.25" x14ac:dyDescent="0.2">
      <c r="A427" s="21" t="s">
        <v>88</v>
      </c>
      <c r="B427" s="10" t="s">
        <v>39</v>
      </c>
      <c r="C427" s="10"/>
      <c r="D427" s="10"/>
      <c r="E427" s="10"/>
      <c r="F427" s="48">
        <f t="shared" ref="F427:G430" si="24">F428</f>
        <v>23699.9</v>
      </c>
      <c r="G427" s="48">
        <f t="shared" si="24"/>
        <v>23908.699999999997</v>
      </c>
    </row>
    <row r="428" spans="1:7" s="58" customFormat="1" ht="38.25" x14ac:dyDescent="0.2">
      <c r="A428" s="23" t="s">
        <v>56</v>
      </c>
      <c r="B428" s="9" t="s">
        <v>39</v>
      </c>
      <c r="C428" s="9" t="s">
        <v>18</v>
      </c>
      <c r="D428" s="9"/>
      <c r="E428" s="9"/>
      <c r="F428" s="49">
        <f t="shared" si="24"/>
        <v>23699.9</v>
      </c>
      <c r="G428" s="49">
        <f t="shared" si="24"/>
        <v>23908.699999999997</v>
      </c>
    </row>
    <row r="429" spans="1:7" ht="25.5" x14ac:dyDescent="0.2">
      <c r="A429" s="38" t="s">
        <v>432</v>
      </c>
      <c r="B429" s="11" t="s">
        <v>39</v>
      </c>
      <c r="C429" s="11" t="s">
        <v>18</v>
      </c>
      <c r="D429" s="11" t="s">
        <v>121</v>
      </c>
      <c r="E429" s="11"/>
      <c r="F429" s="50">
        <f t="shared" si="24"/>
        <v>23699.9</v>
      </c>
      <c r="G429" s="50">
        <f t="shared" si="24"/>
        <v>23908.699999999997</v>
      </c>
    </row>
    <row r="430" spans="1:7" ht="27" x14ac:dyDescent="0.2">
      <c r="A430" s="31" t="s">
        <v>291</v>
      </c>
      <c r="B430" s="7" t="s">
        <v>39</v>
      </c>
      <c r="C430" s="7" t="s">
        <v>18</v>
      </c>
      <c r="D430" s="7" t="s">
        <v>128</v>
      </c>
      <c r="E430" s="7"/>
      <c r="F430" s="42">
        <f t="shared" si="24"/>
        <v>23699.9</v>
      </c>
      <c r="G430" s="42">
        <f t="shared" si="24"/>
        <v>23908.699999999997</v>
      </c>
    </row>
    <row r="431" spans="1:7" s="58" customFormat="1" ht="25.5" x14ac:dyDescent="0.2">
      <c r="A431" s="16" t="s">
        <v>129</v>
      </c>
      <c r="B431" s="4" t="s">
        <v>39</v>
      </c>
      <c r="C431" s="4" t="s">
        <v>18</v>
      </c>
      <c r="D431" s="4" t="s">
        <v>130</v>
      </c>
      <c r="E431" s="4"/>
      <c r="F431" s="5">
        <f>F432+F434</f>
        <v>23699.9</v>
      </c>
      <c r="G431" s="5">
        <f>G432+G434</f>
        <v>23908.699999999997</v>
      </c>
    </row>
    <row r="432" spans="1:7" s="58" customFormat="1" ht="25.5" x14ac:dyDescent="0.2">
      <c r="A432" s="16" t="s">
        <v>43</v>
      </c>
      <c r="B432" s="4" t="s">
        <v>39</v>
      </c>
      <c r="C432" s="4" t="s">
        <v>18</v>
      </c>
      <c r="D432" s="4" t="s">
        <v>135</v>
      </c>
      <c r="E432" s="4"/>
      <c r="F432" s="5">
        <f>SUM(F433)</f>
        <v>23573.4</v>
      </c>
      <c r="G432" s="5">
        <f>SUM(G433)</f>
        <v>23777.1</v>
      </c>
    </row>
    <row r="433" spans="1:7" s="58" customFormat="1" x14ac:dyDescent="0.2">
      <c r="A433" s="19" t="s">
        <v>101</v>
      </c>
      <c r="B433" s="6" t="s">
        <v>39</v>
      </c>
      <c r="C433" s="6" t="s">
        <v>18</v>
      </c>
      <c r="D433" s="6" t="s">
        <v>135</v>
      </c>
      <c r="E433" s="6" t="s">
        <v>89</v>
      </c>
      <c r="F433" s="81">
        <v>23573.4</v>
      </c>
      <c r="G433" s="81">
        <v>23777.1</v>
      </c>
    </row>
    <row r="434" spans="1:7" s="58" customFormat="1" ht="25.5" x14ac:dyDescent="0.2">
      <c r="A434" s="28" t="s">
        <v>100</v>
      </c>
      <c r="B434" s="4" t="s">
        <v>39</v>
      </c>
      <c r="C434" s="4" t="s">
        <v>18</v>
      </c>
      <c r="D434" s="4" t="s">
        <v>131</v>
      </c>
      <c r="E434" s="4"/>
      <c r="F434" s="82">
        <f>SUM(F435)</f>
        <v>126.5</v>
      </c>
      <c r="G434" s="82">
        <f>SUM(G435)</f>
        <v>131.6</v>
      </c>
    </row>
    <row r="435" spans="1:7" s="58" customFormat="1" x14ac:dyDescent="0.2">
      <c r="A435" s="19" t="s">
        <v>101</v>
      </c>
      <c r="B435" s="6" t="s">
        <v>39</v>
      </c>
      <c r="C435" s="6" t="s">
        <v>18</v>
      </c>
      <c r="D435" s="6" t="s">
        <v>131</v>
      </c>
      <c r="E435" s="6" t="s">
        <v>89</v>
      </c>
      <c r="F435" s="81">
        <v>126.5</v>
      </c>
      <c r="G435" s="81">
        <v>131.6</v>
      </c>
    </row>
    <row r="436" spans="1:7" s="40" customFormat="1" ht="13.5" x14ac:dyDescent="0.2">
      <c r="A436" s="18" t="s">
        <v>40</v>
      </c>
      <c r="B436" s="11"/>
      <c r="C436" s="11"/>
      <c r="D436" s="7"/>
      <c r="E436" s="11"/>
      <c r="F436" s="98">
        <v>9679.0300000000007</v>
      </c>
      <c r="G436" s="98">
        <v>19487.16</v>
      </c>
    </row>
    <row r="437" spans="1:7" x14ac:dyDescent="0.2">
      <c r="A437" s="47" t="s">
        <v>35</v>
      </c>
      <c r="B437" s="56"/>
      <c r="C437" s="56"/>
      <c r="D437" s="56"/>
      <c r="E437" s="56"/>
      <c r="F437" s="87">
        <f>F18+F128+F134+F194+F207+F322+F359+F396+F427+F436</f>
        <v>1419907.2378999998</v>
      </c>
      <c r="G437" s="87">
        <f>G18+G128+G134+G194+G207+G322+G359+G396+G427+G436</f>
        <v>1357882.0800899998</v>
      </c>
    </row>
    <row r="438" spans="1:7" x14ac:dyDescent="0.2">
      <c r="E438" s="92"/>
      <c r="F438" s="13"/>
      <c r="G438" s="13"/>
    </row>
    <row r="439" spans="1:7" x14ac:dyDescent="0.2">
      <c r="E439" s="88"/>
      <c r="F439" s="88">
        <v>1410228.2079</v>
      </c>
      <c r="G439" s="88">
        <v>1338394.9200899999</v>
      </c>
    </row>
    <row r="440" spans="1:7" x14ac:dyDescent="0.2">
      <c r="E440" s="13"/>
      <c r="F440" s="89">
        <v>7900</v>
      </c>
      <c r="G440" s="89"/>
    </row>
    <row r="441" spans="1:7" x14ac:dyDescent="0.2">
      <c r="D441" s="13"/>
      <c r="F441" s="75">
        <f>F437-F439</f>
        <v>9679.0299999997951</v>
      </c>
      <c r="G441" s="75">
        <f>G437-G439</f>
        <v>19487.159999999916</v>
      </c>
    </row>
    <row r="442" spans="1:7" x14ac:dyDescent="0.2">
      <c r="D442" s="13"/>
      <c r="F442" s="75"/>
      <c r="G442" s="75"/>
    </row>
    <row r="443" spans="1:7" x14ac:dyDescent="0.2">
      <c r="F443" s="75"/>
      <c r="G443" s="75"/>
    </row>
    <row r="444" spans="1:7" x14ac:dyDescent="0.2">
      <c r="F444" s="13">
        <f>F437-F436</f>
        <v>1410228.2078999998</v>
      </c>
      <c r="G444" s="13">
        <f>G437-G436</f>
        <v>1338394.9200899999</v>
      </c>
    </row>
    <row r="445" spans="1:7" x14ac:dyDescent="0.2">
      <c r="F445" s="13"/>
      <c r="G445" s="13"/>
    </row>
    <row r="446" spans="1:7" x14ac:dyDescent="0.2">
      <c r="F446" s="13"/>
      <c r="G446" s="13"/>
    </row>
    <row r="448" spans="1:7" x14ac:dyDescent="0.2">
      <c r="F448" s="76"/>
      <c r="G448" s="76"/>
    </row>
    <row r="449" spans="6:7" x14ac:dyDescent="0.2">
      <c r="F449" s="93"/>
      <c r="G449" s="93"/>
    </row>
    <row r="451" spans="6:7" x14ac:dyDescent="0.2">
      <c r="F451" s="75"/>
      <c r="G451" s="75"/>
    </row>
    <row r="453" spans="6:7" x14ac:dyDescent="0.2">
      <c r="F453" s="92"/>
      <c r="G453" s="92"/>
    </row>
  </sheetData>
  <autoFilter ref="A17:G446" xr:uid="{00000000-0009-0000-0000-000000000000}"/>
  <customSheetViews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1"/>
      <headerFooter alignWithMargins="0"/>
      <autoFilter ref="A17:G445" xr:uid="{1171E810-03F9-4D30-AA10-A963F8274347}"/>
    </customSheetView>
    <customSheetView guid="{D8ECDB49-98AD-4B59-A9A6-647EDC84F455}" showPageBreaks="1" printArea="1" showAutoFilter="1" view="pageBreakPreview" topLeftCell="A417">
      <selection activeCell="F375" sqref="F375:G38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3:G437" xr:uid="{02D6839D-2B14-4B3E-9EEB-8BA67E0F1EAF}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7:G441" xr:uid="{D3A59877-5A85-4BDF-838D-B8845C3E3C72}"/>
    </customSheetView>
    <customSheetView guid="{E97D42D2-9E10-4ADB-8FB1-0860F6F503F4}" showPageBreaks="1" printArea="1" showAutoFilter="1" view="pageBreakPreview">
      <selection activeCell="N14" sqref="N1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17:G441" xr:uid="{83E6CABF-0B2D-4233-9AB6-EC0137BA24A6}"/>
    </customSheetView>
  </customSheetViews>
  <mergeCells count="5">
    <mergeCell ref="E10:G10"/>
    <mergeCell ref="B16:E16"/>
    <mergeCell ref="A16:A17"/>
    <mergeCell ref="A14:G14"/>
    <mergeCell ref="F16:G16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2024-07-24T08:40:03Z</cp:lastPrinted>
  <dcterms:created xsi:type="dcterms:W3CDTF">2004-12-22T00:45:04Z</dcterms:created>
  <dcterms:modified xsi:type="dcterms:W3CDTF">2024-08-13T02:56:11Z</dcterms:modified>
</cp:coreProperties>
</file>