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4 сессия от 09.04.2024\№ 318 уточнение апрель  2024\"/>
    </mc:Choice>
  </mc:AlternateContent>
  <xr:revisionPtr revIDLastSave="0" documentId="13_ncr:81_{5965FBD1-B4F5-4650-A9BB-9BD58A8DD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Мун.программы!$A$18:$N$402</definedName>
    <definedName name="Top" localSheetId="0">Мун.программы!#REF!</definedName>
    <definedName name="Z_05C85BF9_8C41_41CA_9EE3_7E2936336E84_.wvu.FilterData" localSheetId="0" hidden="1">Мун.программы!$A$18:$N$402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Мун.программы!$A$18:$N$402</definedName>
    <definedName name="Z_106D9765_3D6F_4710_B925_E44D9570C8C1_.wvu.PrintArea" localSheetId="0" hidden="1">Мун.программы!$A$5:$H$266</definedName>
    <definedName name="Z_63C81512_0323_449A_8D16_969602EE6D8D_.wvu.FilterData" localSheetId="0" hidden="1">Мун.программы!$A$18:$N$402</definedName>
    <definedName name="Z_63C81512_0323_449A_8D16_969602EE6D8D_.wvu.PrintArea" localSheetId="0" hidden="1">Мун.программы!$A$1:$H$266</definedName>
    <definedName name="Z_C050815F_608D_4696_BF1D_66B69F749BD0_.wvu.FilterData" localSheetId="0" hidden="1">Мун.программы!$A$18:$N$402</definedName>
    <definedName name="Z_C050815F_608D_4696_BF1D_66B69F749BD0_.wvu.PrintArea" localSheetId="0" hidden="1">Мун.программы!$A$5:$H$266</definedName>
    <definedName name="Z_C524CE82_2FDC_4C13_9C1A_022CCCA250CE_.wvu.FilterData" localSheetId="0" hidden="1">Мун.программы!$A$18:$N$402</definedName>
    <definedName name="Z_C524CE82_2FDC_4C13_9C1A_022CCCA250CE_.wvu.PrintArea" localSheetId="0" hidden="1">Мун.программы!$A$5:$H$266</definedName>
    <definedName name="Z_CE9B43C0_7C32_48E1_B1FE_FA78D0E9BE22_.wvu.FilterData" localSheetId="0" hidden="1">Мун.программы!$A$18:$N$402</definedName>
    <definedName name="Z_CE9B43C0_7C32_48E1_B1FE_FA78D0E9BE22_.wvu.PrintArea" localSheetId="0" hidden="1">Мун.программы!$A$5:$H$266</definedName>
    <definedName name="Z_DD9A8EC0_978F_40DB_8504_69866F97ABC3_.wvu.FilterData" localSheetId="0" hidden="1">Мун.программы!$A$18:$N$402</definedName>
    <definedName name="Z_DD9A8EC0_978F_40DB_8504_69866F97ABC3_.wvu.PrintArea" localSheetId="0" hidden="1">Мун.программы!$A$1:$H$266</definedName>
    <definedName name="_xlnm.Print_Area" localSheetId="0">Мун.программы!$A$1:$H$266</definedName>
  </definedNames>
  <calcPr calcId="191029"/>
  <customWorkbookViews>
    <customWorkbookView name="БутытоваСГ - Личное представление" guid="{C524CE82-2FDC-4C13-9C1A-022CCCA250CE}" mergeInterval="0" personalView="1" maximized="1" xWindow="-8" yWindow="-8" windowWidth="1936" windowHeight="1056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9" i="1" l="1"/>
  <c r="H138" i="1" s="1"/>
  <c r="H137" i="1" s="1"/>
  <c r="G139" i="1"/>
  <c r="G138" i="1" s="1"/>
  <c r="G137" i="1" s="1"/>
  <c r="H62" i="1" l="1"/>
  <c r="G62" i="1"/>
  <c r="G56" i="1"/>
  <c r="H153" i="1"/>
  <c r="G153" i="1"/>
  <c r="H220" i="1"/>
  <c r="G220" i="1"/>
  <c r="H219" i="1"/>
  <c r="G219" i="1"/>
  <c r="H173" i="1"/>
  <c r="G173" i="1"/>
  <c r="H171" i="1"/>
  <c r="G171" i="1"/>
  <c r="H167" i="1"/>
  <c r="G167" i="1"/>
  <c r="H155" i="1"/>
  <c r="H154" i="1" s="1"/>
  <c r="G155" i="1"/>
  <c r="G154" i="1" s="1"/>
  <c r="H136" i="1"/>
  <c r="G136" i="1"/>
  <c r="H56" i="1"/>
  <c r="H55" i="1"/>
  <c r="H25" i="1"/>
  <c r="G25" i="1"/>
  <c r="H218" i="1" l="1"/>
  <c r="G218" i="1"/>
  <c r="H264" i="1"/>
  <c r="H263" i="1" s="1"/>
  <c r="G264" i="1"/>
  <c r="G263" i="1" s="1"/>
  <c r="H262" i="1"/>
  <c r="G262" i="1"/>
  <c r="H196" i="1"/>
  <c r="G196" i="1"/>
  <c r="H191" i="1"/>
  <c r="G191" i="1"/>
  <c r="H190" i="1"/>
  <c r="G190" i="1"/>
  <c r="H183" i="1"/>
  <c r="G183" i="1"/>
  <c r="H175" i="1"/>
  <c r="G175" i="1"/>
  <c r="H170" i="1"/>
  <c r="G170" i="1"/>
  <c r="G166" i="1"/>
  <c r="H166" i="1"/>
  <c r="H162" i="1"/>
  <c r="G162" i="1"/>
  <c r="H160" i="1"/>
  <c r="G160" i="1"/>
  <c r="H152" i="1"/>
  <c r="G152" i="1"/>
  <c r="G151" i="1"/>
  <c r="G150" i="1" s="1"/>
  <c r="H150" i="1"/>
  <c r="H124" i="1"/>
  <c r="G124" i="1"/>
  <c r="H95" i="1"/>
  <c r="G95" i="1"/>
  <c r="H89" i="1"/>
  <c r="G89" i="1"/>
  <c r="H83" i="1"/>
  <c r="G83" i="1"/>
  <c r="H39" i="1"/>
  <c r="G39" i="1"/>
  <c r="G60" i="1"/>
  <c r="H172" i="1"/>
  <c r="G172" i="1"/>
  <c r="H261" i="1" l="1"/>
  <c r="H260" i="1" s="1"/>
  <c r="G261" i="1"/>
  <c r="G260" i="1" s="1"/>
  <c r="H258" i="1"/>
  <c r="H257" i="1" s="1"/>
  <c r="G258" i="1"/>
  <c r="G257" i="1" s="1"/>
  <c r="H65" i="1"/>
  <c r="G65" i="1"/>
  <c r="G59" i="1" s="1"/>
  <c r="H60" i="1"/>
  <c r="H76" i="1"/>
  <c r="H75" i="1" s="1"/>
  <c r="G76" i="1"/>
  <c r="G75" i="1" s="1"/>
  <c r="G73" i="1"/>
  <c r="G72" i="1" s="1"/>
  <c r="G71" i="1" l="1"/>
  <c r="H59" i="1"/>
  <c r="H58" i="1" s="1"/>
  <c r="H256" i="1"/>
  <c r="G256" i="1"/>
  <c r="H158" i="1" l="1"/>
  <c r="G158" i="1"/>
  <c r="H176" i="1" l="1"/>
  <c r="G176" i="1"/>
  <c r="H73" i="1"/>
  <c r="H72" i="1" s="1"/>
  <c r="H71" i="1" s="1"/>
  <c r="H179" i="1" l="1"/>
  <c r="H178" i="1" s="1"/>
  <c r="G179" i="1"/>
  <c r="G178" i="1" s="1"/>
  <c r="G105" i="1"/>
  <c r="G58" i="1" l="1"/>
  <c r="H135" i="1" l="1"/>
  <c r="G135" i="1"/>
  <c r="G250" i="1" l="1"/>
  <c r="G223" i="1" l="1"/>
  <c r="H246" i="1" l="1"/>
  <c r="H245" i="1" s="1"/>
  <c r="H244" i="1" s="1"/>
  <c r="G246" i="1"/>
  <c r="G245" i="1" s="1"/>
  <c r="G244" i="1" s="1"/>
  <c r="H164" i="1"/>
  <c r="G164" i="1"/>
  <c r="H182" i="1"/>
  <c r="H181" i="1" s="1"/>
  <c r="G182" i="1"/>
  <c r="G181" i="1" s="1"/>
  <c r="H43" i="1"/>
  <c r="H42" i="1" s="1"/>
  <c r="H41" i="1" s="1"/>
  <c r="G43" i="1"/>
  <c r="G42" i="1" s="1"/>
  <c r="G41" i="1" s="1"/>
  <c r="H21" i="1"/>
  <c r="H20" i="1" s="1"/>
  <c r="G21" i="1"/>
  <c r="G20" i="1" s="1"/>
  <c r="G148" i="1"/>
  <c r="G147" i="1" s="1"/>
  <c r="G174" i="1"/>
  <c r="G168" i="1"/>
  <c r="G186" i="1"/>
  <c r="G189" i="1"/>
  <c r="G194" i="1"/>
  <c r="G198" i="1"/>
  <c r="G201" i="1"/>
  <c r="G208" i="1"/>
  <c r="G211" i="1"/>
  <c r="G206" i="1"/>
  <c r="G222" i="1"/>
  <c r="G226" i="1"/>
  <c r="G225" i="1" s="1"/>
  <c r="H81" i="1"/>
  <c r="H87" i="1"/>
  <c r="H93" i="1"/>
  <c r="H99" i="1"/>
  <c r="H98" i="1" s="1"/>
  <c r="H102" i="1"/>
  <c r="H101" i="1" s="1"/>
  <c r="H105" i="1"/>
  <c r="H194" i="1"/>
  <c r="H131" i="1"/>
  <c r="G131" i="1"/>
  <c r="H112" i="1"/>
  <c r="H111" i="1" s="1"/>
  <c r="G112" i="1"/>
  <c r="G110" i="1" s="1"/>
  <c r="G99" i="1"/>
  <c r="G98" i="1" s="1"/>
  <c r="G37" i="1"/>
  <c r="H122" i="1"/>
  <c r="G122" i="1"/>
  <c r="H186" i="1"/>
  <c r="H32" i="1"/>
  <c r="H31" i="1" s="1"/>
  <c r="H30" i="1" s="1"/>
  <c r="H37" i="1"/>
  <c r="G32" i="1"/>
  <c r="G31" i="1" s="1"/>
  <c r="G30" i="1" s="1"/>
  <c r="H48" i="1"/>
  <c r="H47" i="1" s="1"/>
  <c r="H52" i="1"/>
  <c r="H54" i="1"/>
  <c r="G48" i="1"/>
  <c r="G47" i="1" s="1"/>
  <c r="G52" i="1"/>
  <c r="G54" i="1"/>
  <c r="H238" i="1"/>
  <c r="H237" i="1" s="1"/>
  <c r="H236" i="1" s="1"/>
  <c r="G238" i="1"/>
  <c r="G237" i="1" s="1"/>
  <c r="G236" i="1" s="1"/>
  <c r="H128" i="1"/>
  <c r="G128" i="1"/>
  <c r="G102" i="1"/>
  <c r="G101" i="1" s="1"/>
  <c r="G93" i="1"/>
  <c r="H208" i="1"/>
  <c r="H211" i="1"/>
  <c r="H206" i="1"/>
  <c r="H201" i="1"/>
  <c r="H223" i="1"/>
  <c r="H222" i="1" s="1"/>
  <c r="H226" i="1"/>
  <c r="H225" i="1" s="1"/>
  <c r="H189" i="1"/>
  <c r="H148" i="1"/>
  <c r="H147" i="1" s="1"/>
  <c r="H24" i="1"/>
  <c r="H23" i="1" s="1"/>
  <c r="H26" i="1"/>
  <c r="G24" i="1"/>
  <c r="G23" i="1" s="1"/>
  <c r="H69" i="1"/>
  <c r="H68" i="1" s="1"/>
  <c r="H67" i="1" s="1"/>
  <c r="H234" i="1"/>
  <c r="H233" i="1" s="1"/>
  <c r="H232" i="1" s="1"/>
  <c r="H242" i="1"/>
  <c r="H241" i="1" s="1"/>
  <c r="H240" i="1" s="1"/>
  <c r="H254" i="1"/>
  <c r="H253" i="1" s="1"/>
  <c r="H252" i="1" s="1"/>
  <c r="H250" i="1"/>
  <c r="H249" i="1" s="1"/>
  <c r="H248" i="1" s="1"/>
  <c r="H168" i="1"/>
  <c r="H198" i="1"/>
  <c r="H174" i="1"/>
  <c r="H230" i="1"/>
  <c r="H229" i="1" s="1"/>
  <c r="H228" i="1" s="1"/>
  <c r="H143" i="1"/>
  <c r="H142" i="1" s="1"/>
  <c r="H141" i="1" s="1"/>
  <c r="G26" i="1"/>
  <c r="G69" i="1"/>
  <c r="G68" i="1" s="1"/>
  <c r="G67" i="1" s="1"/>
  <c r="G234" i="1"/>
  <c r="G233" i="1" s="1"/>
  <c r="G232" i="1" s="1"/>
  <c r="G242" i="1"/>
  <c r="G241" i="1" s="1"/>
  <c r="G240" i="1" s="1"/>
  <c r="G254" i="1"/>
  <c r="G253" i="1" s="1"/>
  <c r="G252" i="1" s="1"/>
  <c r="G249" i="1"/>
  <c r="G248" i="1" s="1"/>
  <c r="G87" i="1"/>
  <c r="G81" i="1"/>
  <c r="G230" i="1"/>
  <c r="G229" i="1" s="1"/>
  <c r="G228" i="1" s="1"/>
  <c r="G143" i="1"/>
  <c r="G142" i="1" s="1"/>
  <c r="G141" i="1" s="1"/>
  <c r="H27" i="1"/>
  <c r="G27" i="1"/>
  <c r="H51" i="1" l="1"/>
  <c r="H46" i="1" s="1"/>
  <c r="H45" i="1" s="1"/>
  <c r="H205" i="1"/>
  <c r="H204" i="1" s="1"/>
  <c r="G205" i="1"/>
  <c r="G204" i="1" s="1"/>
  <c r="G51" i="1"/>
  <c r="G46" i="1" s="1"/>
  <c r="G45" i="1" s="1"/>
  <c r="H221" i="1"/>
  <c r="H157" i="1"/>
  <c r="H156" i="1" s="1"/>
  <c r="G221" i="1"/>
  <c r="G157" i="1"/>
  <c r="G156" i="1" s="1"/>
  <c r="H127" i="1"/>
  <c r="H126" i="1" s="1"/>
  <c r="G86" i="1"/>
  <c r="G85" i="1" s="1"/>
  <c r="G127" i="1"/>
  <c r="G126" i="1" s="1"/>
  <c r="H146" i="1"/>
  <c r="G146" i="1"/>
  <c r="G185" i="1"/>
  <c r="G184" i="1" s="1"/>
  <c r="H185" i="1"/>
  <c r="H184" i="1" s="1"/>
  <c r="G19" i="1"/>
  <c r="G36" i="1"/>
  <c r="G35" i="1" s="1"/>
  <c r="G29" i="1" s="1"/>
  <c r="G92" i="1"/>
  <c r="G91" i="1" s="1"/>
  <c r="H86" i="1"/>
  <c r="H85" i="1" s="1"/>
  <c r="H80" i="1"/>
  <c r="H79" i="1" s="1"/>
  <c r="G111" i="1"/>
  <c r="H110" i="1"/>
  <c r="H36" i="1"/>
  <c r="H35" i="1" s="1"/>
  <c r="H29" i="1" s="1"/>
  <c r="H121" i="1"/>
  <c r="H120" i="1" s="1"/>
  <c r="H97" i="1"/>
  <c r="G121" i="1"/>
  <c r="G120" i="1" s="1"/>
  <c r="H19" i="1"/>
  <c r="H92" i="1"/>
  <c r="H91" i="1" s="1"/>
  <c r="G193" i="1"/>
  <c r="G192" i="1" s="1"/>
  <c r="H193" i="1"/>
  <c r="H192" i="1" s="1"/>
  <c r="G97" i="1"/>
  <c r="G80" i="1"/>
  <c r="G79" i="1" s="1"/>
  <c r="H117" i="1"/>
  <c r="G117" i="1"/>
  <c r="G78" i="1" l="1"/>
  <c r="H78" i="1"/>
  <c r="H115" i="1"/>
  <c r="H114" i="1" s="1"/>
  <c r="H109" i="1" s="1"/>
  <c r="H116" i="1"/>
  <c r="G145" i="1"/>
  <c r="G115" i="1"/>
  <c r="G114" i="1" s="1"/>
  <c r="G109" i="1" s="1"/>
  <c r="G116" i="1"/>
  <c r="H145" i="1"/>
  <c r="H266" i="1" l="1"/>
  <c r="G266" i="1"/>
  <c r="G270" i="1" s="1"/>
  <c r="H270" i="1" l="1"/>
</calcChain>
</file>

<file path=xl/sharedStrings.xml><?xml version="1.0" encoding="utf-8"?>
<sst xmlns="http://schemas.openxmlformats.org/spreadsheetml/2006/main" count="1245" uniqueCount="376">
  <si>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</si>
  <si>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</si>
  <si>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</si>
  <si>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</si>
  <si>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</si>
  <si>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</si>
  <si>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</si>
  <si>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</si>
  <si>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</si>
  <si>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</si>
  <si>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</si>
  <si>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</si>
  <si>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</si>
  <si>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</si>
  <si>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</si>
  <si>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</si>
  <si>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</si>
  <si>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</si>
  <si>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</si>
  <si>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</si>
  <si>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</si>
  <si>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</si>
  <si>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</si>
  <si>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</si>
  <si>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</si>
  <si>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</si>
  <si>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</si>
  <si>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</si>
  <si>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</si>
  <si>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</si>
  <si>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</si>
  <si>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</si>
  <si>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</si>
  <si>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</si>
  <si>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</si>
  <si>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</si>
  <si>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</si>
  <si>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</si>
  <si>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</si>
  <si>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</si>
  <si>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</si>
  <si>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</si>
  <si>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</si>
  <si>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</si>
  <si>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</si>
  <si>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</si>
  <si>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</si>
  <si>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</si>
  <si>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</si>
  <si>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</si>
  <si>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</si>
  <si>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</si>
  <si>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</si>
  <si>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</si>
  <si>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</si>
  <si>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</si>
  <si>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</si>
  <si>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</si>
  <si>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</si>
  <si>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</si>
  <si>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</si>
  <si>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</si>
  <si>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</si>
  <si>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</si>
  <si>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</si>
  <si>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</si>
  <si>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</si>
  <si>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</si>
  <si>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</si>
  <si>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</si>
  <si>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</si>
  <si>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</si>
  <si>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</si>
  <si>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</si>
  <si>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</si>
  <si>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</si>
  <si>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</si>
  <si>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</si>
  <si>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</si>
  <si>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</si>
  <si>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</si>
  <si>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</si>
  <si>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</si>
  <si>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</si>
  <si>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</si>
  <si>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</si>
  <si>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</si>
  <si>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</si>
  <si>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</si>
  <si>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</si>
  <si>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</si>
  <si>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</si>
  <si>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</si>
  <si>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</si>
  <si>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</si>
  <si>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</si>
  <si>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</si>
  <si>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</si>
  <si>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</si>
  <si>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</si>
  <si>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</si>
  <si>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</si>
  <si>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</si>
  <si>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</si>
  <si>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</si>
  <si>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</si>
  <si>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</si>
  <si>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</si>
  <si>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</si>
  <si>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</si>
  <si>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</si>
  <si>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</si>
  <si>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</si>
  <si>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</si>
  <si>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</si>
  <si>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</si>
  <si>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</si>
  <si>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</si>
  <si>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</si>
  <si>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</si>
  <si>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</si>
  <si>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</si>
  <si>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</si>
  <si>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</si>
  <si>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</si>
  <si>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</si>
  <si>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</si>
  <si>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</si>
  <si>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</si>
  <si>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</si>
  <si>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</si>
  <si>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</si>
  <si>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</si>
  <si>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</si>
  <si>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</si>
  <si>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</si>
  <si>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</si>
  <si>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</si>
  <si>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</si>
  <si>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</si>
  <si>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</si>
  <si>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</si>
  <si>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</si>
  <si>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</si>
  <si>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</si>
  <si>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</si>
  <si>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</si>
  <si>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</si>
  <si>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</si>
  <si>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</si>
  <si>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</si>
  <si>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</si>
  <si>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</si>
  <si>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</si>
  <si>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</si>
  <si>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</si>
  <si>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</si>
  <si>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</si>
  <si>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</si>
  <si>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</si>
  <si>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</si>
  <si>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</si>
  <si>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</si>
  <si>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</si>
  <si>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</si>
  <si>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</si>
  <si>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</si>
  <si>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</si>
  <si>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</si>
  <si>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</si>
  <si>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</si>
  <si>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</si>
  <si>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</si>
  <si>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</si>
  <si>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</si>
  <si>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</si>
  <si>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</si>
  <si>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</si>
  <si>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</si>
  <si>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</si>
  <si>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</si>
  <si>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</si>
  <si>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</si>
  <si>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</si>
  <si>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</si>
  <si>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</si>
  <si>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</si>
  <si>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</si>
  <si>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</si>
  <si>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</si>
  <si>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</si>
  <si>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</si>
  <si>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</si>
  <si>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</si>
  <si>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</si>
  <si>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</si>
  <si>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</si>
  <si>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</si>
  <si>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</si>
  <si>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</si>
  <si>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</si>
  <si>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</si>
  <si>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</si>
  <si>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</si>
  <si>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</si>
  <si>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</si>
  <si>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</si>
  <si>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</si>
  <si>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</si>
  <si>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</si>
  <si>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</si>
  <si>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</si>
  <si>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</si>
  <si>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</si>
  <si>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</si>
  <si>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</si>
  <si>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</si>
  <si>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</si>
  <si>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</si>
  <si>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</si>
  <si>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</si>
  <si>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</si>
  <si>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</si>
  <si>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</si>
  <si>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</si>
  <si>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</si>
  <si>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</si>
  <si>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</si>
  <si>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</si>
  <si>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</si>
  <si>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</si>
  <si>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</si>
  <si>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</si>
  <si>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</si>
  <si>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</si>
  <si>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</si>
  <si>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</si>
  <si>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</si>
  <si>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</si>
  <si>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</si>
  <si>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</si>
  <si>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</si>
  <si>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</si>
  <si>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</si>
  <si>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</si>
  <si>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</si>
  <si>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</si>
  <si>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</si>
  <si>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</si>
  <si>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</si>
  <si>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</si>
  <si>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</si>
  <si>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</si>
  <si>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</si>
  <si>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</si>
  <si>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</si>
  <si>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</si>
  <si>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</si>
  <si>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</si>
  <si>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</si>
  <si>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</si>
  <si>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</si>
  <si>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</si>
  <si>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</si>
  <si>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</si>
  <si>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</si>
  <si>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</si>
  <si>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</si>
  <si>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</si>
  <si>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</si>
  <si>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</si>
  <si>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</si>
  <si>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</si>
  <si>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</si>
  <si>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</si>
  <si>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</si>
  <si>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</si>
  <si>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</si>
  <si>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</si>
  <si>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</si>
  <si>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</si>
  <si>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</si>
  <si>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</si>
  <si>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</si>
  <si>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</si>
  <si>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</si>
  <si>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</si>
  <si>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</si>
  <si>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</si>
  <si>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</si>
  <si>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</si>
  <si>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</si>
  <si>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04103 S2310</t>
  </si>
  <si>
    <t>360</t>
  </si>
  <si>
    <t>Иные выплаты населению</t>
  </si>
  <si>
    <t>06040 L5760</t>
  </si>
  <si>
    <t>06040 00000</t>
  </si>
  <si>
    <t>06010 00000</t>
  </si>
  <si>
    <t>06010 82900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</si>
  <si>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</si>
  <si>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</si>
  <si>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</si>
  <si>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</si>
  <si>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</si>
  <si>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</si>
  <si>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</si>
  <si>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</si>
  <si>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</si>
  <si>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</si>
  <si>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S21Д0</t>
  </si>
  <si>
    <t>043R1 722Д0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</si>
  <si>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</si>
  <si>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</si>
  <si>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</si>
  <si>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</si>
  <si>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</si>
  <si>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</si>
  <si>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</si>
  <si>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</si>
  <si>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</si>
  <si>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</si>
  <si>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</si>
  <si>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</si>
  <si>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</si>
  <si>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</si>
  <si>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</si>
  <si>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</si>
  <si>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</si>
  <si>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</si>
  <si>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</si>
  <si>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</si>
  <si>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</si>
  <si>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</si>
  <si>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</si>
  <si>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</si>
  <si>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</si>
  <si>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</si>
  <si>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</si>
  <si>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</si>
  <si>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</si>
  <si>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</si>
  <si>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</si>
  <si>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</si>
  <si>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 xml:space="preserve">Распределение бюджетных ассигнований по муниципальным программам на 2025-2026 год </t>
  </si>
  <si>
    <t>«Селенгинский район» на 2024 год</t>
  </si>
  <si>
    <t>плановый период 2025-2026 годов"</t>
  </si>
  <si>
    <t>Субсидии на проведение комплексных кадастровых работ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</si>
  <si>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</si>
  <si>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</si>
  <si>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</si>
  <si>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</si>
  <si>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04103 L5110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</si>
  <si>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</si>
  <si>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</si>
  <si>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</si>
  <si>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</si>
  <si>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</si>
  <si>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</si>
  <si>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</si>
  <si>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</si>
  <si>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</si>
  <si>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</si>
  <si>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</si>
  <si>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</si>
  <si>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</si>
  <si>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</si>
  <si>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</si>
  <si>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</si>
  <si>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</si>
  <si>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</si>
  <si>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</si>
  <si>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</si>
  <si>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977</t>
  </si>
  <si>
    <t>к решению районного Совета депутатов МО "Селенгинский район"</t>
  </si>
  <si>
    <t>Приложение №9</t>
  </si>
  <si>
    <t>от "09" апреля 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</si>
</sst>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138" Type="http://schemas.openxmlformats.org/officeDocument/2006/relationships/revisionLog" Target="revisionLog90.xml"/><Relationship Id="rId154" Type="http://schemas.openxmlformats.org/officeDocument/2006/relationships/revisionLog" Target="revisionLog104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44" Type="http://schemas.openxmlformats.org/officeDocument/2006/relationships/revisionLog" Target="revisionLog95.xml"/><Relationship Id="rId149" Type="http://schemas.openxmlformats.org/officeDocument/2006/relationships/revisionLog" Target="revisionLog100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152" Type="http://schemas.openxmlformats.org/officeDocument/2006/relationships/revisionLog" Target="revisionLog102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34" Type="http://schemas.openxmlformats.org/officeDocument/2006/relationships/revisionLog" Target="revisionLog86.xml"/><Relationship Id="rId139" Type="http://schemas.openxmlformats.org/officeDocument/2006/relationships/revisionLog" Target="revisionLog91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47" Type="http://schemas.openxmlformats.org/officeDocument/2006/relationships/revisionLog" Target="revisionLog98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150" Type="http://schemas.openxmlformats.org/officeDocument/2006/relationships/revisionLog" Target="revisionLog101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142" Type="http://schemas.openxmlformats.org/officeDocument/2006/relationships/revisionLog" Target="revisionLog93.xml"/><Relationship Id="rId155" Type="http://schemas.openxmlformats.org/officeDocument/2006/relationships/revisionLog" Target="revisionLog1.xml"/><Relationship Id="rId38" Type="http://schemas.openxmlformats.org/officeDocument/2006/relationships/revisionLog" Target="revisionLog1211.xml"/><Relationship Id="rId59" Type="http://schemas.openxmlformats.org/officeDocument/2006/relationships/revisionLog" Target="revisionLog21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.xml"/><Relationship Id="rId46" Type="http://schemas.openxmlformats.org/officeDocument/2006/relationships/revisionLog" Target="revisionLog131.xml"/><Relationship Id="rId67" Type="http://schemas.openxmlformats.org/officeDocument/2006/relationships/revisionLog" Target="revisionLog29.xml"/><Relationship Id="rId116" Type="http://schemas.openxmlformats.org/officeDocument/2006/relationships/revisionLog" Target="revisionLog70.xml"/><Relationship Id="rId137" Type="http://schemas.openxmlformats.org/officeDocument/2006/relationships/revisionLog" Target="revisionLog89.xml"/><Relationship Id="rId54" Type="http://schemas.openxmlformats.org/officeDocument/2006/relationships/revisionLog" Target="revisionLog181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40" Type="http://schemas.openxmlformats.org/officeDocument/2006/relationships/revisionLog" Target="revisionLog92.xml"/><Relationship Id="rId145" Type="http://schemas.openxmlformats.org/officeDocument/2006/relationships/revisionLog" Target="revisionLog96.xml"/><Relationship Id="rId41" Type="http://schemas.openxmlformats.org/officeDocument/2006/relationships/revisionLog" Target="revisionLog6.xml"/><Relationship Id="rId62" Type="http://schemas.openxmlformats.org/officeDocument/2006/relationships/revisionLog" Target="revisionLog24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153" Type="http://schemas.openxmlformats.org/officeDocument/2006/relationships/revisionLog" Target="revisionLog103.xml"/><Relationship Id="rId49" Type="http://schemas.openxmlformats.org/officeDocument/2006/relationships/revisionLog" Target="revisionLog151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36" Type="http://schemas.openxmlformats.org/officeDocument/2006/relationships/revisionLog" Target="revisionLog3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87.xml"/><Relationship Id="rId151" Type="http://schemas.openxmlformats.org/officeDocument/2006/relationships/revisionLog" Target="revisionLog12.xml"/><Relationship Id="rId52" Type="http://schemas.openxmlformats.org/officeDocument/2006/relationships/revisionLog" Target="revisionLog16111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43" Type="http://schemas.openxmlformats.org/officeDocument/2006/relationships/revisionLog" Target="revisionLog94.xml"/><Relationship Id="rId148" Type="http://schemas.openxmlformats.org/officeDocument/2006/relationships/revisionLog" Target="revisionLog99.xml"/><Relationship Id="rId156" Type="http://schemas.openxmlformats.org/officeDocument/2006/relationships/revisionLog" Target="revisionLog105.xml"/><Relationship Id="rId39" Type="http://schemas.openxmlformats.org/officeDocument/2006/relationships/revisionLog" Target="revisionLog111.xml"/><Relationship Id="rId109" Type="http://schemas.openxmlformats.org/officeDocument/2006/relationships/revisionLog" Target="revisionLog121.xml"/><Relationship Id="rId34" Type="http://schemas.openxmlformats.org/officeDocument/2006/relationships/revisionLog" Target="revisionLog1111.xml"/><Relationship Id="rId50" Type="http://schemas.openxmlformats.org/officeDocument/2006/relationships/revisionLog" Target="revisionLog1212.xml"/><Relationship Id="rId55" Type="http://schemas.openxmlformats.org/officeDocument/2006/relationships/revisionLog" Target="revisionLog13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141" Type="http://schemas.openxmlformats.org/officeDocument/2006/relationships/revisionLog" Target="revisionLog112.xml"/><Relationship Id="rId146" Type="http://schemas.openxmlformats.org/officeDocument/2006/relationships/revisionLog" Target="revisionLog9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DBB1125-771A-4826-8162-C1BD703C5169}" diskRevisions="1" revisionId="2541" version="156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5EC16CB4-BC26-4622-AF61-DA1A3CBF990B}" dateTime="2023-10-23T14:36:40" maxSheetId="2" userName="Пользователь" r:id="rId132" minRId="2080" maxRId="2122">
    <sheetIdMap count="1">
      <sheetId val="1"/>
    </sheetIdMap>
  </header>
  <header guid="{6F63F8C2-7947-4550-9336-106781276DA6}" dateTime="2023-10-23T14:51:46" maxSheetId="2" userName="Пользователь" r:id="rId133" minRId="2123" maxRId="2170">
    <sheetIdMap count="1">
      <sheetId val="1"/>
    </sheetIdMap>
  </header>
  <header guid="{D54910C7-ACC0-4319-A438-65C026A3F6E2}" dateTime="2023-10-23T14:52:19" maxSheetId="2" userName="Пользователь" r:id="rId134" minRId="2173" maxRId="2180">
    <sheetIdMap count="1">
      <sheetId val="1"/>
    </sheetIdMap>
  </header>
  <header guid="{A3DB6E35-B421-489D-B717-56374E35819E}" dateTime="2023-10-23T14:56:06" maxSheetId="2" userName="Пользователь" r:id="rId135" minRId="2181" maxRId="2206">
    <sheetIdMap count="1">
      <sheetId val="1"/>
    </sheetIdMap>
  </header>
  <header guid="{5794B813-F067-4F47-BE21-F032A59803D9}" dateTime="2023-10-23T15:00:01" maxSheetId="2" userName="Пользователь" r:id="rId136" minRId="2207" maxRId="2259">
    <sheetIdMap count="1">
      <sheetId val="1"/>
    </sheetIdMap>
  </header>
  <header guid="{D01949EC-9AA5-46F8-8DCE-71D245616A69}" dateTime="2023-10-23T15:02:59" maxSheetId="2" userName="Пользователь" r:id="rId137" minRId="2262" maxRId="2309">
    <sheetIdMap count="1">
      <sheetId val="1"/>
    </sheetIdMap>
  </header>
  <header guid="{3DB76868-02DE-4F0D-8613-8CB53AC6DCC3}" dateTime="2023-10-23T15:04:36" maxSheetId="2" userName="Пользователь" r:id="rId138" minRId="2310" maxRId="2333">
    <sheetIdMap count="1">
      <sheetId val="1"/>
    </sheetIdMap>
  </header>
  <header guid="{C210F83D-0148-4B85-8887-661A5E391534}" dateTime="2023-10-23T15:14:31" maxSheetId="2" userName="Пользователь" r:id="rId139" minRId="2334" maxRId="2335">
    <sheetIdMap count="1">
      <sheetId val="1"/>
    </sheetIdMap>
  </header>
  <header guid="{9F079F6C-9A9D-4F55-8436-496D3D64040D}" dateTime="2023-10-23T15:26:32" maxSheetId="2" userName="Пользователь" r:id="rId140" minRId="2336" maxRId="2339">
    <sheetIdMap count="1">
      <sheetId val="1"/>
    </sheetIdMap>
  </header>
  <header guid="{498AC70D-BBEF-47B5-84BA-E8CBD668626D}" dateTime="2023-10-31T09:05:21" maxSheetId="2" userName="Ольга Владимировна" r:id="rId141" minRId="2340" maxRId="2348">
    <sheetIdMap count="1">
      <sheetId val="1"/>
    </sheetIdMap>
  </header>
  <header guid="{D975215C-1A98-4132-8C9D-D2C39D7CDA0D}" dateTime="2023-12-11T17:12:41" maxSheetId="2" userName="БутытоваСГ" r:id="rId142" minRId="2349" maxRId="2370">
    <sheetIdMap count="1">
      <sheetId val="1"/>
    </sheetIdMap>
  </header>
  <header guid="{2456D938-4C4E-480A-887B-0DDEB1EECFB2}" dateTime="2023-12-11T17:15:28" maxSheetId="2" userName="БутытоваСГ" r:id="rId143" minRId="2373" maxRId="2397">
    <sheetIdMap count="1">
      <sheetId val="1"/>
    </sheetIdMap>
  </header>
  <header guid="{E75E5D47-7153-4E4D-AA80-D4632BDDCB14}" dateTime="2023-12-11T17:18:17" maxSheetId="2" userName="БутытоваСГ" r:id="rId144" minRId="2398" maxRId="2439">
    <sheetIdMap count="1">
      <sheetId val="1"/>
    </sheetIdMap>
  </header>
  <header guid="{7A48BD3A-E1FB-4606-887E-9A3CB3A9D9BB}" dateTime="2023-12-11T17:20:24" maxSheetId="2" userName="БутытоваСГ" r:id="rId145" minRId="2440" maxRId="2441">
    <sheetIdMap count="1">
      <sheetId val="1"/>
    </sheetIdMap>
  </header>
  <header guid="{0FFA5BBD-7FF9-4A6D-8B6E-DA7B35125CD1}" dateTime="2023-12-12T11:07:29" maxSheetId="2" userName="БутытоваСГ" r:id="rId146" minRId="2442" maxRId="2447">
    <sheetIdMap count="1">
      <sheetId val="1"/>
    </sheetIdMap>
  </header>
  <header guid="{4D0D8E74-0627-486C-B3D9-B7F4E8DC07D0}" dateTime="2023-12-12T11:07:52" maxSheetId="2" userName="БутытоваСГ" r:id="rId147">
    <sheetIdMap count="1">
      <sheetId val="1"/>
    </sheetIdMap>
  </header>
  <header guid="{55DB2D29-C273-4461-93C7-294B7EF97B92}" dateTime="2023-12-12T11:08:23" maxSheetId="2" userName="БутытоваСГ" r:id="rId148">
    <sheetIdMap count="1">
      <sheetId val="1"/>
    </sheetIdMap>
  </header>
  <header guid="{ED1D267A-8FE6-4575-9CC0-9D1D2D7DF53E}" dateTime="2023-12-21T08:44:02" maxSheetId="2" userName="БутытоваСГ" r:id="rId149">
    <sheetIdMap count="1">
      <sheetId val="1"/>
    </sheetIdMap>
  </header>
  <header guid="{7E8884E4-851A-4436-8B2C-91D7D86BF01D}" dateTime="2023-12-21T08:49:23" maxSheetId="2" userName="БутытоваСГ" r:id="rId150" minRId="2448" maxRId="2455">
    <sheetIdMap count="1">
      <sheetId val="1"/>
    </sheetIdMap>
  </header>
  <header guid="{CE27CCF7-17EC-4029-B6D2-D8CFC3482667}" dateTime="2023-12-26T07:59:06" maxSheetId="2" userName="Ольга Владимировна" r:id="rId151" minRId="2456">
    <sheetIdMap count="1">
      <sheetId val="1"/>
    </sheetIdMap>
  </header>
  <header guid="{D4DFCA62-2526-4EB9-B50D-12C13A6B6083}" dateTime="2023-12-28T09:36:14" maxSheetId="2" userName="Пользователь" r:id="rId152" minRId="2457">
    <sheetIdMap count="1">
      <sheetId val="1"/>
    </sheetIdMap>
  </header>
  <header guid="{33ABDED6-B362-4507-92E4-C0BD049B7A76}" dateTime="2024-03-20T11:17:41" maxSheetId="2" userName="БутытоваСГ" r:id="rId153" minRId="2458" maxRId="2529">
    <sheetIdMap count="1">
      <sheetId val="1"/>
    </sheetIdMap>
  </header>
  <header guid="{AA296A31-9E69-40C2-9D53-F143BEEA93F1}" dateTime="2024-03-20T11:18:06" maxSheetId="2" userName="БутытоваСГ" r:id="rId154" minRId="2530" maxRId="2532">
    <sheetIdMap count="1">
      <sheetId val="1"/>
    </sheetIdMap>
  </header>
  <header guid="{1EFCB902-DC24-4421-8B75-CBF2C2168843}" dateTime="2024-03-22T11:46:41" maxSheetId="2" userName="Ольга Владимировна" r:id="rId155" minRId="2533" maxRId="2536">
    <sheetIdMap count="1">
      <sheetId val="1"/>
    </sheetIdMap>
  </header>
  <header guid="{7DBB1125-771A-4826-8162-C1BD703C5169}" dateTime="2024-04-11T14:38:09" maxSheetId="2" userName="Пользователь" r:id="rId156" minRId="253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2533" sId="1" ref="A1:XFD4" action="insertRow">
    <undo index="0" exp="area" ref3D="1" dr="$B$1:$F$1048576" dn="Z_106D9765_3D6F_4710_B925_E44D9570C8C1_.wvu.Col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53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5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6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Мун.программы!$A$1:$H$266</formula>
    <oldFormula>Мун.программы!$A$5:$H$266</oldFormula>
  </rdn>
  <rdn rId="0" localSheetId="1" customView="1" name="Z_63C81512_0323_449A_8D16_969602EE6D8D_.wvu.FilterData" hidden="1" oldHidden="1">
    <formula>Мун.программы!$A$18:$N$402</formula>
    <oldFormula>Мун.программы!$A$18:$N$402</oldFormula>
  </rdn>
  <rcv guid="{63C81512-0323-449A-8D16-969602EE6D8D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:H72">
    <dxf>
      <fill>
        <patternFill>
          <bgColor theme="0"/>
        </patternFill>
      </fill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8" sId="1">
    <o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2449" sId="1">
    <oc r="A6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2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2450" sId="1">
    <oc r="A73" t="inlineStr">
      <is>
        <t>Муниципальная Программа «Развитие культуры в Селенгинском районе на 2020 – 2025 годы»</t>
      </is>
    </oc>
    <nc r="A73" t="inlineStr">
      <is>
        <t>Муниципальная Программа «Развитие культуры в Селенгинском районе на 2020 – 2027 годы»</t>
      </is>
    </nc>
  </rcc>
  <rcc rId="2451" sId="1">
    <oc r="A1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2452" sId="1">
    <oc r="A219" t="inlineStr">
      <is>
        <t>Муниципальная программа «Старшее поколение на 2020-2025 годы</t>
      </is>
    </oc>
    <nc r="A219" t="inlineStr">
      <is>
        <t>Муниципальная программа «Старшее поколение на 2023-2027 годы</t>
      </is>
    </nc>
  </rcc>
  <rcc rId="245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2454" sId="1">
    <oc r="A23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2455" sId="1">
    <oc r="A24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4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7" sId="1">
    <oc r="H7" t="inlineStr">
      <is>
        <t>от "___" декабря 2023 № ___</t>
      </is>
    </oc>
    <nc r="H7" t="inlineStr">
      <is>
        <t>от "27" декабря  2023  № 310</t>
      </is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8" sId="1" numFmtId="4">
    <oc r="G53">
      <f>1337.7+100.7+5.0343</f>
    </oc>
    <nc r="G53">
      <v>1443.40527</v>
    </nc>
  </rcc>
  <rcc rId="2459" sId="1" numFmtId="4">
    <oc r="H53">
      <f>470.3+30+1.50099</f>
    </oc>
    <nc r="H53">
      <v>501.83078</v>
    </nc>
  </rcc>
  <rrc rId="2460" sId="1" ref="A59:XFD59" action="insertRow">
    <undo index="65535" exp="area" ref3D="1" dr="$B$1:$F$1048576" dn="Z_106D9765_3D6F_4710_B925_E44D9570C8C1_.wvu.Cols" sId="1"/>
  </rrc>
  <rfmt sheetId="1" sqref="A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2461" sId="1" odxf="1" dxf="1">
    <nc r="B59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462" sId="1" odxf="1" dxf="1">
    <nc r="D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3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4" sId="1" odxf="1" dxf="1">
    <nc r="F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465" sId="1">
    <nc r="C59" t="inlineStr">
      <is>
        <t>465</t>
      </is>
    </nc>
  </rcc>
  <rcc rId="2466" sId="1">
    <nc r="A5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2467" sId="1" numFmtId="4">
    <nc r="G59">
      <v>112261.7</v>
    </nc>
  </rcc>
  <rcc rId="2468" sId="1">
    <oc r="G58">
      <f>SUM(G60:G60)</f>
    </oc>
    <nc r="G58">
      <f>SUM(G59:G60)</f>
    </nc>
  </rcc>
  <rcc rId="2469" sId="1" numFmtId="4">
    <nc r="H59">
      <v>0</v>
    </nc>
  </rcc>
  <rcc rId="2470" sId="1">
    <oc r="H58">
      <f>SUM(H60:H60)</f>
    </oc>
    <nc r="H58">
      <f>SUM(H59:H60)</f>
    </nc>
  </rcc>
  <rcc rId="2471" sId="1" numFmtId="4">
    <oc r="G73">
      <f>815+16.6</f>
    </oc>
    <nc r="G73">
      <v>917.16184999999996</v>
    </nc>
  </rcc>
  <rrc rId="2472" sId="1" ref="A133:XFD136" action="insertRow">
    <undo index="65535" exp="area" ref3D="1" dr="$B$1:$F$1048576" dn="Z_106D9765_3D6F_4710_B925_E44D9570C8C1_.wvu.Cols" sId="1"/>
  </rrc>
  <rcc rId="2473" sId="1" odxf="1" dxf="1">
    <nc r="A133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2474" sId="1" odxf="1" dxf="1">
    <nc r="B133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5" sId="1" odxf="1" dxf="1">
    <nc r="D133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6" sId="1" odxf="1" dxf="1">
    <nc r="E133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7" sId="1" odxf="1" dxf="1">
    <nc r="F133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8" sId="1" odxf="1" dxf="1">
    <nc r="G133">
      <f>G134</f>
    </nc>
    <odxf>
      <font>
        <b val="0"/>
        <name val="Times New Roman"/>
        <family val="1"/>
      </font>
      <alignment wrapText="0"/>
    </odxf>
    <ndxf>
      <font>
        <b/>
        <name val="Times New Roman"/>
        <family val="1"/>
      </font>
      <alignment wrapText="1"/>
    </ndxf>
  </rcc>
  <rfmt sheetId="1" sqref="H133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79" sId="1" odxf="1" dxf="1">
    <nc r="A134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0" sId="1" odxf="1" dxf="1">
    <nc r="B134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1" sId="1" odxf="1" dxf="1">
    <nc r="D134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2" sId="1" odxf="1" dxf="1">
    <nc r="E13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3" sId="1" odxf="1" dxf="1">
    <nc r="F13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4" sId="1" odxf="1" dxf="1">
    <nc r="G134">
      <f>G135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134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85" sId="1" odxf="1" dxf="1">
    <nc r="A135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6" sId="1" odxf="1" dxf="1">
    <nc r="B135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7" sId="1" odxf="1" dxf="1">
    <nc r="D13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8" sId="1" odxf="1" dxf="1">
    <nc r="E13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9" sId="1" odxf="1" dxf="1">
    <nc r="F1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90" sId="1" odxf="1" dxf="1">
    <nc r="G135">
      <f>G136</f>
    </nc>
    <odxf>
      <alignment wrapText="0"/>
    </odxf>
    <ndxf>
      <alignment wrapText="1"/>
    </ndxf>
  </rcc>
  <rfmt sheetId="1" sqref="H135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91" sId="1" odxf="1" dxf="1">
    <nc r="A136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2492" sId="1">
    <nc r="B136" t="inlineStr">
      <is>
        <t>09501 L4970</t>
      </is>
    </nc>
  </rcc>
  <rcc rId="2493" sId="1">
    <nc r="C136" t="inlineStr">
      <is>
        <t>322</t>
      </is>
    </nc>
  </rcc>
  <rcc rId="2494" sId="1">
    <nc r="D136" t="inlineStr">
      <is>
        <t>975</t>
      </is>
    </nc>
  </rcc>
  <rcc rId="2495" sId="1">
    <nc r="E136" t="inlineStr">
      <is>
        <t>10</t>
      </is>
    </nc>
  </rcc>
  <rcc rId="2496" sId="1">
    <nc r="F136" t="inlineStr">
      <is>
        <t>04</t>
      </is>
    </nc>
  </rcc>
  <rfmt sheetId="1" sqref="G136" start="0" length="0">
    <dxf>
      <alignment wrapText="1"/>
    </dxf>
  </rfmt>
  <rfmt sheetId="1" sqref="H136" start="0" length="0">
    <dxf>
      <font>
        <b/>
        <name val="Times New Roman CYR"/>
        <family val="1"/>
      </font>
      <numFmt numFmtId="0" formatCode="General"/>
      <fill>
        <patternFill>
          <bgColor rgb="FFFFFF00"/>
        </patternFill>
      </fill>
      <alignment horizontal="general" vertical="top" wrapText="1"/>
      <border outline="0">
        <left/>
        <right/>
        <top/>
        <bottom/>
      </border>
    </dxf>
  </rfmt>
  <rcc rId="2497" sId="1" odxf="1" dxf="1">
    <nc r="H133">
      <f>H134</f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8" sId="1" odxf="1" dxf="1">
    <nc r="H134">
      <f>H135</f>
    </nc>
    <ndxf>
      <font>
        <b val="0"/>
        <i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9" sId="1" odxf="1" dxf="1">
    <nc r="H135">
      <f>H136</f>
    </nc>
    <ndxf>
      <font>
        <b val="0"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6" start="0" length="0">
    <dxf>
      <font>
        <b val="0"/>
        <name val="Times New Roman"/>
        <family val="1"/>
      </font>
      <numFmt numFmtId="166" formatCode="0.00000"/>
      <fill>
        <patternFill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00" sId="1" numFmtId="4">
    <nc r="G136">
      <v>1286.9987799999999</v>
    </nc>
  </rcc>
  <rcc rId="2501" sId="1" numFmtId="4">
    <nc r="H136">
      <v>1295.51025</v>
    </nc>
  </rcc>
  <rcc rId="2502" sId="1">
    <oc r="G105">
      <f>G106+G110+G116+G122+G138</f>
    </oc>
    <nc r="G105">
      <f>G106+G110+G116+G122+G138+G133</f>
    </nc>
  </rcc>
  <rcc rId="2503" sId="1">
    <oc r="H105">
      <f>H106+H110+H116+H122+H138</f>
    </oc>
    <nc r="H105">
      <f>H106+H110+H116+H122+H138+H133</f>
    </nc>
  </rcc>
  <rcc rId="2504" sId="1" numFmtId="4">
    <oc r="G165">
      <f>116435+16154.2</f>
    </oc>
    <nc r="G165">
      <v>131237.9</v>
    </nc>
  </rcc>
  <rcc rId="2505" sId="1" numFmtId="4">
    <oc r="H165">
      <f>116435+16154.2</f>
    </oc>
    <nc r="H165">
      <v>131237.9</v>
    </nc>
  </rcc>
  <rcc rId="2506" sId="1" numFmtId="4">
    <oc r="G191">
      <v>5352.5</v>
    </oc>
    <nc r="G191">
      <v>4940.8771399999996</v>
    </nc>
  </rcc>
  <rcc rId="2507" sId="1" numFmtId="4">
    <oc r="H191">
      <v>5352.5</v>
    </oc>
    <nc r="H191">
      <v>4940.8771399999996</v>
    </nc>
  </rcc>
  <rcc rId="2508" sId="1" numFmtId="4">
    <oc r="G195">
      <v>61.7</v>
    </oc>
    <nc r="G195">
      <v>56.938000000000002</v>
    </nc>
  </rcc>
  <rcc rId="2509" sId="1" numFmtId="4">
    <oc r="G196">
      <v>18.600000000000001</v>
    </oc>
    <nc r="G196">
      <v>17.161999999999999</v>
    </nc>
  </rcc>
  <rcc rId="2510" sId="1" numFmtId="4">
    <oc r="H195">
      <v>61.7</v>
    </oc>
    <nc r="H195">
      <v>56.938000000000002</v>
    </nc>
  </rcc>
  <rcc rId="2511" sId="1" numFmtId="4">
    <oc r="H196">
      <v>18.600000000000001</v>
    </oc>
    <nc r="H196">
      <v>17.161999999999999</v>
    </nc>
  </rcc>
  <rcc rId="2512" sId="1" numFmtId="4">
    <oc r="G198">
      <v>65.099999999999994</v>
    </oc>
    <nc r="G198">
      <v>65.045000000000002</v>
    </nc>
  </rcc>
  <rcc rId="2513" sId="1" numFmtId="4">
    <oc r="G199">
      <v>19.600000000000001</v>
    </oc>
    <nc r="G199">
      <v>19.642790000000002</v>
    </nc>
  </rcc>
  <rcc rId="2514" sId="1" numFmtId="4">
    <oc r="H198">
      <v>65.099999999999994</v>
    </oc>
    <nc r="H198">
      <v>65.045000000000002</v>
    </nc>
  </rcc>
  <rcc rId="2515" sId="1" numFmtId="4">
    <oc r="H199">
      <v>19.600000000000001</v>
    </oc>
    <nc r="H199">
      <v>19.642790000000002</v>
    </nc>
  </rcc>
  <rcc rId="2516" sId="1">
    <oc r="D255" t="inlineStr">
      <is>
        <t>968</t>
      </is>
    </oc>
    <nc r="D255" t="inlineStr">
      <is>
        <t>977</t>
      </is>
    </nc>
  </rcc>
  <rcc rId="2517" sId="1">
    <oc r="D254" t="inlineStr">
      <is>
        <t>968</t>
      </is>
    </oc>
    <nc r="D254" t="inlineStr">
      <is>
        <t>977</t>
      </is>
    </nc>
  </rcc>
  <rcc rId="2518" sId="1" numFmtId="30">
    <oc r="D253">
      <v>968</v>
    </oc>
    <nc r="D253" t="inlineStr">
      <is>
        <t>977</t>
      </is>
    </nc>
  </rcc>
  <rcc rId="2519" sId="1" numFmtId="30">
    <oc r="D252">
      <v>968</v>
    </oc>
    <nc r="D252" t="inlineStr">
      <is>
        <t>977</t>
      </is>
    </nc>
  </rcc>
  <rcc rId="2520" sId="1" numFmtId="30">
    <oc r="D256">
      <v>968</v>
    </oc>
    <nc r="D256" t="inlineStr">
      <is>
        <t>977</t>
      </is>
    </nc>
  </rcc>
  <rcc rId="2521" sId="1" numFmtId="30">
    <oc r="D257">
      <v>968</v>
    </oc>
    <nc r="D257" t="inlineStr">
      <is>
        <t>977</t>
      </is>
    </nc>
  </rcc>
  <rcc rId="2522" sId="1" numFmtId="30">
    <oc r="D258">
      <v>968</v>
    </oc>
    <nc r="D258" t="inlineStr">
      <is>
        <t>977</t>
      </is>
    </nc>
  </rcc>
  <rcc rId="2523" sId="1">
    <oc r="D259" t="inlineStr">
      <is>
        <t>968</t>
      </is>
    </oc>
    <nc r="D259" t="inlineStr">
      <is>
        <t>977</t>
      </is>
    </nc>
  </rcc>
  <rcc rId="2524" sId="1" numFmtId="30">
    <oc r="D260">
      <v>968</v>
    </oc>
    <nc r="D260" t="inlineStr">
      <is>
        <t>977</t>
      </is>
    </nc>
  </rcc>
  <rcc rId="2525" sId="1" numFmtId="30">
    <oc r="D261">
      <v>968</v>
    </oc>
    <nc r="D261" t="inlineStr">
      <is>
        <t>977</t>
      </is>
    </nc>
  </rcc>
  <rcc rId="2526" sId="1" numFmtId="4">
    <oc r="G264">
      <v>1373477.59</v>
    </oc>
    <nc r="G264">
      <v>1485342.6393800001</v>
    </nc>
  </rcc>
  <rcc rId="2527" sId="1" numFmtId="4">
    <oc r="H264">
      <v>1251989.4750000001</v>
    </oc>
    <nc r="H264">
      <v>1251515.8328199999</v>
    </nc>
  </rcc>
  <rcc rId="2528" sId="1" numFmtId="4">
    <oc r="G193">
      <v>5645.9</v>
    </oc>
    <nc r="G193">
      <v>5645.8528500000002</v>
    </nc>
  </rcc>
  <rcc rId="2529" sId="1" numFmtId="4">
    <oc r="H193">
      <v>5645.9</v>
    </oc>
    <nc r="H193">
      <v>5645.8528500000002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3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6" start="0" length="0">
      <dxf>
        <font>
          <name val="Times New Roman"/>
          <family val="1"/>
        </font>
        <alignment vertical="bottom" wrapText="0"/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H78+H84+H90+H96+H99+H100+H102+H103+H119+H125+H126+H128+H129+H140+#REF!+H227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G114+G80+G86+#REF!+G92+G115+G120+#REF!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G141-105.6+1800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  <numFmt numFmtId="166" formatCode="0.00000"/>
      </dxf>
    </rfmt>
    <rfmt sheetId="1" sqref="I181" start="0" length="0">
      <dxf>
        <numFmt numFmtId="166" formatCode="0.00000"/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80" start="0" length="0">
      <dxf>
        <numFmt numFmtId="166" formatCode="0.00000"/>
      </dxf>
    </rfmt>
    <rfmt sheetId="1" sqref="I281" start="0" length="0">
      <dxf>
        <numFmt numFmtId="166" formatCode="0.00000"/>
      </dxf>
    </rfmt>
    <rfmt sheetId="1" sqref="I288" start="0" length="0">
      <dxf>
        <numFmt numFmtId="166" formatCode="0.00000"/>
      </dxf>
    </rfmt>
    <rfmt sheetId="1" sqref="I289" start="0" length="0">
      <dxf>
        <numFmt numFmtId="166" formatCode="0.00000"/>
      </dxf>
    </rfmt>
    <rfmt sheetId="1" sqref="I290" start="0" length="0">
      <dxf>
        <numFmt numFmtId="166" formatCode="0.00000"/>
      </dxf>
    </rfmt>
    <rfmt sheetId="1" sqref="I291" start="0" length="0">
      <dxf>
        <numFmt numFmtId="166" formatCode="0.00000"/>
      </dxf>
    </rfmt>
    <rfmt sheetId="1" sqref="I292" start="0" length="0">
      <dxf>
        <numFmt numFmtId="166" formatCode="0.00000"/>
      </dxf>
    </rfmt>
    <rfmt sheetId="1" sqref="I303" start="0" length="0">
      <dxf>
        <font>
          <i/>
          <name val="Times New Roman CYR"/>
          <family val="1"/>
        </font>
      </dxf>
    </rfmt>
    <rfmt sheetId="1" sqref="I322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5" formatCode="0.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  <numFmt numFmtId="166" formatCode="0.00000"/>
      </dxf>
    </rfmt>
    <rfmt sheetId="1" sqref="I371" start="0" length="0">
      <dxf>
        <numFmt numFmtId="166" formatCode="0.00000"/>
      </dxf>
    </rfmt>
    <rfmt sheetId="1" sqref="I374" start="0" length="0">
      <dxf>
        <numFmt numFmtId="166" formatCode="0.00000"/>
      </dxf>
    </rfmt>
    <rfmt sheetId="1" sqref="I375" start="0" length="0">
      <dxf>
        <numFmt numFmtId="166" formatCode="0.00000"/>
      </dxf>
    </rfmt>
    <rfmt sheetId="1" sqref="I376" start="0" length="0">
      <dxf>
        <numFmt numFmtId="166" formatCode="0.00000"/>
      </dxf>
    </rfmt>
    <rfmt sheetId="1" sqref="I377" start="0" length="0">
      <dxf>
        <numFmt numFmtId="166" formatCode="0.00000"/>
      </dxf>
    </rfmt>
    <rfmt sheetId="1" sqref="I378" start="0" length="0">
      <dxf>
        <numFmt numFmtId="166" formatCode="0.00000"/>
      </dxf>
    </rfmt>
    <rfmt sheetId="1" sqref="I382" start="0" length="0">
      <dxf>
        <numFmt numFmtId="166" formatCode="0.00000"/>
      </dxf>
    </rfmt>
    <rfmt sheetId="1" sqref="I408" start="0" length="0">
      <dxf>
        <font>
          <b/>
          <name val="Times New Roman CYR"/>
          <family val="1"/>
        </font>
      </dxf>
    </rfmt>
  </rrc>
  <rrc rId="253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G80+G86+#REF!+G92+G114+G115+G120+#REF!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H141-105.6+1800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8" start="0" length="0">
      <dxf>
        <numFmt numFmtId="166" formatCode="0.00000"/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  <rrc rId="2532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fmt sheetId="1" sqref="I141" start="0" length="0">
      <dxf>
        <font>
          <b/>
          <name val="Times New Roman CYR"/>
          <family val="1"/>
        </font>
      </dxf>
    </rfmt>
    <rfmt sheetId="1" sqref="I142" start="0" length="0">
      <dxf>
        <font>
          <b/>
          <name val="Times New Roman CYR"/>
          <family val="1"/>
        </font>
      </dxf>
    </rfmt>
    <rfmt sheetId="1" sqref="I143" start="0" length="0">
      <dxf>
        <font>
          <b/>
          <name val="Times New Roman CYR"/>
          <family val="1"/>
        </font>
      </dxf>
    </rfmt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21" start="0" length="0">
      <dxf>
        <numFmt numFmtId="166" formatCode="0.00000"/>
      </dxf>
    </rfmt>
    <rfmt sheetId="1" sqref="I322" start="0" length="0">
      <dxf>
        <numFmt numFmtId="166" formatCode="0.00000"/>
      </dxf>
    </rfmt>
    <rfmt sheetId="1" sqref="I323" start="0" length="0">
      <dxf>
        <numFmt numFmtId="166" formatCode="0.00000"/>
      </dxf>
    </rfmt>
    <rfmt sheetId="1" sqref="I324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66" start="0" length="0">
      <dxf>
        <numFmt numFmtId="166" formatCode="0.00000"/>
      </dxf>
    </rfmt>
    <rfmt sheetId="1" sqref="I367" start="0" length="0">
      <dxf>
        <numFmt numFmtId="166" formatCode="0.00000"/>
      </dxf>
    </rfmt>
    <rfmt sheetId="1" sqref="I368" start="0" length="0">
      <dxf>
        <numFmt numFmtId="166" formatCode="0.00000"/>
      </dxf>
    </rfmt>
    <rfmt sheetId="1" sqref="I369" start="0" length="0">
      <dxf>
        <numFmt numFmtId="166" formatCode="0.00000"/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9" sId="1">
    <oc r="H3" t="inlineStr">
      <is>
        <t>от "__" ___ 2024    № ___</t>
      </is>
    </oc>
    <nc r="H3" t="inlineStr">
      <is>
        <t>от "09" апреля 2024    № 318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Мун.программы!$A$5:$H$266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rc rId="2340" sId="1" ref="A1:XFD1" action="deleteRow">
    <undo index="0" exp="area" ref3D="1" dr="$A$1:$H$256" dn="Область_печати" sId="1"/>
    <undo index="0" exp="area" ref3D="1" dr="$A$1:$H$256" dn="Z_DD9A8EC0_978F_40DB_8504_69866F97ABC3_.wvu.PrintArea" sId="1"/>
    <undo index="0" exp="area" ref3D="1" dr="$A$1:$H$256" dn="Z_CE9B43C0_7C32_48E1_B1FE_FA78D0E9BE22_.wvu.PrintArea" sId="1"/>
    <undo index="0" exp="area" ref3D="1" dr="$A$1:$H$256" dn="Z_C050815F_608D_4696_BF1D_66B69F749BD0_.wvu.PrintArea" sId="1"/>
    <undo index="0" exp="area" ref3D="1" dr="$A$1:$H$256" dn="Z_63C81512_0323_449A_8D16_969602EE6D8D_.wvu.PrintArea" sId="1"/>
    <undo index="0" exp="area" ref3D="1" dr="$A$1:$H$256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№9     </t>
        </is>
      </nc>
      <ndxf>
        <font>
          <name val="Times New Roman"/>
          <scheme val="none"/>
        </font>
        <alignment horizontal="right" wrapText="0" readingOrder="0"/>
      </ndxf>
    </rcc>
  </rrc>
  <rrc rId="2341" sId="1" ref="A1:XFD1" action="deleteRow">
    <undo index="0" exp="area" ref3D="1" dr="$A$1:$H$255" dn="Область_печати" sId="1"/>
    <undo index="0" exp="area" ref3D="1" dr="$A$1:$H$255" dn="Z_DD9A8EC0_978F_40DB_8504_69866F97ABC3_.wvu.PrintArea" sId="1"/>
    <undo index="0" exp="area" ref3D="1" dr="$A$1:$H$255" dn="Z_CE9B43C0_7C32_48E1_B1FE_FA78D0E9BE22_.wvu.PrintArea" sId="1"/>
    <undo index="0" exp="area" ref3D="1" dr="$A$1:$H$255" dn="Z_C050815F_608D_4696_BF1D_66B69F749BD0_.wvu.PrintArea" sId="1"/>
    <undo index="0" exp="area" ref3D="1" dr="$A$1:$H$255" dn="Z_63C81512_0323_449A_8D16_969602EE6D8D_.wvu.PrintArea" sId="1"/>
    <undo index="0" exp="area" ref3D="1" dr="$A$1:$H$255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342" sId="1" ref="A1:XFD1" action="deleteRow">
    <undo index="0" exp="area" ref3D="1" dr="$A$1:$H$254" dn="Область_печати" sId="1"/>
    <undo index="0" exp="area" ref3D="1" dr="$A$1:$H$254" dn="Z_DD9A8EC0_978F_40DB_8504_69866F97ABC3_.wvu.PrintArea" sId="1"/>
    <undo index="0" exp="area" ref3D="1" dr="$A$1:$H$254" dn="Z_CE9B43C0_7C32_48E1_B1FE_FA78D0E9BE22_.wvu.PrintArea" sId="1"/>
    <undo index="0" exp="area" ref3D="1" dr="$A$1:$H$254" dn="Z_C050815F_608D_4696_BF1D_66B69F749BD0_.wvu.PrintArea" sId="1"/>
    <undo index="0" exp="area" ref3D="1" dr="$A$1:$H$254" dn="Z_63C81512_0323_449A_8D16_969602EE6D8D_.wvu.PrintArea" sId="1"/>
    <undo index="0" exp="area" ref3D="1" dr="$A$1:$H$254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________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2343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0" exp="area" ref3D="1" dr="$A$1:$H$253" dn="Z_CE9B43C0_7C32_48E1_B1FE_FA78D0E9BE22_.wvu.PrintArea" sId="1"/>
    <undo index="0" exp="area" ref3D="1" dr="$A$1:$H$253" dn="Z_C050815F_608D_4696_BF1D_66B69F749BD0_.wvu.PrintArea" sId="1"/>
    <undo index="0" exp="area" ref3D="1" dr="$A$1:$H$253" dn="Z_63C81512_0323_449A_8D16_969602EE6D8D_.wvu.PrintArea" sId="1"/>
    <undo index="0" exp="area" ref3D="1" dr="$A$1:$H$253" dn="Z_106D9765_3D6F_4710_B925_E44D9570C8C1_.wvu.PrintArea" sId="1"/>
    <undo index="0" exp="area" ref3D="1" dr="$B$1:$F$1048576" dn="Z_106D9765_3D6F_4710_B925_E44D9570C8C1_.wvu.Cols" sId="1"/>
    <rfmt sheetId="1" xfDxf="1" sqref="A1:XFD1" start="0" length="0"/>
  </rrc>
  <rcc rId="2344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2345" sId="1">
    <oc r="G6" t="inlineStr">
      <is>
        <t>плановый период 2024-2025 годов"</t>
      </is>
    </oc>
    <nc r="G6" t="inlineStr">
      <is>
        <t>плановый период 2025-2026 годов"</t>
      </is>
    </nc>
  </rcc>
  <rcc rId="2346" sId="1" odxf="1">
    <oc r="H7" t="inlineStr">
      <is>
        <t>от "23" декабря 2022 № 227</t>
      </is>
    </oc>
    <nc r="H7" t="inlineStr">
      <is>
        <t>от "___" декабря 2023 № ___</t>
      </is>
    </nc>
    <odxf/>
  </rcc>
  <rrc rId="2347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2348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2.xml><?xml version="1.0" encoding="utf-8"?>
<revisions xmlns="http://schemas.openxmlformats.org/spreadsheetml/2006/main" xmlns:r="http://schemas.openxmlformats.org/officeDocument/2006/relationships">
  <rcc rId="2456" sId="1">
    <o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A16" t="inlineStr">
      <is>
        <t xml:space="preserve">Распределение бюджетных ассигнований по муниципальным программам на 2024-2025 год </t>
      </is>
    </oc>
    <nc r="A16" t="inlineStr">
      <is>
        <t xml:space="preserve">Распределение бюджетных ассигнований по муниципальным программам на 2025-2026 год </t>
      </is>
    </nc>
  </rcc>
  <rcc rId="2081" sId="1">
    <oc r="G20">
      <v>2024</v>
    </oc>
    <nc r="G20">
      <v>2025</v>
    </nc>
  </rcc>
  <rcc rId="2082" sId="1">
    <oc r="H20">
      <v>2025</v>
    </oc>
    <nc r="H20">
      <v>2026</v>
    </nc>
  </rcc>
  <rcc rId="2083" sId="1" numFmtId="4">
    <oc r="G35">
      <v>6560.8</v>
    </oc>
    <nc r="G35">
      <v>5064.6000000000004</v>
    </nc>
  </rcc>
  <rcc rId="2084" sId="1" numFmtId="4">
    <oc r="H35">
      <v>6560.8</v>
    </oc>
    <nc r="H35">
      <v>5064.6000000000004</v>
    </nc>
  </rcc>
  <rcc rId="2085" sId="1" numFmtId="4">
    <oc r="G36">
      <v>1981.4</v>
    </oc>
    <nc r="G36">
      <v>1529.5</v>
    </nc>
  </rcc>
  <rcc rId="2086" sId="1" numFmtId="4">
    <oc r="H36">
      <v>1981.4</v>
    </oc>
    <nc r="H36">
      <v>1529.5</v>
    </nc>
  </rcc>
  <rcc rId="2087" sId="1" numFmtId="4">
    <oc r="G40">
      <f>15693.3</f>
    </oc>
    <nc r="G40">
      <v>23573.4</v>
    </nc>
  </rcc>
  <rcc rId="2088" sId="1" numFmtId="4">
    <oc r="H40">
      <v>15974.1</v>
    </oc>
    <nc r="H40">
      <v>23777.1</v>
    </nc>
  </rcc>
  <rcc rId="2089" sId="1" odxf="1" dxf="1">
    <oc r="G41">
      <f>SUM(G42)</f>
    </oc>
    <nc r="G41">
      <f>SUM(G42)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0" sId="1" odxf="1" dxf="1">
    <oc r="H41">
      <f>SUM(H42)</f>
    </oc>
    <nc r="H41">
      <f>SUM(H42)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1" sId="1" numFmtId="4">
    <oc r="G42">
      <v>110.4</v>
    </oc>
    <nc r="G42">
      <v>126.5</v>
    </nc>
  </rcc>
  <rcc rId="2092" sId="1" numFmtId="4">
    <oc r="H42">
      <v>114.8</v>
    </oc>
    <nc r="H42">
      <v>131.6</v>
    </nc>
  </rcc>
  <rcc rId="2093" sId="1" numFmtId="4">
    <oc r="G51">
      <f>5718.62+269.67</f>
    </oc>
    <nc r="G51">
      <v>4503.8</v>
    </nc>
  </rcc>
  <rcc rId="2094" sId="1" numFmtId="4">
    <oc r="H51">
      <v>5719.6</v>
    </oc>
    <nc r="H51">
      <v>4503.8</v>
    </nc>
  </rcc>
  <rcc rId="2095" sId="1" numFmtId="4">
    <oc r="G52">
      <v>1727.3</v>
    </oc>
    <nc r="G52">
      <v>1360.2</v>
    </nc>
  </rcc>
  <rcc rId="2096" sId="1" numFmtId="4">
    <oc r="H52">
      <v>1727.3</v>
    </oc>
    <nc r="H52">
      <v>1360.2</v>
    </nc>
  </rcc>
  <rcc rId="2097" sId="1" numFmtId="4">
    <oc r="G57">
      <v>0</v>
    </oc>
    <nc r="G57"/>
  </rcc>
  <rcc rId="2098" sId="1">
    <oc r="H57">
      <f>608+38.8+0.02553+32.3</f>
    </oc>
    <nc r="H57"/>
  </rcc>
  <rrc rId="2099" sId="1" ref="A56:XFD56" action="deleteRow">
    <undo index="65535" exp="ref" v="1" dr="H56" r="H53" sId="1"/>
    <undo index="65535" exp="ref" v="1" dr="G56" r="G53" sId="1"/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6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>
        <f>H57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00" sId="1" ref="A56:XFD56" action="deleteRow"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1" sId="1">
    <oc r="G53">
      <f>G54+#REF!+G56</f>
    </oc>
    <nc r="G53">
      <f>G54+G56</f>
    </nc>
  </rcc>
  <rcc rId="2102" sId="1">
    <oc r="H53">
      <f>H54+#REF!+H56</f>
    </oc>
    <nc r="H53">
      <f>H54+H56</f>
    </nc>
  </rcc>
  <rcc rId="2103" sId="1" numFmtId="4">
    <oc r="G61">
      <v>3685.0059999999999</v>
    </oc>
    <nc r="G61"/>
  </rcc>
  <rcc rId="2104" sId="1" numFmtId="4">
    <oc r="H61">
      <v>4134.22</v>
    </oc>
    <nc r="H61"/>
  </rcc>
  <rcc rId="2105" sId="1" odxf="1" dxf="1" numFmtId="4">
    <oc r="G62">
      <v>12013.404</v>
    </oc>
    <nc r="G62">
      <v>17764.599999999999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06" sId="1" odxf="1" dxf="1" numFmtId="4">
    <oc r="H62">
      <v>12595.35</v>
    </oc>
    <nc r="H62">
      <v>17764.599999999999</v>
    </nc>
    <odxf>
      <font>
        <i/>
        <name val="Times New Roman"/>
        <family val="1"/>
      </font>
      <fill>
        <patternFill>
          <bgColor indexed="9"/>
        </patternFill>
      </fill>
    </odxf>
    <ndxf>
      <font>
        <i val="0"/>
        <name val="Times New Roman"/>
        <family val="1"/>
      </font>
      <fill>
        <patternFill>
          <bgColor theme="0"/>
        </patternFill>
      </fill>
    </ndxf>
  </rcc>
  <rrc rId="2107" sId="1" ref="A61:XFD61" action="deleteRow">
    <undo index="65535" exp="area" dr="H61:H62" r="H60" sId="1"/>
    <undo index="65535" exp="area" dr="G61:G62" r="G60" sId="1"/>
    <undo index="65535" exp="area" ref3D="1" dr="$B$1:$F$1048576" dn="Z_106D9765_3D6F_4710_B925_E44D9570C8C1_.wvu.Cols" sId="1"/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8" sId="1">
    <oc r="G63">
      <f>138906.1</f>
    </oc>
    <nc r="G63"/>
  </rcc>
  <rcc rId="2109" sId="1" numFmtId="4">
    <oc r="H63">
      <v>0</v>
    </oc>
    <nc r="H63"/>
  </rcc>
  <rcc rId="2110" sId="1" numFmtId="4">
    <oc r="G65">
      <v>728.47</v>
    </oc>
    <nc r="G65"/>
  </rcc>
  <rcc rId="2111" sId="1" numFmtId="4">
    <oc r="H65">
      <v>728.47</v>
    </oc>
    <nc r="H65"/>
  </rcc>
  <rcc rId="2112" sId="1" numFmtId="4">
    <oc r="G66">
      <v>50000</v>
    </oc>
    <nc r="G66"/>
  </rcc>
  <rcc rId="2113" sId="1" numFmtId="4">
    <oc r="H66">
      <v>0</v>
    </oc>
    <nc r="H66"/>
  </rcc>
  <rrc rId="2114" sId="1" ref="A65:XFD65" action="deleteRow">
    <undo index="65535" exp="area" dr="H65:H67" r="H64" sId="1"/>
    <undo index="65535" exp="area" dr="G65:G67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15" sId="1" ref="A65:XFD65" action="deleteRow">
    <undo index="65535" exp="area" dr="H65:H66" r="H64" sId="1"/>
    <undo index="65535" exp="area" dr="G65:G66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16" sId="1" numFmtId="4">
    <oc r="G67">
      <v>0</v>
    </oc>
    <nc r="G67">
      <v>100000</v>
    </nc>
  </rcc>
  <rcc rId="2117" sId="1" numFmtId="4">
    <oc r="G65">
      <v>51020.41</v>
    </oc>
    <nc r="G65">
      <v>112975.6</v>
    </nc>
  </rcc>
  <rcc rId="2118" sId="1" numFmtId="4">
    <oc r="H65">
      <v>141763.05900000001</v>
    </oc>
    <nc r="H65">
      <v>713.9</v>
    </nc>
  </rcc>
  <rrc rId="2119" sId="1" ref="A62:XFD62" action="deleteRow">
    <undo index="65535" exp="ref" v="1" dr="H62" r="H59" sId="1"/>
    <undo index="65535" exp="ref" v="1" dr="G62" r="G59" sId="1"/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Развитие транспортной инфраструктуры на сельских территориях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2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2">
        <f>G63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>
        <f>H63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0" sId="1" ref="A62:XFD62" action="deleteRow"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21" sId="1">
    <oc r="G59">
      <f>G60+#REF!+G62+G64</f>
    </oc>
    <nc r="G59">
      <f>G60+G62+G64</f>
    </nc>
  </rcc>
  <rcc rId="2122" sId="1">
    <oc r="H59">
      <f>H60+#REF!+H62+H64</f>
    </oc>
    <nc r="H59">
      <f>H60+H62+H64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3" sId="1" numFmtId="4">
    <oc r="G77">
      <v>119645.11184</v>
    </oc>
    <nc r="G77"/>
  </rcc>
  <rcc rId="2124" sId="1" numFmtId="4">
    <oc r="G80">
      <v>48032.75</v>
    </oc>
    <nc r="G80"/>
  </rcc>
  <rcc rId="2125" sId="1" numFmtId="4">
    <oc r="G81">
      <v>56365.029000000002</v>
    </oc>
    <nc r="G81"/>
  </rcc>
  <rrc rId="2126" sId="1" ref="A74:XFD74" action="deleteRow">
    <undo index="65535" exp="ref" v="1" dr="H74" r="H70" sId="1"/>
    <undo index="65535" exp="ref" v="1" dr="G74" r="G70" sId="1"/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7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8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9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0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1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2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3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134" sId="1">
    <oc r="G70">
      <f>G71+#REF!+G74</f>
    </oc>
    <nc r="G70">
      <f>G71+G74</f>
    </nc>
  </rcc>
  <rcc rId="2135" sId="1">
    <oc r="H70">
      <f>H71+#REF!+H74</f>
    </oc>
    <nc r="H70">
      <f>H71+H74</f>
    </nc>
  </rcc>
  <rcc rId="2136" sId="1">
    <oc r="D76" t="inlineStr">
      <is>
        <t>976</t>
      </is>
    </oc>
    <nc r="D76" t="inlineStr">
      <is>
        <t>968</t>
      </is>
    </nc>
  </rcc>
  <rcc rId="2137" sId="1">
    <oc r="D75" t="inlineStr">
      <is>
        <t>976</t>
      </is>
    </oc>
    <nc r="D75" t="inlineStr">
      <is>
        <t>968</t>
      </is>
    </nc>
  </rcc>
  <rcc rId="2138" sId="1">
    <oc r="D74" t="inlineStr">
      <is>
        <t>976</t>
      </is>
    </oc>
    <nc r="D74" t="inlineStr">
      <is>
        <t>968</t>
      </is>
    </nc>
  </rcc>
  <rcc rId="2139" sId="1" odxf="1" dxf="1" numFmtId="4">
    <oc r="G76">
      <v>1702.8439100000001</v>
    </oc>
    <nc r="G76">
      <f>3010.8+61.4+344.6</f>
    </nc>
    <odxf>
      <alignment wrapText="0"/>
    </odxf>
    <ndxf>
      <alignment wrapText="1"/>
    </ndxf>
  </rcc>
  <rcc rId="2140" sId="1" odxf="1" dxf="1" numFmtId="4">
    <oc r="H76">
      <v>3072.2449000000001</v>
    </oc>
    <nc r="H76">
      <v>0</v>
    </nc>
    <odxf>
      <alignment wrapText="0"/>
    </odxf>
    <ndxf>
      <alignment wrapText="1"/>
    </ndxf>
  </rcc>
  <rrc rId="2141" sId="1" ref="A80:XFD81" action="insertRow">
    <undo index="65535" exp="area" ref3D="1" dr="$B$1:$F$1048576" dn="Z_106D9765_3D6F_4710_B925_E44D9570C8C1_.wvu.Cols" sId="1"/>
  </rrc>
  <rm rId="2142" sheetId="1" source="A84:XFD85" destination="A80:XFD81" sourceSheetId="1"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xfDxf="1" sqref="A81:XFD81" start="0" length="0">
      <dxf>
        <font>
          <b/>
          <name val="Times New Roman CYR"/>
          <family val="1"/>
        </font>
        <alignment wrapText="1"/>
      </dxf>
    </rfmt>
    <rfmt sheetId="1" sqref="A8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1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43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rc rId="2144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cc rId="2145" sId="1" numFmtId="4">
    <oc r="G81">
      <v>11251.2</v>
    </oc>
    <nc r="G81">
      <v>10012.299999999999</v>
    </nc>
  </rcc>
  <rcc rId="2146" sId="1" numFmtId="4">
    <oc r="H81">
      <v>11251.2</v>
    </oc>
    <nc r="H81">
      <v>10012.299999999999</v>
    </nc>
  </rcc>
  <rcc rId="2147" sId="1">
    <oc r="G82">
      <f>G83</f>
    </oc>
    <nc r="G82">
      <f>G83</f>
    </nc>
  </rcc>
  <rcc rId="2148" sId="1">
    <oc r="H82">
      <f>H83</f>
    </oc>
    <nc r="H82">
      <f>H83</f>
    </nc>
  </rcc>
  <rcc rId="2149" sId="1" numFmtId="4">
    <oc r="G83">
      <v>8125.77</v>
    </oc>
    <nc r="G83">
      <v>8270.1</v>
    </nc>
  </rcc>
  <rcc rId="2150" sId="1" numFmtId="4">
    <oc r="H83">
      <v>8125.77</v>
    </oc>
    <nc r="H83">
      <v>8270.1</v>
    </nc>
  </rcc>
  <rrc rId="2151" sId="1" ref="A86:XFD87" action="insertRow">
    <undo index="65535" exp="area" ref3D="1" dr="$B$1:$F$1048576" dn="Z_106D9765_3D6F_4710_B925_E44D9570C8C1_.wvu.Cols" sId="1"/>
  </rrc>
  <rm rId="2152" sheetId="1" source="A90:XFD91" destination="A86:XFD87" sourceSheetId="1">
    <rfmt sheetId="1" xfDxf="1" sqref="A86:XFD86" start="0" length="0">
      <dxf>
        <font>
          <b/>
          <name val="Times New Roman CYR"/>
          <family val="1"/>
        </font>
        <alignment wrapText="1"/>
      </dxf>
    </rfmt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sqref="A86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7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53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rc rId="2154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cc rId="2155" sId="1" numFmtId="4">
    <oc r="G87">
      <v>12680.7</v>
    </oc>
    <nc r="G87">
      <v>17739.2</v>
    </nc>
  </rcc>
  <rcc rId="2156" sId="1" numFmtId="4">
    <oc r="H87">
      <v>3710.7</v>
    </oc>
    <nc r="H87">
      <v>17739.2</v>
    </nc>
  </rcc>
  <rcc rId="2157" sId="1">
    <oc r="G88">
      <f>G89</f>
    </oc>
    <nc r="G88">
      <f>G89</f>
    </nc>
  </rcc>
  <rcc rId="2158" sId="1">
    <oc r="H88">
      <f>H89</f>
    </oc>
    <nc r="H88">
      <f>H89</f>
    </nc>
  </rcc>
  <rcc rId="2159" sId="1" numFmtId="4">
    <oc r="G89">
      <v>13509.28</v>
    </oc>
    <nc r="G89">
      <v>12942.4</v>
    </nc>
  </rcc>
  <rcc rId="2160" sId="1" numFmtId="4">
    <oc r="H89">
      <v>13509.28</v>
    </oc>
    <nc r="H89">
      <v>12942.4</v>
    </nc>
  </rcc>
  <rrc rId="2161" sId="1" ref="A92:XFD93" action="insertRow">
    <undo index="65535" exp="area" ref3D="1" dr="$B$1:$F$1048576" dn="Z_106D9765_3D6F_4710_B925_E44D9570C8C1_.wvu.Cols" sId="1"/>
  </rrc>
  <rm rId="2162" sheetId="1" source="A96:XFD97" destination="A92:XFD93" sourceSheetId="1">
    <rfmt sheetId="1" xfDxf="1" sqref="A92:XFD92" start="0" length="0">
      <dxf>
        <font>
          <b/>
          <name val="Times New Roman CYR"/>
          <family val="1"/>
        </font>
        <alignment wrapText="1"/>
      </dxf>
    </rfmt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2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3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63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164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165" sId="1" numFmtId="4">
    <oc r="G93">
      <v>10483</v>
    </oc>
    <nc r="G93">
      <v>11764</v>
    </nc>
  </rcc>
  <rcc rId="2166" sId="1" numFmtId="4">
    <oc r="H93">
      <v>1513</v>
    </oc>
    <nc r="H93">
      <v>11764</v>
    </nc>
  </rcc>
  <rcc rId="2167" sId="1" odxf="1" dxf="1">
    <oc r="G94">
      <f>G95</f>
    </oc>
    <nc r="G94">
      <f>G95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8" sId="1" odxf="1" dxf="1">
    <oc r="H94">
      <f>H95</f>
    </oc>
    <nc r="H94">
      <f>H95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9" sId="1" numFmtId="4">
    <oc r="G95">
      <v>13342.1</v>
    </oc>
    <nc r="G95">
      <v>13346.3</v>
    </nc>
  </rcc>
  <rcc rId="2170" sId="1" numFmtId="4">
    <oc r="H95">
      <v>13342.1</v>
    </oc>
    <nc r="H95">
      <v>13346.3</v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Мун.программы!$A$1:$H$277</oldFormula>
  </rdn>
  <rdn rId="0" localSheetId="1" customView="1" name="Z_DD9A8EC0_978F_40DB_8504_69866F97ABC3_.wvu.FilterData" hidden="1" oldHidden="1">
    <formula>Мун.программы!$A$20:$Q$413</formula>
    <oldFormula>Мун.программы!$A$20:$Q$413</oldFormula>
  </rdn>
  <rcv guid="{DD9A8EC0-978F-40DB-8504-69866F97ABC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3" sId="1" numFmtId="4">
    <oc r="G102">
      <v>853.1</v>
    </oc>
    <nc r="G102">
      <v>695</v>
    </nc>
  </rcc>
  <rcc rId="2174" sId="1" numFmtId="4">
    <oc r="H102">
      <v>853.1</v>
    </oc>
    <nc r="H102">
      <v>695</v>
    </nc>
  </rcc>
  <rcc rId="2175" sId="1" numFmtId="4">
    <oc r="G103">
      <v>257.60000000000002</v>
    </oc>
    <nc r="G103">
      <v>210</v>
    </nc>
  </rcc>
  <rcc rId="2176" sId="1" numFmtId="4">
    <oc r="H103">
      <v>257.60000000000002</v>
    </oc>
    <nc r="H103">
      <v>210</v>
    </nc>
  </rcc>
  <rcc rId="2177" sId="1" numFmtId="4">
    <oc r="G105">
      <v>9191.2000000000007</v>
    </oc>
    <nc r="G105">
      <v>7838.2</v>
    </nc>
  </rcc>
  <rcc rId="2178" sId="1" numFmtId="4">
    <oc r="H105">
      <v>9191.2000000000007</v>
    </oc>
    <nc r="H105">
      <v>7838.2</v>
    </nc>
  </rcc>
  <rcc rId="2179" sId="1" numFmtId="4">
    <oc r="G106">
      <v>2775.7</v>
    </oc>
    <nc r="G106">
      <v>2367.1999999999998</v>
    </nc>
  </rcc>
  <rcc rId="2180" sId="1" numFmtId="4">
    <oc r="H106">
      <v>2775.7</v>
    </oc>
    <nc r="H106">
      <v>2367.1999999999998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1" sId="1" numFmtId="4">
    <oc r="G117">
      <v>2666.6</v>
    </oc>
    <nc r="G117">
      <v>2405</v>
    </nc>
  </rcc>
  <rcc rId="2182" sId="1" numFmtId="4">
    <oc r="H117">
      <v>2666.6</v>
    </oc>
    <nc r="H117">
      <v>2405</v>
    </nc>
  </rcc>
  <rcc rId="2183" sId="1" numFmtId="4">
    <oc r="G118">
      <v>805.3</v>
    </oc>
    <nc r="G118">
      <v>726.31</v>
    </nc>
  </rcc>
  <rcc rId="2184" sId="1" numFmtId="4">
    <oc r="H118">
      <v>805.3</v>
    </oc>
    <nc r="H118">
      <v>726.31</v>
    </nc>
  </rcc>
  <rcc rId="2185" sId="1" numFmtId="4">
    <oc r="G122">
      <f>32631.1-4288.1673</f>
    </oc>
    <nc r="G122">
      <v>24924.400000000001</v>
    </nc>
  </rcc>
  <rcc rId="2186" sId="1" numFmtId="4">
    <oc r="H122">
      <v>3673.48</v>
    </oc>
    <nc r="H122">
      <v>24924.400000000001</v>
    </nc>
  </rcc>
  <rcc rId="2187" sId="1">
    <oc r="G123">
      <f>G124</f>
    </oc>
    <nc r="G123">
      <f>G124</f>
    </nc>
  </rcc>
  <rcc rId="2188" sId="1">
    <oc r="H123">
      <f>H124</f>
    </oc>
    <nc r="H123">
      <f>H124</f>
    </nc>
  </rcc>
  <rcc rId="2189" sId="1" numFmtId="4">
    <oc r="G128">
      <v>829.2</v>
    </oc>
    <nc r="G128">
      <v>677.9</v>
    </nc>
  </rcc>
  <rcc rId="2190" sId="1" numFmtId="4">
    <oc r="H128">
      <v>829.2</v>
    </oc>
    <nc r="H128">
      <v>677.9</v>
    </nc>
  </rcc>
  <rcc rId="2191" sId="1" numFmtId="4">
    <oc r="G129">
      <v>250.4</v>
    </oc>
    <nc r="G129">
      <v>204.8</v>
    </nc>
  </rcc>
  <rcc rId="2192" sId="1" numFmtId="4">
    <oc r="H129">
      <v>250.4</v>
    </oc>
    <nc r="H129">
      <v>204.8</v>
    </nc>
  </rcc>
  <rcc rId="2193" sId="1" numFmtId="4">
    <oc r="G131">
      <f>2462.9+689.7</f>
    </oc>
    <nc r="G131">
      <v>2678.7</v>
    </nc>
  </rcc>
  <rcc rId="2194" sId="1" numFmtId="4">
    <oc r="H131">
      <f>2462.9+689.7</f>
    </oc>
    <nc r="H131">
      <v>2678.7</v>
    </nc>
  </rcc>
  <rcc rId="2195" sId="1" numFmtId="4">
    <oc r="G132">
      <f>743.8+208.3</f>
    </oc>
    <nc r="G132">
      <v>809</v>
    </nc>
  </rcc>
  <rcc rId="2196" sId="1" numFmtId="4">
    <oc r="H132">
      <f>743.8+208.3</f>
    </oc>
    <nc r="H132">
      <v>809</v>
    </nc>
  </rcc>
  <rcc rId="2197" sId="1">
    <oc r="G139">
      <f>1746.15099+350</f>
    </oc>
    <nc r="G139"/>
  </rcc>
  <rcc rId="2198" sId="1">
    <oc r="H139">
      <f>1746.15099+350</f>
    </oc>
    <nc r="H139"/>
  </rcc>
  <rcc rId="2199" sId="1" numFmtId="4">
    <oc r="G143">
      <v>1529.7</v>
    </oc>
    <nc r="G143">
      <v>2207.1999999999998</v>
    </nc>
  </rcc>
  <rcc rId="2200" sId="1" numFmtId="4">
    <oc r="H143">
      <v>1529.7</v>
    </oc>
    <nc r="H143">
      <v>2207.1999999999998</v>
    </nc>
  </rcc>
  <rrc rId="2201" sId="1" ref="A136:XFD136" action="deleteRow">
    <undo index="65535" exp="ref" v="1" dr="H136" r="H108" sId="1"/>
    <undo index="65535" exp="ref" v="1" dr="G136" r="G108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2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3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4" sId="1" ref="A136:XFD136" action="deleteRow">
    <undo index="65535" exp="ref" v="1" dr="H136" r="J141" sId="1"/>
    <undo index="65535" exp="ref" v="1" dr="G136" r="I141" sId="1"/>
    <undo index="65535" exp="ref" v="1" dr="H136" r="K93" sId="1"/>
    <undo index="65535" exp="ref" v="1" dr="G136" r="J93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5" sId="1">
    <oc r="G108">
      <f>G109+G113+G119+G125+#REF!+G137</f>
    </oc>
    <nc r="G108">
      <f>G109+G113+G119+G125+G137</f>
    </nc>
  </rcc>
  <rcc rId="2206" sId="1">
    <oc r="H108">
      <f>H109+H113+H119+H125+#REF!+H137</f>
    </oc>
    <nc r="H108">
      <f>H109+H113+H119+H125+H137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 numFmtId="4">
    <oc r="G144">
      <v>131777.20000000001</v>
    </oc>
    <nc r="G144">
      <v>132003.5</v>
    </nc>
  </rcc>
  <rcc rId="2208" sId="1" numFmtId="4">
    <oc r="H144">
      <v>131045.1</v>
    </oc>
    <nc r="H144">
      <v>132003.5</v>
    </nc>
  </rcc>
  <rcc rId="2209" sId="1" odxf="1" dxf="1">
    <oc r="G145">
      <f>G146</f>
    </oc>
    <nc r="G145">
      <f>G146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0" sId="1" odxf="1" dxf="1">
    <oc r="H145">
      <f>H146</f>
    </oc>
    <nc r="H145">
      <f>H146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1" sId="1">
    <oc r="G146">
      <f>563</f>
    </oc>
    <nc r="G146">
      <f>563</f>
    </nc>
  </rcc>
  <rcc rId="2212" sId="1">
    <oc r="G147">
      <f>G148</f>
    </oc>
    <nc r="G147">
      <f>G148</f>
    </nc>
  </rcc>
  <rcc rId="2213" sId="1">
    <oc r="H147">
      <f>H148</f>
    </oc>
    <nc r="H147">
      <f>H148</f>
    </nc>
  </rcc>
  <rcc rId="2214" sId="1" numFmtId="4">
    <oc r="G148">
      <v>22258.6</v>
    </oc>
    <nc r="G148">
      <f>80336.9-18626.92</f>
    </nc>
  </rcc>
  <rcc rId="2215" sId="1" numFmtId="4">
    <oc r="H148">
      <v>7258.6</v>
    </oc>
    <nc r="H148">
      <f>80336.9-24369.815</f>
    </nc>
  </rcc>
  <rcc rId="2216" sId="1" numFmtId="4">
    <oc r="G150">
      <v>81458</v>
    </oc>
    <nc r="G150"/>
  </rcc>
  <rcc rId="2217" sId="1" numFmtId="4">
    <oc r="H150">
      <v>81458</v>
    </oc>
    <nc r="H150"/>
  </rcc>
  <rrc rId="2218" sId="1" ref="A149:XFD149" action="deleteRow">
    <undo index="65535" exp="ref" v="1" dr="H149" r="H142" sId="1"/>
    <undo index="65535" exp="ref" v="1" dr="G149" r="G142" sId="1"/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9">
        <f>G150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19" sId="1" ref="A149:XFD149" action="deleteRow"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20" sId="1">
    <oc r="G142">
      <f>G143+G147+G145+#REF!</f>
    </oc>
    <nc r="G142">
      <f>G143+G147+G145</f>
    </nc>
  </rcc>
  <rcc rId="2221" sId="1">
    <oc r="H142">
      <f>H143+H147+H145+#REF!</f>
    </oc>
    <nc r="H142">
      <f>H143+H147+H145</f>
    </nc>
  </rcc>
  <rcc rId="2222" sId="1" numFmtId="4">
    <oc r="H152">
      <v>31012</v>
    </oc>
    <nc r="H152">
      <v>0</v>
    </nc>
  </rcc>
  <rcc rId="2223" sId="1" odxf="1" dxf="1">
    <oc r="G153">
      <f>G154</f>
    </oc>
    <nc r="G153">
      <f>G154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>
    <oc r="H153">
      <f>H154</f>
    </oc>
    <nc r="H153">
      <f>H154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5" sId="1" numFmtId="4">
    <oc r="G154">
      <v>266218.90000000002</v>
    </oc>
    <nc r="G154">
      <v>256178</v>
    </nc>
  </rcc>
  <rcc rId="2226" sId="1" numFmtId="4">
    <oc r="H154">
      <v>266218.90000000002</v>
    </oc>
    <nc r="H154">
      <v>256178</v>
    </nc>
  </rcc>
  <rcc rId="2227" sId="1" odxf="1" dxf="1">
    <oc r="G155">
      <f>G156</f>
    </oc>
    <nc r="G155">
      <f>G156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8" sId="1" odxf="1" dxf="1">
    <oc r="H155">
      <f>H156</f>
    </oc>
    <nc r="H155">
      <f>H156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9" sId="1" numFmtId="4">
    <oc r="G156">
      <v>5608.9</v>
    </oc>
    <nc r="G156">
      <v>5565.8</v>
    </nc>
  </rcc>
  <rcc rId="2230" sId="1" numFmtId="4">
    <oc r="H156">
      <v>5468</v>
    </oc>
    <nc r="H156">
      <v>5565.8</v>
    </nc>
  </rcc>
  <rcc rId="2231" sId="1" numFmtId="4">
    <oc r="G158">
      <v>20568.672999999999</v>
    </oc>
    <nc r="G158">
      <v>4000</v>
    </nc>
  </rcc>
  <rcc rId="2232" sId="1" numFmtId="4">
    <oc r="H158">
      <v>10143.672</v>
    </oc>
    <nc r="H158">
      <v>4000</v>
    </nc>
  </rcc>
  <rcc rId="2233" sId="1" odxf="1" dxf="1">
    <oc r="G159">
      <f>G160</f>
    </oc>
    <nc r="G159">
      <f>G160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4" sId="1" odxf="1" dxf="1">
    <oc r="H159">
      <f>H160</f>
    </oc>
    <nc r="H159">
      <f>H160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5" sId="1">
    <oc r="G160">
      <f>28457.8+287.5</f>
    </oc>
    <nc r="G160">
      <f>27282+275.6</f>
    </nc>
  </rcc>
  <rcc rId="2236" sId="1" numFmtId="4">
    <oc r="H160">
      <f>28280.1+285.7</f>
    </oc>
    <nc r="H160">
      <v>0</v>
    </nc>
  </rcc>
  <rrc rId="2237" sId="1" ref="A161:XFD162" action="insertRow">
    <undo index="65535" exp="area" ref3D="1" dr="$B$1:$F$1048576" dn="Z_106D9765_3D6F_4710_B925_E44D9570C8C1_.wvu.Cols" sId="1"/>
  </rrc>
  <rm rId="2238" sheetId="1" source="A165:XFD166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9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rc rId="224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cc rId="2241" sId="1" numFmtId="4">
    <oc r="G162">
      <v>122150.8</v>
    </oc>
    <nc r="G162">
      <f>116435+15410</f>
    </nc>
  </rcc>
  <rcc rId="2242" sId="1" numFmtId="4">
    <oc r="H162">
      <v>122150.8</v>
    </oc>
    <nc r="H162">
      <f>116435+15410</f>
    </nc>
  </rcc>
  <rcc rId="2243" sId="1" odxf="1" dxf="1">
    <oc r="G163">
      <f>G164</f>
    </oc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4" sId="1" odxf="1" dxf="1">
    <oc r="H163">
      <f>H164</f>
    </oc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5" sId="1">
    <oc r="G164">
      <f>12253.1+12253.1</f>
    </oc>
    <nc r="G164">
      <f>10584.6+10584.6</f>
    </nc>
  </rcc>
  <rcc rId="2246" sId="1">
    <oc r="H164">
      <f>12415.2+12415.2</f>
    </oc>
    <nc r="H164">
      <f>10584.6+10584.6</f>
    </nc>
  </rcc>
  <rcc rId="2247" sId="1" numFmtId="4">
    <oc r="G166">
      <v>8.6999999999999993</v>
    </oc>
    <nc r="G166"/>
  </rcc>
  <rcc rId="2248" sId="1" numFmtId="4">
    <oc r="H166">
      <v>8.1999999999999993</v>
    </oc>
    <nc r="H166"/>
  </rcc>
  <rrc rId="2249" sId="1" ref="A165:XFD165" action="deleteRow">
    <undo index="65535" exp="ref" v="1" dr="H165" r="H150" sId="1"/>
    <undo index="65535" exp="ref" v="1" dr="G165" r="G150" sId="1"/>
    <undo index="65535" exp="area" ref3D="1" dr="$B$1:$F$1048576" dn="Z_106D9765_3D6F_4710_B925_E44D9570C8C1_.wvu.Col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5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51" sId="1">
    <oc r="G150">
      <f>G153+G155+G157+G159+G163+G167+G161+#REF!+G169+G151+G165</f>
    </oc>
    <nc r="G150">
      <f>G153+G155+G157+G159+G163+G167+G161+G169+G151+G165</f>
    </nc>
  </rcc>
  <rcc rId="2252" sId="1">
    <oc r="H150">
      <f>H153+H155+H157+H159+H163+H167+H161+#REF!+H169+H151+H165</f>
    </oc>
    <nc r="H150">
      <f>H153+H155+H157+H159+H163+H167+H161+H169+H151+H165</f>
    </nc>
  </rcc>
  <rcc rId="2253" sId="1">
    <oc r="G168">
      <f>386+7.9</f>
    </oc>
    <nc r="G168">
      <f>395+8.1</f>
    </nc>
  </rcc>
  <rcc rId="2254" sId="1">
    <oc r="H168">
      <f>386+7.9</f>
    </oc>
    <nc r="H168">
      <f>395+8.1</f>
    </nc>
  </rcc>
  <rcc rId="2255" sId="1" numFmtId="4">
    <oc r="H170">
      <v>4690.3999999999996</v>
    </oc>
    <nc r="H170">
      <v>0</v>
    </nc>
  </rcc>
  <rcc rId="2256" sId="1">
    <oc r="C170" t="inlineStr">
      <is>
        <t>611</t>
      </is>
    </oc>
    <nc r="C170" t="inlineStr">
      <is>
        <t>612</t>
      </is>
    </nc>
  </rcc>
  <rcc rId="2257" sId="1">
    <o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70" t="inlineStr">
      <is>
        <t>Субсидии бюджетным учреждениям на иные цели</t>
      </is>
    </nc>
  </rcc>
  <rcc rId="2258" sId="1">
    <oc r="G176">
      <f>8280+436</f>
    </oc>
    <nc r="G176">
      <f>8380+420</f>
    </nc>
  </rcc>
  <rcc rId="2259" sId="1" numFmtId="4">
    <oc r="H176">
      <v>0</v>
    </oc>
    <nc r="H176">
      <f>8380+420</f>
    </nc>
  </rcc>
  <rfmt sheetId="1" sqref="G174:H174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Мун.программы!$A$20:$Q$405</formula>
    <oldFormula>Мун.программы!$A$20:$Q$405</oldFormula>
  </rdn>
  <rcv guid="{DD9A8EC0-978F-40DB-8504-69866F97ABC3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numFmtId="4">
    <oc r="G180">
      <v>282</v>
    </oc>
    <nc r="G180">
      <v>78</v>
    </nc>
  </rcc>
  <rcc rId="2263" sId="1" numFmtId="4">
    <oc r="H180">
      <v>282</v>
    </oc>
    <nc r="H180">
      <v>78</v>
    </nc>
  </rcc>
  <rcc rId="2264" sId="1" numFmtId="4">
    <oc r="G181">
      <v>574.5</v>
    </oc>
    <nc r="G181">
      <v>795</v>
    </nc>
  </rcc>
  <rcc rId="2265" sId="1" numFmtId="4">
    <oc r="H181">
      <v>574.5</v>
    </oc>
    <nc r="H181">
      <v>795</v>
    </nc>
  </rcc>
  <rcc rId="2266" sId="1">
    <oc r="G183">
      <f>10159.152+12776.8</f>
    </oc>
    <nc r="G183">
      <f>10159.152+10480</f>
    </nc>
  </rcc>
  <rcc rId="2267" sId="1">
    <oc r="H183">
      <f>10159.152+12776.8</f>
    </oc>
    <nc r="H183">
      <f>10159.152+10480</f>
    </nc>
  </rcc>
  <rcc rId="2268" sId="1">
    <oc r="G184">
      <f>32170.648+27897.8+957.5</f>
    </oc>
    <nc r="G184">
      <f>32170.648+21202.1</f>
    </nc>
  </rcc>
  <rcc rId="2269" sId="1">
    <oc r="H184">
      <f>32170.648+27897.8+957.5</f>
    </oc>
    <nc r="H184">
      <f>32170.648+21202.1</f>
    </nc>
  </rcc>
  <rcc rId="2270" sId="1" odxf="1" dxf="1">
    <oc r="G189">
      <f>G190</f>
    </oc>
    <nc r="G189">
      <f>G190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1" sId="1" odxf="1" dxf="1">
    <oc r="H189">
      <f>H190</f>
    </oc>
    <nc r="H189">
      <f>H190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numFmtId="4">
    <oc r="G190">
      <v>5577.96</v>
    </oc>
    <nc r="G190">
      <v>5645.9</v>
    </nc>
  </rcc>
  <rcc rId="2273" sId="1" numFmtId="4">
    <oc r="H190">
      <v>5577.96</v>
    </oc>
    <nc r="H190">
      <v>5645.9</v>
    </nc>
  </rcc>
  <rcc rId="2274" sId="1" numFmtId="4">
    <oc r="G195">
      <v>64.262</v>
    </oc>
    <nc r="G195">
      <v>65.099999999999994</v>
    </nc>
  </rcc>
  <rcc rId="2275" sId="1" numFmtId="4">
    <oc r="H195">
      <v>64.262</v>
    </oc>
    <nc r="H195">
      <v>65.099999999999994</v>
    </nc>
  </rcc>
  <rcc rId="2276" sId="1" numFmtId="4">
    <oc r="G196">
      <v>19.407</v>
    </oc>
    <nc r="G196">
      <v>19.600000000000001</v>
    </nc>
  </rcc>
  <rcc rId="2277" sId="1" numFmtId="4">
    <oc r="H196">
      <v>19.407</v>
    </oc>
    <nc r="H196">
      <v>19.600000000000001</v>
    </nc>
  </rcc>
  <rcc rId="2278" sId="1" numFmtId="4">
    <oc r="G200">
      <v>84.1</v>
    </oc>
    <nc r="G200">
      <v>82</v>
    </nc>
  </rcc>
  <rcc rId="2279" sId="1" numFmtId="4">
    <oc r="G202">
      <v>815.4</v>
    </oc>
    <nc r="G202">
      <v>914.2</v>
    </nc>
  </rcc>
  <rcc rId="2280" sId="1" numFmtId="4">
    <oc r="H202">
      <v>815.4</v>
    </oc>
    <nc r="H202">
      <v>914.2</v>
    </nc>
  </rcc>
  <rcc rId="2281" sId="1" numFmtId="4">
    <oc r="G203">
      <v>291.60000000000002</v>
    </oc>
    <nc r="G203">
      <v>276</v>
    </nc>
  </rcc>
  <rcc rId="2282" sId="1" numFmtId="4">
    <oc r="H203">
      <v>291.60000000000002</v>
    </oc>
    <nc r="H203">
      <v>276</v>
    </nc>
  </rcc>
  <rcc rId="2283" sId="1" numFmtId="4">
    <oc r="G205">
      <v>7730.3</v>
    </oc>
    <nc r="G205">
      <v>24865.3</v>
    </nc>
  </rcc>
  <rcc rId="2284" sId="1" numFmtId="4">
    <oc r="H205">
      <v>7730.3</v>
    </oc>
    <nc r="H205">
      <v>24865.3</v>
    </nc>
  </rcc>
  <rcc rId="2285" sId="1" numFmtId="4">
    <oc r="G206">
      <v>2334.6</v>
    </oc>
    <nc r="G206">
      <v>7509.3</v>
    </nc>
  </rcc>
  <rcc rId="2286" sId="1" numFmtId="4">
    <oc r="H206">
      <v>2334.6</v>
    </oc>
    <nc r="H206">
      <v>7509.3</v>
    </nc>
  </rcc>
  <rcc rId="2287" sId="1" numFmtId="4">
    <oc r="G207">
      <v>13.8</v>
    </oc>
    <nc r="G207">
      <v>16</v>
    </nc>
  </rcc>
  <rcc rId="2288" sId="1" numFmtId="4">
    <oc r="H207">
      <v>13.8</v>
    </oc>
    <nc r="H207">
      <v>16</v>
    </nc>
  </rcc>
  <rcc rId="2289" sId="1" numFmtId="4">
    <oc r="G208">
      <v>842</v>
    </oc>
    <nc r="G208">
      <v>600</v>
    </nc>
  </rcc>
  <rcc rId="2290" sId="1" numFmtId="4">
    <oc r="H208">
      <v>842</v>
    </oc>
    <nc r="H208">
      <v>600</v>
    </nc>
  </rcc>
  <rcc rId="2291" sId="1" numFmtId="4">
    <oc r="G209">
      <v>25.6</v>
    </oc>
    <nc r="G209">
      <v>30</v>
    </nc>
  </rcc>
  <rcc rId="2292" sId="1" numFmtId="4">
    <oc r="H209">
      <v>25.6</v>
    </oc>
    <nc r="H209">
      <v>30</v>
    </nc>
  </rcc>
  <rcc rId="2293" sId="1" numFmtId="4">
    <oc r="G210">
      <v>48.5</v>
    </oc>
    <nc r="G210">
      <v>34</v>
    </nc>
  </rcc>
  <rcc rId="2294" sId="1" numFmtId="4">
    <oc r="H210">
      <v>48.5</v>
    </oc>
    <nc r="H210">
      <v>34</v>
    </nc>
  </rcc>
  <rcc rId="2295" sId="1" numFmtId="4">
    <oc r="G212">
      <v>28977.9</v>
    </oc>
    <nc r="G212"/>
  </rcc>
  <rcc rId="2296" sId="1" numFmtId="4">
    <oc r="H212">
      <v>28977.9</v>
    </oc>
    <nc r="H212"/>
  </rcc>
  <rcc rId="2297" sId="1" numFmtId="4">
    <oc r="G213">
      <v>8750.9</v>
    </oc>
    <nc r="G213"/>
  </rcc>
  <rcc rId="2298" sId="1" numFmtId="4">
    <oc r="H213">
      <v>8750.9</v>
    </oc>
    <nc r="H213"/>
  </rcc>
  <rrc rId="2299" sId="1" ref="A211:XFD211" action="deleteRow">
    <undo index="65535" exp="ref" v="1" dr="H211" r="H198" sId="1"/>
    <undo index="65535" exp="ref" v="1" dr="G211" r="G198" sId="1"/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G212+G213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1">
        <f>H212+H213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0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301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2" sId="1">
    <oc r="G198">
      <f>G201+G204+G199+#REF!</f>
    </oc>
    <nc r="G198">
      <f>G201+G204+G199</f>
    </nc>
  </rcc>
  <rcc rId="2303" sId="1">
    <oc r="H198">
      <f>H201+H204+H199+#REF!</f>
    </oc>
    <nc r="H198">
      <f>H201+H204+H199</f>
    </nc>
  </rcc>
  <rcc rId="2304" sId="1" numFmtId="4">
    <oc r="G219">
      <v>105.6</v>
    </oc>
    <nc r="G219"/>
  </rcc>
  <rcc rId="2305" sId="1" numFmtId="4">
    <oc r="H219">
      <v>105.6</v>
    </oc>
    <nc r="H219"/>
  </rcc>
  <rrc rId="2306" sId="1" ref="A218:XFD218" action="deleteRow">
    <undo index="65535" exp="ref" v="1" dr="H218" r="H211" sId="1"/>
    <undo index="65535" exp="ref" v="1" dr="G218" r="G211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8">
        <f>G219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f>H219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7" sId="1" ref="A218:XFD218" action="deleteRow">
    <undo index="65535" exp="ref" v="1" dr="H218" r="I93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8" sId="1">
    <oc r="G211">
      <f>G212+G215+#REF!</f>
    </oc>
    <nc r="G211">
      <f>G212+G215</f>
    </nc>
  </rcc>
  <rcc rId="2309" sId="1">
    <oc r="H211">
      <f>H212+H215+#REF!</f>
    </oc>
    <nc r="H211">
      <f>H212+H215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G229">
      <v>200</v>
    </oc>
    <nc r="G229">
      <v>250</v>
    </nc>
  </rcc>
  <rcc rId="2311" sId="1" numFmtId="4">
    <oc r="H229">
      <v>200</v>
    </oc>
    <nc r="H229">
      <v>250</v>
    </nc>
  </rcc>
  <rcc rId="2312" sId="1">
    <oc r="G237">
      <f>16520.17645+337.14644+16.8573+0.0169</f>
    </oc>
    <nc r="G237"/>
  </rcc>
  <rrc rId="2313" sId="1" ref="A234:XFD234" action="deleteRow">
    <undo index="65535" exp="ref" v="1" dr="H234" r="H264" sId="1"/>
    <undo index="65535" exp="ref" v="1" dr="G234" r="G264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34" t="inlineStr">
        <is>
          <t>16000 00000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4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"Благоустройство дворовых и общественных территорий 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5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6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4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17" sId="1" numFmtId="4">
    <oc r="G237">
      <v>288059.21999999997</v>
    </oc>
    <nc r="G237"/>
  </rcc>
  <rrc rId="2318" sId="1" ref="A234:XFD234" action="deleteRow">
    <undo index="65535" exp="ref" v="1" dr="H234" r="H260" sId="1"/>
    <undo index="65535" exp="ref" v="1" dr="G234" r="G260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"Чистая вода на 2020-2025 годы"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9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0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Cтроительство и реконструкция (модернизация) объектов питьевого водоснабжения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1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22" sId="1" odxf="1" dxf="1" numFmtId="4">
    <oc r="G249">
      <v>330</v>
    </oc>
    <nc r="G249">
      <v>350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3" sId="1" odxf="1" dxf="1" numFmtId="4">
    <oc r="H249">
      <v>350</v>
    </oc>
    <nc r="H249">
      <v>370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4" sId="1" numFmtId="4">
    <oc r="G252">
      <v>11465.36</v>
    </oc>
    <nc r="G252">
      <f>16327.6-350-130</f>
    </nc>
  </rcc>
  <rcc rId="2325" sId="1" numFmtId="4">
    <oc r="H252">
      <v>11435.36</v>
    </oc>
    <nc r="H252">
      <f>16327.6-100-370</f>
    </nc>
  </rcc>
  <rcc rId="2326" sId="1">
    <oc r="G253">
      <f>G254</f>
    </oc>
    <nc r="G253">
      <f>G254</f>
    </nc>
  </rcc>
  <rcc rId="2327" sId="1">
    <oc r="H253">
      <f>H254</f>
    </oc>
    <nc r="H253">
      <f>H254</f>
    </nc>
  </rcc>
  <rcc rId="2328" sId="1" odxf="1" dxf="1">
    <oc r="G254">
      <f>G255</f>
    </oc>
    <nc r="G254">
      <f>G255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9" sId="1" odxf="1" dxf="1">
    <oc r="H254">
      <f>H255</f>
    </oc>
    <nc r="H254">
      <f>H255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30" sId="1" numFmtId="4">
    <oc r="G255">
      <v>120</v>
    </oc>
    <nc r="G255">
      <v>130</v>
    </nc>
  </rcc>
  <rcc rId="2331" sId="1" numFmtId="4">
    <oc r="H255">
      <v>130</v>
    </oc>
    <nc r="H255">
      <v>100</v>
    </nc>
  </rcc>
  <rcc rId="2332" sId="1">
    <oc r="G256">
      <f>G21+G31+G43+G47+G66+G70+G77+G108+G140+G218+G222+G226+G230+#REF!+#REF!+G234+G238+G242+G246</f>
    </oc>
    <nc r="G256">
      <f>G21+G31+G43+G47+G66+G70+G77+G108+G140+G218+G222+G226+G230+G234+G238+G242+G246</f>
    </nc>
  </rcc>
  <rcc rId="2333" sId="1">
    <oc r="H256">
      <f>H21+H31+H43+H47+H66+H70+H77+H108+H140+H218+H222+H226+H230+#REF!+#REF!+H234+H238+H242+H246</f>
    </oc>
    <nc r="H256">
      <f>H21+H31+H43+H47+H66+H70+H77+H108+H140+H218+H222+H226+H230+H234+H238+H242+H246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 numFmtId="4">
    <oc r="G258">
      <v>1868616.2255299999</v>
    </oc>
    <nc r="G258">
      <v>1232285.757</v>
    </nc>
  </rcc>
  <rcc rId="2335" sId="1" numFmtId="4">
    <oc r="H258">
      <v>1267091.3094200001</v>
    </oc>
    <nc r="H258">
      <v>1047813.162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6" sId="1" numFmtId="4">
    <oc r="G166">
      <v>1408.367</v>
    </oc>
    <nc r="G166">
      <f>1380.2+28.2</f>
    </nc>
  </rcc>
  <rcc rId="2337" sId="1" numFmtId="4">
    <oc r="H166">
      <v>1408.367</v>
    </oc>
    <nc r="H166">
      <f>1380.2+28.2</f>
    </nc>
  </rcc>
  <rcc rId="2338" sId="1" numFmtId="4">
    <oc r="G258">
      <v>1232285.757</v>
    </oc>
    <nc r="G258">
      <v>1232285.79</v>
    </nc>
  </rcc>
  <rcc rId="2339" sId="1" numFmtId="4">
    <oc r="H258">
      <v>1047813.162</v>
    </oc>
    <nc r="H258">
      <v>1047813.1949999999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9" sId="1">
    <oc r="G21">
      <f>208+208</f>
    </oc>
    <nc r="G21">
      <f>211+211</f>
    </nc>
  </rcc>
  <rcc rId="2350" sId="1">
    <oc r="H21">
      <f>208+208</f>
    </oc>
    <nc r="H21">
      <f>211+211</f>
    </nc>
  </rcc>
  <rcc rId="2351" sId="1" numFmtId="4">
    <oc r="G51">
      <f>120+30</f>
    </oc>
    <nc r="G51">
      <v>0</v>
    </nc>
  </rcc>
  <rcc rId="2352" sId="1" odxf="1" dxf="1">
    <oc r="H51">
      <f>120+30</f>
    </oc>
    <nc r="H5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51">
    <dxf>
      <fill>
        <patternFill>
          <bgColor theme="0"/>
        </patternFill>
      </fill>
    </dxf>
  </rfmt>
  <rrc rId="2353" sId="1" ref="A52:XFD53" action="insertRow">
    <undo index="65535" exp="area" ref3D="1" dr="$B$1:$F$1048576" dn="Z_106D9765_3D6F_4710_B925_E44D9570C8C1_.wvu.Cols" sId="1"/>
  </rrc>
  <rfmt sheetId="1" sqref="A52" start="0" length="0">
    <dxf>
      <font>
        <i/>
        <color indexed="8"/>
        <name val="Times New Roman"/>
        <family val="1"/>
      </font>
    </dxf>
  </rfmt>
  <rfmt sheetId="1" sqref="B52" start="0" length="0">
    <dxf>
      <font>
        <i/>
        <name val="Times New Roman"/>
        <family val="1"/>
      </font>
    </dxf>
  </rfmt>
  <rfmt sheetId="1" sqref="C52" start="0" length="0">
    <dxf>
      <font>
        <i/>
        <name val="Times New Roman"/>
        <family val="1"/>
      </font>
    </dxf>
  </rfmt>
  <rcc rId="2354" sId="1" odxf="1" dxf="1">
    <nc r="D5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5" sId="1" odxf="1" dxf="1">
    <nc r="E5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6" sId="1" odxf="1" dxf="1">
    <nc r="F5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7" sId="1">
    <nc r="C53" t="inlineStr">
      <is>
        <t>244</t>
      </is>
    </nc>
  </rcc>
  <rcc rId="2358" sId="1">
    <nc r="D53" t="inlineStr">
      <is>
        <t>971</t>
      </is>
    </nc>
  </rcc>
  <rcc rId="2359" sId="1">
    <nc r="E53" t="inlineStr">
      <is>
        <t>04</t>
      </is>
    </nc>
  </rcc>
  <rcc rId="2360" sId="1">
    <nc r="F53" t="inlineStr">
      <is>
        <t>12</t>
      </is>
    </nc>
  </rcc>
  <rcc rId="2361" sId="1" odxf="1" dxf="1">
    <nc r="B52" t="inlineStr">
      <is>
        <t>04103 S2П90</t>
      </is>
    </nc>
    <ndxf>
      <fill>
        <patternFill patternType="solid">
          <bgColor rgb="FFFF0000"/>
        </patternFill>
      </fill>
    </ndxf>
  </rcc>
  <rcc rId="2362" sId="1">
    <nc r="B53" t="inlineStr">
      <is>
        <t>04103 S2П90</t>
      </is>
    </nc>
  </rcc>
  <rcc rId="2363" sId="1">
    <nc r="A52" t="inlineStr">
      <is>
        <t>Субсидии на проведение комплексных кадастровых работ</t>
      </is>
    </nc>
  </rcc>
  <rcc rId="2364" sId="1">
    <nc r="A53" t="inlineStr">
      <is>
        <t>Прочие закупки товаров, работ и услуг для государственных (муниципальных) нужд</t>
      </is>
    </nc>
  </rcc>
  <rcc rId="2365" sId="1">
    <nc r="G52">
      <f>G53</f>
    </nc>
  </rcc>
  <rcc rId="2366" sId="1">
    <nc r="H52">
      <f>H53</f>
    </nc>
  </rcc>
  <rcc rId="2367" sId="1" odxf="1" dxf="1" numFmtId="4">
    <nc r="G53">
      <f>1337.7+100.7</f>
    </nc>
    <ndxf>
      <fill>
        <patternFill>
          <bgColor rgb="FFFF0000"/>
        </patternFill>
      </fill>
    </ndxf>
  </rcc>
  <rcc rId="2368" sId="1" odxf="1" dxf="1">
    <nc r="H53">
      <f>470.3+30</f>
    </nc>
    <ndxf>
      <fill>
        <patternFill>
          <bgColor rgb="FFFF0000"/>
        </patternFill>
      </fill>
    </ndxf>
  </rcc>
  <rcc rId="2369" sId="1">
    <oc r="G47">
      <f>G48+G50</f>
    </oc>
    <nc r="G47">
      <f>G48+G50+G52</f>
    </nc>
  </rcc>
  <rcc rId="2370" sId="1">
    <oc r="H47">
      <f>H48+H50</f>
    </oc>
    <nc r="H47">
      <f>H48+H50+H52</f>
    </nc>
  </rcc>
  <rdn rId="0" localSheetId="1" customView="1" name="Z_C524CE82_2FDC_4C13_9C1A_022CCCA250CE_.wvu.PrintArea" hidden="1" oldHidden="1">
    <formula>Мун.программы!$A$1:$H$252</formula>
  </rdn>
  <rdn rId="0" localSheetId="1" customView="1" name="Z_C524CE82_2FDC_4C13_9C1A_022CCCA250CE_.wvu.FilterData" hidden="1" oldHidden="1">
    <formula>Мун.программы!$A$14:$Q$388</formula>
  </rdn>
  <rcv guid="{C524CE82-2FDC-4C13-9C1A-022CCCA250CE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3" sId="1" odxf="1" dxf="1">
    <oc r="G72">
      <f>3010.8+61.4+344.6</f>
    </oc>
    <nc r="G72">
      <f>815+16.6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fmt sheetId="1" sqref="H72" start="0" length="0">
    <dxf>
      <fill>
        <patternFill>
          <bgColor rgb="FFFF0000"/>
        </patternFill>
      </fill>
    </dxf>
  </rfmt>
  <rcc rId="2374" sId="1" numFmtId="4">
    <oc r="G131">
      <v>100</v>
    </oc>
    <nc r="G131">
      <f>100+2.04082</f>
    </nc>
  </rcc>
  <rcc rId="2375" sId="1" numFmtId="4">
    <oc r="H131">
      <v>100</v>
    </oc>
    <nc r="H131">
      <f>100+2.04082</f>
    </nc>
  </rcc>
  <rcc rId="2376" sId="1" odxf="1" dxf="1" numFmtId="4">
    <oc r="G140">
      <v>132003.5</v>
    </oc>
    <nc r="G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7" sId="1" odxf="1" dxf="1" numFmtId="4">
    <oc r="H140">
      <v>132003.5</v>
    </oc>
    <nc r="H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8" sId="1">
    <oc r="G144">
      <f>80336.9-18626.92</f>
    </oc>
    <nc r="G144">
      <f>80336.9-18626.92-4882.54082-44.8</f>
    </nc>
  </rcc>
  <rcc rId="2379" sId="1">
    <oc r="H144">
      <f>80336.9-24369.815</f>
    </oc>
    <nc r="H144">
      <f>80336.9-24369.815-6595.26082-44.8</f>
    </nc>
  </rcc>
  <rrc rId="2380" sId="1" ref="A145:XFD146" action="insertRow">
    <undo index="65535" exp="area" ref3D="1" dr="$B$1:$F$1048576" dn="Z_106D9765_3D6F_4710_B925_E44D9570C8C1_.wvu.Cols" sId="1"/>
  </rrc>
  <rfmt sheetId="1" sqref="A145" start="0" length="0">
    <dxf>
      <font>
        <i/>
        <name val="Times New Roman"/>
        <family val="1"/>
      </font>
    </dxf>
  </rfmt>
  <rfmt sheetId="1" sqref="B145" start="0" length="0">
    <dxf>
      <font>
        <i/>
        <name val="Times New Roman"/>
        <family val="1"/>
      </font>
    </dxf>
  </rfmt>
  <rfmt sheetId="1" sqref="C145" start="0" length="0">
    <dxf>
      <font>
        <i/>
        <name val="Times New Roman"/>
        <family val="1"/>
      </font>
    </dxf>
  </rfmt>
  <rcc rId="2381" sId="1" odxf="1" dxf="1" numFmtId="30">
    <nc r="D14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2" sId="1" odxf="1" dxf="1">
    <nc r="E1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3" sId="1" odxf="1" dxf="1">
    <nc r="F1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I145" start="0" length="0">
    <dxf>
      <font>
        <b/>
        <name val="Times New Roman CYR"/>
        <family val="1"/>
      </font>
    </dxf>
  </rfmt>
  <rfmt sheetId="1" sqref="J145" start="0" length="0">
    <dxf>
      <font>
        <b/>
        <name val="Times New Roman CYR"/>
        <family val="1"/>
      </font>
    </dxf>
  </rfmt>
  <rfmt sheetId="1" sqref="K145" start="0" length="0">
    <dxf>
      <font>
        <b/>
        <name val="Times New Roman CYR"/>
        <family val="1"/>
      </font>
    </dxf>
  </rfmt>
  <rfmt sheetId="1" sqref="L145" start="0" length="0">
    <dxf>
      <font>
        <b/>
        <name val="Times New Roman CYR"/>
        <family val="1"/>
      </font>
    </dxf>
  </rfmt>
  <rfmt sheetId="1" sqref="M145" start="0" length="0">
    <dxf>
      <font>
        <b/>
        <name val="Times New Roman CYR"/>
        <family val="1"/>
      </font>
    </dxf>
  </rfmt>
  <rfmt sheetId="1" sqref="N145" start="0" length="0">
    <dxf>
      <font>
        <b/>
        <name val="Times New Roman CYR"/>
        <family val="1"/>
      </font>
    </dxf>
  </rfmt>
  <rfmt sheetId="1" sqref="O145" start="0" length="0">
    <dxf>
      <font>
        <b/>
        <name val="Times New Roman CYR"/>
        <family val="1"/>
      </font>
    </dxf>
  </rfmt>
  <rfmt sheetId="1" sqref="P145" start="0" length="0">
    <dxf>
      <font>
        <b/>
        <name val="Times New Roman CYR"/>
        <family val="1"/>
      </font>
    </dxf>
  </rfmt>
  <rfmt sheetId="1" sqref="Q145" start="0" length="0">
    <dxf>
      <font>
        <b/>
        <name val="Times New Roman CYR"/>
        <family val="1"/>
      </font>
    </dxf>
  </rfmt>
  <rfmt sheetId="1" sqref="A145:XFD145" start="0" length="0">
    <dxf>
      <font>
        <b/>
        <name val="Times New Roman CYR"/>
        <family val="1"/>
      </font>
    </dxf>
  </rfmt>
  <rcc rId="2384" sId="1">
    <nc r="C146" t="inlineStr">
      <is>
        <t>611</t>
      </is>
    </nc>
  </rcc>
  <rcc rId="2385" sId="1" numFmtId="30">
    <nc r="D146">
      <v>969</v>
    </nc>
  </rcc>
  <rcc rId="2386" sId="1">
    <nc r="E146" t="inlineStr">
      <is>
        <t>07</t>
      </is>
    </nc>
  </rcc>
  <rcc rId="2387" sId="1">
    <nc r="F146" t="inlineStr">
      <is>
        <t>01</t>
      </is>
    </nc>
  </rcc>
  <rcc rId="2388" sId="1">
    <nc r="A145" t="inlineStr">
      <is>
        <t>Софинансирование расходных обязательств муниципальных районов (городских округов)</t>
      </is>
    </nc>
  </rcc>
  <rcc rId="2389" sId="1">
    <nc r="A1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90" sId="1">
    <nc r="B145" t="inlineStr">
      <is>
        <t>10101 S2160</t>
      </is>
    </nc>
  </rcc>
  <rcc rId="2391" sId="1">
    <nc r="B146" t="inlineStr">
      <is>
        <t>10101 S2160</t>
      </is>
    </nc>
  </rcc>
  <rcc rId="2392" sId="1" odxf="1" dxf="1">
    <nc r="G145">
      <f>G146</f>
    </nc>
    <ndxf>
      <fill>
        <patternFill patternType="solid">
          <bgColor rgb="FF92D050"/>
        </patternFill>
      </fill>
    </ndxf>
  </rcc>
  <rcc rId="2393" sId="1" odxf="1" dxf="1">
    <nc r="H145">
      <f>H146</f>
    </nc>
    <ndxf>
      <fill>
        <patternFill patternType="solid">
          <bgColor rgb="FF92D050"/>
        </patternFill>
      </fill>
    </ndxf>
  </rcc>
  <rcc rId="2394" sId="1">
    <nc r="G146">
      <f>103680+3206.6</f>
    </nc>
  </rcc>
  <rcc rId="2395" sId="1">
    <nc r="H146">
      <f>103680+3206.6</f>
    </nc>
  </rcc>
  <rcc rId="2396" sId="1">
    <oc r="G138">
      <f>G139+G143+G141</f>
    </oc>
    <nc r="G138">
      <f>G139+G143+G141+G145</f>
    </nc>
  </rcc>
  <rcc rId="2397" sId="1">
    <oc r="H138">
      <f>H139+H143+H141</f>
    </oc>
    <nc r="H138">
      <f>H139+H143+H141+H145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8" sId="1" odxf="1" dxf="1" numFmtId="4">
    <oc r="G150">
      <v>31012</v>
    </oc>
    <nc r="G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99" sId="1" odxf="1" dxf="1" numFmtId="4">
    <oc r="H150">
      <v>0</v>
    </oc>
    <nc r="H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0" sId="1" odxf="1" dxf="1" numFmtId="4">
    <oc r="G152">
      <v>256178</v>
    </oc>
    <nc r="G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1" sId="1" odxf="1" dxf="1" numFmtId="4">
    <oc r="H152">
      <v>256178</v>
    </oc>
    <nc r="H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2" sId="1" odxf="1" dxf="1">
    <oc r="G158">
      <f>27282+275.6</f>
    </oc>
    <nc r="G158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3" sId="1" odxf="1" dxf="1" numFmtId="4">
    <oc r="H158">
      <v>0</v>
    </oc>
    <nc r="H158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4" sId="1" odxf="1" dxf="1">
    <oc r="G160">
      <f>116435+15410</f>
    </oc>
    <nc r="G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5" sId="1" odxf="1" dxf="1">
    <oc r="H160">
      <f>116435+15410</f>
    </oc>
    <nc r="H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6" sId="1" odxf="1" dxf="1">
    <oc r="G162">
      <f>10584.6+10584.6</f>
    </oc>
    <nc r="G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7" sId="1" odxf="1" dxf="1">
    <oc r="H162">
      <f>10584.6+10584.6</f>
    </oc>
    <nc r="H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8" sId="1" odxf="1" dxf="1">
    <oc r="G164">
      <f>1380.2+28.2</f>
    </oc>
    <nc r="G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9" sId="1" odxf="1" dxf="1">
    <oc r="H164">
      <f>1380.2+28.2</f>
    </oc>
    <nc r="H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0" sId="1" odxf="1" dxf="1" numFmtId="4">
    <oc r="G168">
      <v>4690.3999999999996</v>
    </oc>
    <nc r="G168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1" sId="1" odxf="1" dxf="1" numFmtId="4">
    <oc r="H168">
      <v>0</v>
    </oc>
    <nc r="H168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2" sId="1" numFmtId="4">
    <oc r="G171">
      <v>255.2</v>
    </oc>
    <nc r="G171">
      <v>300</v>
    </nc>
  </rcc>
  <rcc rId="2413" sId="1" numFmtId="4">
    <oc r="H171">
      <v>255.2</v>
    </oc>
    <nc r="H171">
      <v>300</v>
    </nc>
  </rcc>
  <rrc rId="2414" sId="1" ref="A209:XFD211" action="insertRow">
    <undo index="65535" exp="area" ref3D="1" dr="$B$1:$F$1048576" dn="Z_106D9765_3D6F_4710_B925_E44D9570C8C1_.wvu.Cols" sId="1"/>
  </rrc>
  <rfmt sheetId="1" sqref="A20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09" start="0" length="0">
    <dxf>
      <font>
        <i/>
        <name val="Times New Roman"/>
        <family val="1"/>
      </font>
    </dxf>
  </rfmt>
  <rfmt sheetId="1" sqref="C209" start="0" length="0">
    <dxf>
      <font>
        <i/>
        <name val="Times New Roman"/>
        <family val="1"/>
      </font>
    </dxf>
  </rfmt>
  <rcc rId="2415" sId="1" odxf="1" dxf="1" numFmtId="30">
    <nc r="D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6" sId="1" odxf="1" dxf="1">
    <nc r="E2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7" sId="1" odxf="1" dxf="1">
    <nc r="F2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9" start="0" length="0">
    <dxf>
      <font>
        <i/>
        <name val="Times New Roman"/>
        <family val="1"/>
      </font>
    </dxf>
  </rfmt>
  <rfmt sheetId="1" sqref="H209" start="0" length="0">
    <dxf>
      <font>
        <i/>
        <name val="Times New Roman"/>
        <family val="1"/>
      </font>
    </dxf>
  </rfmt>
  <rfmt sheetId="1" sqref="A21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2418" sId="1">
    <nc r="C210" t="inlineStr">
      <is>
        <t>111</t>
      </is>
    </nc>
  </rcc>
  <rcc rId="2419" sId="1" numFmtId="30">
    <nc r="D210">
      <v>969</v>
    </nc>
  </rcc>
  <rcc rId="2420" sId="1">
    <nc r="E210" t="inlineStr">
      <is>
        <t>07</t>
      </is>
    </nc>
  </rcc>
  <rcc rId="2421" sId="1">
    <nc r="F210" t="inlineStr">
      <is>
        <t>09</t>
      </is>
    </nc>
  </rcc>
  <rfmt sheetId="1" sqref="A211" start="0" length="0">
    <dxf>
      <border outline="0">
        <left style="thin">
          <color indexed="64"/>
        </left>
      </border>
    </dxf>
  </rfmt>
  <rcc rId="2422" sId="1">
    <nc r="C211" t="inlineStr">
      <is>
        <t>119</t>
      </is>
    </nc>
  </rcc>
  <rcc rId="2423" sId="1" numFmtId="30">
    <nc r="D211">
      <v>969</v>
    </nc>
  </rcc>
  <rcc rId="2424" sId="1">
    <nc r="E211" t="inlineStr">
      <is>
        <t>07</t>
      </is>
    </nc>
  </rcc>
  <rcc rId="2425" sId="1">
    <nc r="F211" t="inlineStr">
      <is>
        <t>09</t>
      </is>
    </nc>
  </rcc>
  <rcc rId="2426" sId="1" odxf="1" dxf="1">
    <nc r="A20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2427" sId="1">
    <nc r="A210" t="inlineStr">
      <is>
        <t xml:space="preserve">Фонд оплаты труда учреждений </t>
      </is>
    </nc>
  </rcc>
  <rcc rId="2428" sId="1">
    <nc r="A2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29" sId="1">
    <nc r="B209" t="inlineStr">
      <is>
        <t>10501 S2160</t>
      </is>
    </nc>
  </rcc>
  <rcc rId="2430" sId="1">
    <nc r="B210" t="inlineStr">
      <is>
        <t>10501  S2160</t>
      </is>
    </nc>
  </rcc>
  <rcc rId="2431" sId="1">
    <nc r="B211" t="inlineStr">
      <is>
        <t>10501 S2160</t>
      </is>
    </nc>
  </rcc>
  <rcc rId="2432" sId="1" odxf="1" dxf="1">
    <nc r="G209">
      <f>SUM(G210:G211)</f>
    </nc>
    <ndxf>
      <fill>
        <patternFill patternType="solid">
          <bgColor rgb="FF92D050"/>
        </patternFill>
      </fill>
    </ndxf>
  </rcc>
  <rcc rId="2433" sId="1" odxf="1" dxf="1">
    <nc r="H209">
      <f>SUM(H210:H211)</f>
    </nc>
    <ndxf>
      <fill>
        <patternFill patternType="solid">
          <bgColor rgb="FF92D050"/>
        </patternFill>
      </fill>
    </ndxf>
  </rcc>
  <rcc rId="2434" sId="1" numFmtId="4">
    <nc r="G210">
      <f>23850+737.6</f>
    </nc>
  </rcc>
  <rcc rId="2435" sId="1" numFmtId="4">
    <nc r="H210">
      <f>23850+737.6</f>
    </nc>
  </rcc>
  <rcc rId="2436" sId="1" numFmtId="4">
    <nc r="G211">
      <f>7192.9+222.5</f>
    </nc>
  </rcc>
  <rcc rId="2437" sId="1" numFmtId="4">
    <nc r="H211">
      <f>7192.9+222.5</f>
    </nc>
  </rcc>
  <rcc rId="2438" sId="1">
    <oc r="G196">
      <f>G199+G202+G197</f>
    </oc>
    <nc r="G196">
      <f>G199+G202+G197+G209</f>
    </nc>
  </rcc>
  <rcc rId="2439" sId="1">
    <oc r="H196">
      <f>H199+H202+H197</f>
    </oc>
    <nc r="H196">
      <f>H199+H202+H197+H209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0" sId="1" numFmtId="4">
    <oc r="G259">
      <v>1232285.79</v>
    </oc>
    <nc r="G259">
      <v>1373477.59</v>
    </nc>
  </rcc>
  <rcc rId="2441" sId="1" numFmtId="4">
    <oc r="H259">
      <v>1047813.1949999999</v>
    </oc>
    <nc r="H259">
      <v>1251989.4750000001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>
    <oc r="G144">
      <f>80336.9-18626.92-4882.54082-44.8</f>
    </oc>
    <nc r="G144">
      <f>80336.9-18626.92-4882.54082-44.8-5.0343</f>
    </nc>
  </rcc>
  <rcc rId="2443" sId="1">
    <oc r="H144">
      <f>80336.9-24369.815-6595.26082-44.8</f>
    </oc>
    <nc r="H144">
      <f>80336.9-24369.815-6595.26082-44.8-1.50099</f>
    </nc>
  </rcc>
  <rcc rId="2444" sId="1" odxf="1" dxf="1">
    <oc r="G53">
      <f>1337.7+100.7</f>
    </oc>
    <nc r="G5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5" sId="1" odxf="1" dxf="1">
    <oc r="H53">
      <f>470.3+30</f>
    </oc>
    <nc r="H5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6" sId="1" odxf="1" dxf="1">
    <oc r="B52" t="inlineStr">
      <is>
        <t>04103 S2П90</t>
      </is>
    </oc>
    <nc r="B5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2447" sId="1">
    <oc r="B53" t="inlineStr">
      <is>
        <t>04103 S2П90</t>
      </is>
    </oc>
    <nc r="B53" t="inlineStr">
      <is>
        <t>04103 L5110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3:H53">
    <dxf>
      <fill>
        <patternFill>
          <bgColor theme="0"/>
        </patternFill>
      </fill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9:H209">
    <dxf>
      <fill>
        <patternFill>
          <bgColor theme="0"/>
        </patternFill>
      </fill>
    </dxf>
  </rfmt>
  <rfmt sheetId="1" sqref="G158:H168">
    <dxf>
      <fill>
        <patternFill>
          <bgColor theme="0"/>
        </patternFill>
      </fill>
    </dxf>
  </rfmt>
  <rfmt sheetId="1" sqref="G145:H152">
    <dxf>
      <fill>
        <patternFill>
          <bgColor theme="0"/>
        </patternFill>
      </fill>
    </dxf>
  </rfmt>
  <rfmt sheetId="1" sqref="G140:H14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0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5.85546875" style="1" customWidth="1"/>
    <col min="10" max="10" width="11.28515625" style="1" bestFit="1" customWidth="1"/>
    <col min="11" max="11" width="11.28515625" style="1" customWidth="1"/>
    <col min="12" max="12" width="11.28515625" style="1" bestFit="1" customWidth="1"/>
    <col min="13" max="13" width="11" style="1" bestFit="1" customWidth="1"/>
    <col min="14" max="14" width="10.42578125" style="1" customWidth="1"/>
    <col min="15" max="16384" width="9.140625" style="1"/>
  </cols>
  <sheetData>
    <row r="1" spans="1:8" x14ac:dyDescent="0.2">
      <c r="H1" s="3" t="s">
        <v>374</v>
      </c>
    </row>
    <row r="2" spans="1:8" x14ac:dyDescent="0.2">
      <c r="H2" s="3" t="s">
        <v>373</v>
      </c>
    </row>
    <row r="3" spans="1:8" x14ac:dyDescent="0.2">
      <c r="H3" s="3" t="s">
        <v>375</v>
      </c>
    </row>
    <row r="5" spans="1:8" ht="12.75" customHeight="1" x14ac:dyDescent="0.2">
      <c r="A5" s="29"/>
      <c r="B5" s="29"/>
      <c r="C5" s="29"/>
      <c r="D5" s="29"/>
      <c r="E5" s="29"/>
      <c r="F5" s="2"/>
      <c r="G5" s="54"/>
      <c r="H5" s="3" t="s">
        <v>269</v>
      </c>
    </row>
    <row r="6" spans="1:8" ht="12.75" customHeight="1" x14ac:dyDescent="0.2">
      <c r="A6" s="29"/>
      <c r="B6" s="29"/>
      <c r="C6" s="29"/>
      <c r="D6" s="29"/>
      <c r="E6" s="29"/>
      <c r="F6" s="2"/>
      <c r="G6" s="54"/>
      <c r="H6" s="3" t="s">
        <v>144</v>
      </c>
    </row>
    <row r="7" spans="1:8" ht="12.75" customHeight="1" x14ac:dyDescent="0.2">
      <c r="A7" s="29"/>
      <c r="B7" s="29"/>
      <c r="C7" s="29"/>
      <c r="D7" s="29"/>
      <c r="E7" s="2"/>
      <c r="F7" s="2"/>
      <c r="G7" s="54"/>
      <c r="H7" s="3" t="s">
        <v>145</v>
      </c>
    </row>
    <row r="8" spans="1:8" ht="12.75" customHeight="1" x14ac:dyDescent="0.2">
      <c r="A8" s="29"/>
      <c r="B8" s="29"/>
      <c r="C8" s="29"/>
      <c r="D8" s="29"/>
      <c r="E8" s="2"/>
      <c r="F8" s="2"/>
      <c r="G8" s="54"/>
      <c r="H8" s="3" t="s">
        <v>28</v>
      </c>
    </row>
    <row r="9" spans="1:8" ht="12.75" customHeight="1" x14ac:dyDescent="0.2">
      <c r="A9" s="29"/>
      <c r="B9" s="29"/>
      <c r="C9" s="29"/>
      <c r="D9" s="29"/>
      <c r="E9" s="2"/>
      <c r="F9" s="2"/>
      <c r="G9" s="54"/>
      <c r="H9" s="3" t="s">
        <v>344</v>
      </c>
    </row>
    <row r="10" spans="1:8" ht="12.75" customHeight="1" x14ac:dyDescent="0.2">
      <c r="A10" s="29"/>
      <c r="B10" s="29"/>
      <c r="C10" s="29"/>
      <c r="D10" s="29"/>
      <c r="E10" s="2"/>
      <c r="F10" s="2"/>
      <c r="G10" s="93" t="s">
        <v>345</v>
      </c>
      <c r="H10" s="93"/>
    </row>
    <row r="11" spans="1:8" ht="12.75" customHeight="1" x14ac:dyDescent="0.2">
      <c r="A11" s="29"/>
      <c r="B11" s="29"/>
      <c r="C11" s="29"/>
      <c r="D11" s="29"/>
      <c r="E11" s="2"/>
      <c r="F11" s="2"/>
      <c r="G11" s="54"/>
      <c r="H11" s="3" t="s">
        <v>361</v>
      </c>
    </row>
    <row r="12" spans="1:8" ht="12.75" customHeight="1" x14ac:dyDescent="0.2">
      <c r="A12" s="29"/>
      <c r="B12" s="29"/>
      <c r="C12" s="29"/>
      <c r="D12" s="29"/>
      <c r="E12" s="2"/>
      <c r="F12" s="2"/>
    </row>
    <row r="13" spans="1:8" ht="12.75" customHeight="1" x14ac:dyDescent="0.2">
      <c r="A13" s="29"/>
      <c r="B13" s="29"/>
      <c r="C13" s="29"/>
      <c r="D13" s="29"/>
      <c r="E13" s="2"/>
      <c r="F13" s="2"/>
    </row>
    <row r="14" spans="1:8" ht="18.75" customHeight="1" x14ac:dyDescent="0.2">
      <c r="A14" s="92" t="s">
        <v>343</v>
      </c>
      <c r="B14" s="92"/>
      <c r="C14" s="92"/>
      <c r="D14" s="92"/>
      <c r="E14" s="92"/>
      <c r="F14" s="92"/>
      <c r="G14" s="92"/>
      <c r="H14" s="92"/>
    </row>
    <row r="15" spans="1:8" ht="18.75" customHeight="1" x14ac:dyDescent="0.2">
      <c r="A15" s="63"/>
      <c r="B15" s="63"/>
      <c r="C15" s="63"/>
      <c r="D15" s="63"/>
      <c r="E15" s="63"/>
      <c r="F15" s="63"/>
      <c r="G15" s="63"/>
      <c r="H15" s="63"/>
    </row>
    <row r="16" spans="1:8" ht="15.75" x14ac:dyDescent="0.25">
      <c r="A16" s="30"/>
      <c r="B16" s="30"/>
      <c r="C16" s="30"/>
      <c r="D16" s="30"/>
      <c r="E16" s="30"/>
      <c r="F16" s="30"/>
      <c r="G16" s="31"/>
      <c r="H16" s="31" t="s">
        <v>53</v>
      </c>
    </row>
    <row r="17" spans="1:8" ht="12.75" customHeight="1" x14ac:dyDescent="0.2">
      <c r="A17" s="90" t="s">
        <v>6</v>
      </c>
      <c r="B17" s="32"/>
      <c r="C17" s="32"/>
      <c r="D17" s="91" t="s">
        <v>44</v>
      </c>
      <c r="E17" s="91" t="s">
        <v>20</v>
      </c>
      <c r="F17" s="94"/>
      <c r="G17" s="95" t="s">
        <v>254</v>
      </c>
      <c r="H17" s="96"/>
    </row>
    <row r="18" spans="1:8" ht="25.5" x14ac:dyDescent="0.2">
      <c r="A18" s="90"/>
      <c r="B18" s="32" t="s">
        <v>18</v>
      </c>
      <c r="C18" s="32" t="s">
        <v>19</v>
      </c>
      <c r="D18" s="91"/>
      <c r="E18" s="32" t="s">
        <v>16</v>
      </c>
      <c r="F18" s="32" t="s">
        <v>17</v>
      </c>
      <c r="G18" s="64">
        <v>2025</v>
      </c>
      <c r="H18" s="64">
        <v>2026</v>
      </c>
    </row>
    <row r="19" spans="1:8" ht="25.5" x14ac:dyDescent="0.2">
      <c r="A19" s="57" t="s">
        <v>335</v>
      </c>
      <c r="B19" s="58" t="s">
        <v>161</v>
      </c>
      <c r="C19" s="58"/>
      <c r="D19" s="58"/>
      <c r="E19" s="58"/>
      <c r="F19" s="58"/>
      <c r="G19" s="59">
        <f>G20+G23+G26</f>
        <v>572</v>
      </c>
      <c r="H19" s="59">
        <f>H20+H23+H26</f>
        <v>572</v>
      </c>
    </row>
    <row r="20" spans="1:8" ht="38.25" x14ac:dyDescent="0.2">
      <c r="A20" s="16" t="s">
        <v>251</v>
      </c>
      <c r="B20" s="4" t="s">
        <v>252</v>
      </c>
      <c r="C20" s="4"/>
      <c r="D20" s="4" t="s">
        <v>56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63</v>
      </c>
      <c r="B21" s="4" t="s">
        <v>253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52</v>
      </c>
      <c r="B22" s="6" t="s">
        <v>253</v>
      </c>
      <c r="C22" s="6" t="s">
        <v>33</v>
      </c>
      <c r="D22" s="6" t="s">
        <v>56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196</v>
      </c>
      <c r="B23" s="4" t="s">
        <v>197</v>
      </c>
      <c r="C23" s="4"/>
      <c r="D23" s="4" t="s">
        <v>56</v>
      </c>
      <c r="E23" s="4" t="s">
        <v>7</v>
      </c>
      <c r="F23" s="4" t="s">
        <v>29</v>
      </c>
      <c r="G23" s="5">
        <f>G24</f>
        <v>422</v>
      </c>
      <c r="H23" s="5">
        <f>H24</f>
        <v>422</v>
      </c>
    </row>
    <row r="24" spans="1:8" s="25" customFormat="1" ht="38.25" x14ac:dyDescent="0.2">
      <c r="A24" s="17" t="s">
        <v>162</v>
      </c>
      <c r="B24" s="4" t="s">
        <v>243</v>
      </c>
      <c r="C24" s="4"/>
      <c r="D24" s="4" t="s">
        <v>56</v>
      </c>
      <c r="E24" s="4" t="s">
        <v>7</v>
      </c>
      <c r="F24" s="4" t="s">
        <v>29</v>
      </c>
      <c r="G24" s="5">
        <f>G25</f>
        <v>422</v>
      </c>
      <c r="H24" s="5">
        <f>H25</f>
        <v>422</v>
      </c>
    </row>
    <row r="25" spans="1:8" ht="25.5" x14ac:dyDescent="0.2">
      <c r="A25" s="11" t="s">
        <v>52</v>
      </c>
      <c r="B25" s="6" t="s">
        <v>243</v>
      </c>
      <c r="C25" s="6" t="s">
        <v>33</v>
      </c>
      <c r="D25" s="6" t="s">
        <v>56</v>
      </c>
      <c r="E25" s="6" t="s">
        <v>7</v>
      </c>
      <c r="F25" s="6" t="s">
        <v>29</v>
      </c>
      <c r="G25" s="66">
        <f>211+211</f>
        <v>422</v>
      </c>
      <c r="H25" s="66">
        <f>211+211</f>
        <v>422</v>
      </c>
    </row>
    <row r="26" spans="1:8" s="26" customFormat="1" ht="38.25" x14ac:dyDescent="0.2">
      <c r="A26" s="46" t="s">
        <v>227</v>
      </c>
      <c r="B26" s="4" t="s">
        <v>228</v>
      </c>
      <c r="C26" s="4"/>
      <c r="D26" s="4" t="s">
        <v>56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63</v>
      </c>
      <c r="B27" s="4" t="s">
        <v>229</v>
      </c>
      <c r="C27" s="7"/>
      <c r="D27" s="4" t="s">
        <v>56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52</v>
      </c>
      <c r="B28" s="6" t="s">
        <v>229</v>
      </c>
      <c r="C28" s="6" t="s">
        <v>33</v>
      </c>
      <c r="D28" s="6" t="s">
        <v>56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0" t="s">
        <v>336</v>
      </c>
      <c r="B29" s="58" t="s">
        <v>69</v>
      </c>
      <c r="C29" s="58"/>
      <c r="D29" s="58"/>
      <c r="E29" s="58"/>
      <c r="F29" s="58"/>
      <c r="G29" s="59">
        <f>G30+G35</f>
        <v>30294</v>
      </c>
      <c r="H29" s="59">
        <f>H30+H35</f>
        <v>30502.799999999996</v>
      </c>
    </row>
    <row r="30" spans="1:8" s="26" customFormat="1" ht="27" x14ac:dyDescent="0.25">
      <c r="A30" s="45" t="s">
        <v>214</v>
      </c>
      <c r="B30" s="7" t="s">
        <v>70</v>
      </c>
      <c r="C30" s="7"/>
      <c r="D30" s="7">
        <v>970</v>
      </c>
      <c r="E30" s="7" t="s">
        <v>7</v>
      </c>
      <c r="F30" s="7" t="s">
        <v>14</v>
      </c>
      <c r="G30" s="28">
        <f>G31</f>
        <v>6594.1</v>
      </c>
      <c r="H30" s="28">
        <f>H31</f>
        <v>6594.1</v>
      </c>
    </row>
    <row r="31" spans="1:8" s="26" customFormat="1" ht="25.5" x14ac:dyDescent="0.2">
      <c r="A31" s="21" t="s">
        <v>72</v>
      </c>
      <c r="B31" s="4" t="s">
        <v>71</v>
      </c>
      <c r="C31" s="4"/>
      <c r="D31" s="4">
        <v>970</v>
      </c>
      <c r="E31" s="4" t="s">
        <v>7</v>
      </c>
      <c r="F31" s="4" t="s">
        <v>14</v>
      </c>
      <c r="G31" s="5">
        <f>G32</f>
        <v>6594.1</v>
      </c>
      <c r="H31" s="5">
        <f>H32</f>
        <v>6594.1</v>
      </c>
    </row>
    <row r="32" spans="1:8" s="26" customFormat="1" ht="25.5" x14ac:dyDescent="0.2">
      <c r="A32" s="19" t="s">
        <v>47</v>
      </c>
      <c r="B32" s="4" t="s">
        <v>68</v>
      </c>
      <c r="C32" s="7"/>
      <c r="D32" s="4">
        <v>970</v>
      </c>
      <c r="E32" s="4" t="s">
        <v>7</v>
      </c>
      <c r="F32" s="4" t="s">
        <v>14</v>
      </c>
      <c r="G32" s="5">
        <f>SUM(G33:G34)</f>
        <v>6594.1</v>
      </c>
      <c r="H32" s="5">
        <f>SUM(H33:H34)</f>
        <v>6594.1</v>
      </c>
    </row>
    <row r="33" spans="1:8" s="26" customFormat="1" ht="25.5" x14ac:dyDescent="0.2">
      <c r="A33" s="10" t="s">
        <v>73</v>
      </c>
      <c r="B33" s="6" t="s">
        <v>68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5064.6000000000004</v>
      </c>
      <c r="H33" s="15">
        <v>5064.6000000000004</v>
      </c>
    </row>
    <row r="34" spans="1:8" s="26" customFormat="1" ht="38.25" x14ac:dyDescent="0.2">
      <c r="A34" s="10" t="s">
        <v>74</v>
      </c>
      <c r="B34" s="6" t="s">
        <v>68</v>
      </c>
      <c r="C34" s="6" t="s">
        <v>67</v>
      </c>
      <c r="D34" s="6">
        <v>970</v>
      </c>
      <c r="E34" s="6" t="s">
        <v>7</v>
      </c>
      <c r="F34" s="6" t="s">
        <v>14</v>
      </c>
      <c r="G34" s="15">
        <v>1529.5</v>
      </c>
      <c r="H34" s="15">
        <v>1529.5</v>
      </c>
    </row>
    <row r="35" spans="1:8" s="26" customFormat="1" ht="27" x14ac:dyDescent="0.2">
      <c r="A35" s="22" t="s">
        <v>206</v>
      </c>
      <c r="B35" s="7" t="s">
        <v>75</v>
      </c>
      <c r="C35" s="7"/>
      <c r="D35" s="7">
        <v>970</v>
      </c>
      <c r="E35" s="7" t="s">
        <v>26</v>
      </c>
      <c r="F35" s="7" t="s">
        <v>7</v>
      </c>
      <c r="G35" s="28">
        <f>G36</f>
        <v>23699.9</v>
      </c>
      <c r="H35" s="28">
        <f>H36</f>
        <v>23908.699999999997</v>
      </c>
    </row>
    <row r="36" spans="1:8" s="26" customFormat="1" ht="25.5" x14ac:dyDescent="0.2">
      <c r="A36" s="12" t="s">
        <v>76</v>
      </c>
      <c r="B36" s="4" t="s">
        <v>77</v>
      </c>
      <c r="C36" s="4"/>
      <c r="D36" s="4">
        <v>970</v>
      </c>
      <c r="E36" s="4" t="s">
        <v>26</v>
      </c>
      <c r="F36" s="4" t="s">
        <v>7</v>
      </c>
      <c r="G36" s="5">
        <f>G37+G39</f>
        <v>23699.9</v>
      </c>
      <c r="H36" s="5">
        <f>H37+H39</f>
        <v>23908.699999999997</v>
      </c>
    </row>
    <row r="37" spans="1:8" s="26" customFormat="1" ht="25.5" x14ac:dyDescent="0.2">
      <c r="A37" s="12" t="s">
        <v>27</v>
      </c>
      <c r="B37" s="4" t="s">
        <v>79</v>
      </c>
      <c r="C37" s="4"/>
      <c r="D37" s="4">
        <v>970</v>
      </c>
      <c r="E37" s="4" t="s">
        <v>26</v>
      </c>
      <c r="F37" s="4" t="s">
        <v>7</v>
      </c>
      <c r="G37" s="5">
        <f>SUM(G38)</f>
        <v>23573.4</v>
      </c>
      <c r="H37" s="5">
        <f>SUM(H38)</f>
        <v>23777.1</v>
      </c>
    </row>
    <row r="38" spans="1:8" s="26" customFormat="1" x14ac:dyDescent="0.2">
      <c r="A38" s="14" t="s">
        <v>51</v>
      </c>
      <c r="B38" s="6" t="s">
        <v>79</v>
      </c>
      <c r="C38" s="6" t="s">
        <v>43</v>
      </c>
      <c r="D38" s="6">
        <v>970</v>
      </c>
      <c r="E38" s="6" t="s">
        <v>26</v>
      </c>
      <c r="F38" s="6" t="s">
        <v>7</v>
      </c>
      <c r="G38" s="66">
        <v>23573.4</v>
      </c>
      <c r="H38" s="66">
        <v>23777.1</v>
      </c>
    </row>
    <row r="39" spans="1:8" s="26" customFormat="1" ht="25.5" x14ac:dyDescent="0.2">
      <c r="A39" s="19" t="s">
        <v>50</v>
      </c>
      <c r="B39" s="4" t="s">
        <v>78</v>
      </c>
      <c r="C39" s="4"/>
      <c r="D39" s="4">
        <v>970</v>
      </c>
      <c r="E39" s="4" t="s">
        <v>26</v>
      </c>
      <c r="F39" s="4" t="s">
        <v>7</v>
      </c>
      <c r="G39" s="67">
        <f>SUM(G40)</f>
        <v>126.5</v>
      </c>
      <c r="H39" s="67">
        <f>SUM(H40)</f>
        <v>131.6</v>
      </c>
    </row>
    <row r="40" spans="1:8" s="26" customFormat="1" x14ac:dyDescent="0.2">
      <c r="A40" s="14" t="s">
        <v>51</v>
      </c>
      <c r="B40" s="6" t="s">
        <v>78</v>
      </c>
      <c r="C40" s="6" t="s">
        <v>43</v>
      </c>
      <c r="D40" s="6">
        <v>970</v>
      </c>
      <c r="E40" s="6" t="s">
        <v>26</v>
      </c>
      <c r="F40" s="6" t="s">
        <v>7</v>
      </c>
      <c r="G40" s="66">
        <v>126.5</v>
      </c>
      <c r="H40" s="66">
        <v>131.6</v>
      </c>
    </row>
    <row r="41" spans="1:8" s="26" customFormat="1" ht="38.25" x14ac:dyDescent="0.2">
      <c r="A41" s="57" t="s">
        <v>337</v>
      </c>
      <c r="B41" s="58" t="s">
        <v>170</v>
      </c>
      <c r="C41" s="58"/>
      <c r="D41" s="58"/>
      <c r="E41" s="58"/>
      <c r="F41" s="58"/>
      <c r="G41" s="59">
        <f>G42</f>
        <v>300</v>
      </c>
      <c r="H41" s="59">
        <f t="shared" ref="G41:H43" si="0">H42</f>
        <v>300</v>
      </c>
    </row>
    <row r="42" spans="1:8" s="26" customFormat="1" ht="38.25" x14ac:dyDescent="0.2">
      <c r="A42" s="17" t="s">
        <v>163</v>
      </c>
      <c r="B42" s="4" t="s">
        <v>171</v>
      </c>
      <c r="C42" s="4"/>
      <c r="D42" s="4">
        <v>968</v>
      </c>
      <c r="E42" s="4" t="s">
        <v>7</v>
      </c>
      <c r="F42" s="4" t="s">
        <v>29</v>
      </c>
      <c r="G42" s="5">
        <f t="shared" si="0"/>
        <v>300</v>
      </c>
      <c r="H42" s="5">
        <f t="shared" si="0"/>
        <v>300</v>
      </c>
    </row>
    <row r="43" spans="1:8" s="26" customFormat="1" ht="25.5" x14ac:dyDescent="0.2">
      <c r="A43" s="12" t="s">
        <v>63</v>
      </c>
      <c r="B43" s="4" t="s">
        <v>172</v>
      </c>
      <c r="C43" s="4"/>
      <c r="D43" s="4">
        <v>968</v>
      </c>
      <c r="E43" s="4" t="s">
        <v>7</v>
      </c>
      <c r="F43" s="4" t="s">
        <v>29</v>
      </c>
      <c r="G43" s="5">
        <f t="shared" si="0"/>
        <v>300</v>
      </c>
      <c r="H43" s="5">
        <f t="shared" si="0"/>
        <v>300</v>
      </c>
    </row>
    <row r="44" spans="1:8" s="26" customFormat="1" ht="25.5" x14ac:dyDescent="0.2">
      <c r="A44" s="11" t="s">
        <v>52</v>
      </c>
      <c r="B44" s="6" t="s">
        <v>172</v>
      </c>
      <c r="C44" s="6" t="s">
        <v>33</v>
      </c>
      <c r="D44" s="6">
        <v>968</v>
      </c>
      <c r="E44" s="6" t="s">
        <v>7</v>
      </c>
      <c r="F44" s="6" t="s">
        <v>29</v>
      </c>
      <c r="G44" s="15">
        <v>300</v>
      </c>
      <c r="H44" s="15">
        <v>300</v>
      </c>
    </row>
    <row r="45" spans="1:8" s="26" customFormat="1" ht="51" x14ac:dyDescent="0.2">
      <c r="A45" s="60" t="s">
        <v>352</v>
      </c>
      <c r="B45" s="58" t="s">
        <v>82</v>
      </c>
      <c r="C45" s="58"/>
      <c r="D45" s="58"/>
      <c r="E45" s="58"/>
      <c r="F45" s="58"/>
      <c r="G45" s="59">
        <f>G46+G58</f>
        <v>350659.30527000001</v>
      </c>
      <c r="H45" s="59">
        <f>H46+H58</f>
        <v>125344.33078</v>
      </c>
    </row>
    <row r="46" spans="1:8" s="26" customFormat="1" ht="40.5" x14ac:dyDescent="0.25">
      <c r="A46" s="45" t="s">
        <v>215</v>
      </c>
      <c r="B46" s="7" t="s">
        <v>83</v>
      </c>
      <c r="C46" s="7"/>
      <c r="D46" s="7" t="s">
        <v>64</v>
      </c>
      <c r="E46" s="7" t="s">
        <v>7</v>
      </c>
      <c r="F46" s="7" t="s">
        <v>29</v>
      </c>
      <c r="G46" s="28">
        <f>G47+G51</f>
        <v>7657.4052700000002</v>
      </c>
      <c r="H46" s="28">
        <f>H47+H51</f>
        <v>6865.8307800000002</v>
      </c>
    </row>
    <row r="47" spans="1:8" s="26" customFormat="1" ht="38.25" x14ac:dyDescent="0.2">
      <c r="A47" s="21" t="s">
        <v>179</v>
      </c>
      <c r="B47" s="4" t="s">
        <v>248</v>
      </c>
      <c r="C47" s="4"/>
      <c r="D47" s="4" t="s">
        <v>64</v>
      </c>
      <c r="E47" s="4" t="s">
        <v>7</v>
      </c>
      <c r="F47" s="4" t="s">
        <v>29</v>
      </c>
      <c r="G47" s="5">
        <f>G48</f>
        <v>5864</v>
      </c>
      <c r="H47" s="5">
        <f>H48</f>
        <v>5864</v>
      </c>
    </row>
    <row r="48" spans="1:8" s="26" customFormat="1" ht="25.5" x14ac:dyDescent="0.2">
      <c r="A48" s="19" t="s">
        <v>47</v>
      </c>
      <c r="B48" s="4" t="s">
        <v>142</v>
      </c>
      <c r="C48" s="7"/>
      <c r="D48" s="4" t="s">
        <v>64</v>
      </c>
      <c r="E48" s="4" t="s">
        <v>7</v>
      </c>
      <c r="F48" s="4" t="s">
        <v>29</v>
      </c>
      <c r="G48" s="5">
        <f>SUM(G49:G50)</f>
        <v>5864</v>
      </c>
      <c r="H48" s="5">
        <f>SUM(H49:H50)</f>
        <v>5864</v>
      </c>
    </row>
    <row r="49" spans="1:8" s="26" customFormat="1" ht="25.5" x14ac:dyDescent="0.2">
      <c r="A49" s="10" t="s">
        <v>73</v>
      </c>
      <c r="B49" s="6" t="s">
        <v>142</v>
      </c>
      <c r="C49" s="6" t="s">
        <v>31</v>
      </c>
      <c r="D49" s="6" t="s">
        <v>64</v>
      </c>
      <c r="E49" s="6" t="s">
        <v>7</v>
      </c>
      <c r="F49" s="6" t="s">
        <v>29</v>
      </c>
      <c r="G49" s="15">
        <v>4503.8</v>
      </c>
      <c r="H49" s="15">
        <v>4503.8</v>
      </c>
    </row>
    <row r="50" spans="1:8" s="26" customFormat="1" ht="38.25" x14ac:dyDescent="0.2">
      <c r="A50" s="10" t="s">
        <v>74</v>
      </c>
      <c r="B50" s="6" t="s">
        <v>142</v>
      </c>
      <c r="C50" s="6" t="s">
        <v>67</v>
      </c>
      <c r="D50" s="6" t="s">
        <v>64</v>
      </c>
      <c r="E50" s="6" t="s">
        <v>7</v>
      </c>
      <c r="F50" s="6" t="s">
        <v>29</v>
      </c>
      <c r="G50" s="15">
        <v>1360.2</v>
      </c>
      <c r="H50" s="15">
        <v>1360.2</v>
      </c>
    </row>
    <row r="51" spans="1:8" s="26" customFormat="1" ht="38.25" x14ac:dyDescent="0.2">
      <c r="A51" s="21" t="s">
        <v>180</v>
      </c>
      <c r="B51" s="4" t="s">
        <v>245</v>
      </c>
      <c r="C51" s="4"/>
      <c r="D51" s="4">
        <v>971</v>
      </c>
      <c r="E51" s="4" t="s">
        <v>7</v>
      </c>
      <c r="F51" s="4" t="s">
        <v>29</v>
      </c>
      <c r="G51" s="5">
        <f>G52+G54+G56</f>
        <v>1793.40527</v>
      </c>
      <c r="H51" s="5">
        <f>H52+H54+H56</f>
        <v>1001.83078</v>
      </c>
    </row>
    <row r="52" spans="1:8" s="26" customFormat="1" ht="38.25" x14ac:dyDescent="0.2">
      <c r="A52" s="12" t="s">
        <v>85</v>
      </c>
      <c r="B52" s="4" t="s">
        <v>143</v>
      </c>
      <c r="C52" s="4"/>
      <c r="D52" s="4">
        <v>971</v>
      </c>
      <c r="E52" s="4" t="s">
        <v>7</v>
      </c>
      <c r="F52" s="4" t="s">
        <v>29</v>
      </c>
      <c r="G52" s="5">
        <f>SUM(G53:G53)</f>
        <v>350</v>
      </c>
      <c r="H52" s="5">
        <f>SUM(H53:H53)</f>
        <v>350</v>
      </c>
    </row>
    <row r="53" spans="1:8" s="26" customFormat="1" ht="25.5" x14ac:dyDescent="0.2">
      <c r="A53" s="10" t="s">
        <v>32</v>
      </c>
      <c r="B53" s="6" t="s">
        <v>143</v>
      </c>
      <c r="C53" s="6" t="s">
        <v>33</v>
      </c>
      <c r="D53" s="6">
        <v>971</v>
      </c>
      <c r="E53" s="6" t="s">
        <v>7</v>
      </c>
      <c r="F53" s="6" t="s">
        <v>29</v>
      </c>
      <c r="G53" s="15">
        <v>350</v>
      </c>
      <c r="H53" s="15">
        <v>350</v>
      </c>
    </row>
    <row r="54" spans="1:8" s="26" customFormat="1" ht="51" x14ac:dyDescent="0.2">
      <c r="A54" s="13" t="s">
        <v>178</v>
      </c>
      <c r="B54" s="4" t="s">
        <v>292</v>
      </c>
      <c r="C54" s="4"/>
      <c r="D54" s="4" t="s">
        <v>64</v>
      </c>
      <c r="E54" s="4" t="s">
        <v>9</v>
      </c>
      <c r="F54" s="4" t="s">
        <v>25</v>
      </c>
      <c r="G54" s="5">
        <f t="shared" ref="G54:H54" si="1">G55</f>
        <v>0</v>
      </c>
      <c r="H54" s="5">
        <f t="shared" si="1"/>
        <v>150</v>
      </c>
    </row>
    <row r="55" spans="1:8" s="26" customFormat="1" ht="25.5" x14ac:dyDescent="0.2">
      <c r="A55" s="10" t="s">
        <v>32</v>
      </c>
      <c r="B55" s="6" t="s">
        <v>292</v>
      </c>
      <c r="C55" s="6" t="s">
        <v>33</v>
      </c>
      <c r="D55" s="6" t="s">
        <v>64</v>
      </c>
      <c r="E55" s="6" t="s">
        <v>9</v>
      </c>
      <c r="F55" s="6" t="s">
        <v>25</v>
      </c>
      <c r="G55" s="66">
        <v>0</v>
      </c>
      <c r="H55" s="66">
        <f>120+30</f>
        <v>150</v>
      </c>
    </row>
    <row r="56" spans="1:8" s="26" customFormat="1" x14ac:dyDescent="0.2">
      <c r="A56" s="13" t="s">
        <v>346</v>
      </c>
      <c r="B56" s="76" t="s">
        <v>351</v>
      </c>
      <c r="C56" s="4"/>
      <c r="D56" s="4" t="s">
        <v>64</v>
      </c>
      <c r="E56" s="4" t="s">
        <v>9</v>
      </c>
      <c r="F56" s="4" t="s">
        <v>25</v>
      </c>
      <c r="G56" s="5">
        <f t="shared" ref="G56:H56" si="2">G57</f>
        <v>1443.40527</v>
      </c>
      <c r="H56" s="5">
        <f t="shared" si="2"/>
        <v>501.83078</v>
      </c>
    </row>
    <row r="57" spans="1:8" s="26" customFormat="1" ht="25.5" x14ac:dyDescent="0.2">
      <c r="A57" s="10" t="s">
        <v>32</v>
      </c>
      <c r="B57" s="6" t="s">
        <v>351</v>
      </c>
      <c r="C57" s="6" t="s">
        <v>33</v>
      </c>
      <c r="D57" s="6" t="s">
        <v>64</v>
      </c>
      <c r="E57" s="6" t="s">
        <v>9</v>
      </c>
      <c r="F57" s="6" t="s">
        <v>25</v>
      </c>
      <c r="G57" s="66">
        <v>1443.40527</v>
      </c>
      <c r="H57" s="66">
        <v>501.83078</v>
      </c>
    </row>
    <row r="58" spans="1:8" s="47" customFormat="1" ht="27" x14ac:dyDescent="0.25">
      <c r="A58" s="45" t="s">
        <v>304</v>
      </c>
      <c r="B58" s="7" t="s">
        <v>303</v>
      </c>
      <c r="C58" s="7"/>
      <c r="D58" s="7" t="s">
        <v>64</v>
      </c>
      <c r="E58" s="7" t="s">
        <v>9</v>
      </c>
      <c r="F58" s="7" t="s">
        <v>12</v>
      </c>
      <c r="G58" s="68">
        <f>G59</f>
        <v>343001.9</v>
      </c>
      <c r="H58" s="68">
        <f>H59</f>
        <v>118478.5</v>
      </c>
    </row>
    <row r="59" spans="1:8" s="25" customFormat="1" ht="25.5" x14ac:dyDescent="0.2">
      <c r="A59" s="12" t="s">
        <v>305</v>
      </c>
      <c r="B59" s="4" t="s">
        <v>307</v>
      </c>
      <c r="C59" s="4"/>
      <c r="D59" s="4" t="s">
        <v>64</v>
      </c>
      <c r="E59" s="4" t="s">
        <v>9</v>
      </c>
      <c r="F59" s="4" t="s">
        <v>12</v>
      </c>
      <c r="G59" s="5">
        <f>G60+G62+G65</f>
        <v>343001.9</v>
      </c>
      <c r="H59" s="5">
        <f>H60+H62+H65</f>
        <v>118478.5</v>
      </c>
    </row>
    <row r="60" spans="1:8" s="25" customFormat="1" ht="25.5" x14ac:dyDescent="0.2">
      <c r="A60" s="12" t="s">
        <v>306</v>
      </c>
      <c r="B60" s="4" t="s">
        <v>308</v>
      </c>
      <c r="C60" s="4"/>
      <c r="D60" s="48" t="s">
        <v>64</v>
      </c>
      <c r="E60" s="76" t="s">
        <v>9</v>
      </c>
      <c r="F60" s="76" t="s">
        <v>12</v>
      </c>
      <c r="G60" s="67">
        <f>SUM(G61:G61)</f>
        <v>17764.599999999999</v>
      </c>
      <c r="H60" s="67">
        <f>SUM(H61:H61)</f>
        <v>17764.599999999999</v>
      </c>
    </row>
    <row r="61" spans="1:8" s="25" customFormat="1" x14ac:dyDescent="0.2">
      <c r="A61" s="18" t="s">
        <v>299</v>
      </c>
      <c r="B61" s="6" t="s">
        <v>308</v>
      </c>
      <c r="C61" s="6" t="s">
        <v>300</v>
      </c>
      <c r="D61" s="48" t="s">
        <v>64</v>
      </c>
      <c r="E61" s="48" t="s">
        <v>9</v>
      </c>
      <c r="F61" s="48" t="s">
        <v>12</v>
      </c>
      <c r="G61" s="66">
        <v>17764.599999999999</v>
      </c>
      <c r="H61" s="66">
        <v>17764.599999999999</v>
      </c>
    </row>
    <row r="62" spans="1:8" s="47" customFormat="1" ht="25.5" x14ac:dyDescent="0.25">
      <c r="A62" s="53" t="s">
        <v>277</v>
      </c>
      <c r="B62" s="48" t="s">
        <v>309</v>
      </c>
      <c r="C62" s="76"/>
      <c r="D62" s="48" t="s">
        <v>64</v>
      </c>
      <c r="E62" s="48" t="s">
        <v>9</v>
      </c>
      <c r="F62" s="48" t="s">
        <v>12</v>
      </c>
      <c r="G62" s="5">
        <f>SUM(G63:G64)</f>
        <v>225237.3</v>
      </c>
      <c r="H62" s="5">
        <f>SUM(H63:H64)</f>
        <v>713.9</v>
      </c>
    </row>
    <row r="63" spans="1:8" s="47" customFormat="1" ht="38.25" x14ac:dyDescent="0.25">
      <c r="A63" s="18" t="s">
        <v>363</v>
      </c>
      <c r="B63" s="49" t="s">
        <v>309</v>
      </c>
      <c r="C63" s="6" t="s">
        <v>362</v>
      </c>
      <c r="D63" s="49" t="s">
        <v>56</v>
      </c>
      <c r="E63" s="49" t="s">
        <v>9</v>
      </c>
      <c r="F63" s="49" t="s">
        <v>12</v>
      </c>
      <c r="G63" s="66">
        <v>112261.7</v>
      </c>
      <c r="H63" s="66">
        <v>0</v>
      </c>
    </row>
    <row r="64" spans="1:8" s="25" customFormat="1" x14ac:dyDescent="0.2">
      <c r="A64" s="18" t="s">
        <v>301</v>
      </c>
      <c r="B64" s="49" t="s">
        <v>309</v>
      </c>
      <c r="C64" s="6" t="s">
        <v>46</v>
      </c>
      <c r="D64" s="49" t="s">
        <v>56</v>
      </c>
      <c r="E64" s="49" t="s">
        <v>9</v>
      </c>
      <c r="F64" s="49" t="s">
        <v>12</v>
      </c>
      <c r="G64" s="66">
        <v>112975.6</v>
      </c>
      <c r="H64" s="66">
        <v>713.9</v>
      </c>
    </row>
    <row r="65" spans="1:8" s="25" customFormat="1" ht="63.75" x14ac:dyDescent="0.2">
      <c r="A65" s="12" t="s">
        <v>278</v>
      </c>
      <c r="B65" s="4" t="s">
        <v>310</v>
      </c>
      <c r="C65" s="76"/>
      <c r="D65" s="4" t="s">
        <v>64</v>
      </c>
      <c r="E65" s="4" t="s">
        <v>9</v>
      </c>
      <c r="F65" s="4" t="s">
        <v>12</v>
      </c>
      <c r="G65" s="5">
        <f>G66</f>
        <v>100000</v>
      </c>
      <c r="H65" s="5">
        <f>H66</f>
        <v>100000</v>
      </c>
    </row>
    <row r="66" spans="1:8" s="25" customFormat="1" ht="25.5" x14ac:dyDescent="0.2">
      <c r="A66" s="10" t="s">
        <v>32</v>
      </c>
      <c r="B66" s="6" t="s">
        <v>310</v>
      </c>
      <c r="C66" s="74" t="s">
        <v>33</v>
      </c>
      <c r="D66" s="6" t="s">
        <v>64</v>
      </c>
      <c r="E66" s="6" t="s">
        <v>9</v>
      </c>
      <c r="F66" s="6" t="s">
        <v>12</v>
      </c>
      <c r="G66" s="66">
        <v>100000</v>
      </c>
      <c r="H66" s="66">
        <v>100000</v>
      </c>
    </row>
    <row r="67" spans="1:8" s="26" customFormat="1" ht="38.25" x14ac:dyDescent="0.2">
      <c r="A67" s="57" t="s">
        <v>353</v>
      </c>
      <c r="B67" s="58" t="s">
        <v>84</v>
      </c>
      <c r="C67" s="58"/>
      <c r="D67" s="58" t="s">
        <v>57</v>
      </c>
      <c r="E67" s="58" t="s">
        <v>7</v>
      </c>
      <c r="F67" s="58" t="s">
        <v>29</v>
      </c>
      <c r="G67" s="59">
        <f t="shared" ref="G67:H69" si="3">G68</f>
        <v>135</v>
      </c>
      <c r="H67" s="59">
        <f t="shared" si="3"/>
        <v>135</v>
      </c>
    </row>
    <row r="68" spans="1:8" s="26" customFormat="1" ht="38.25" x14ac:dyDescent="0.2">
      <c r="A68" s="17" t="s">
        <v>244</v>
      </c>
      <c r="B68" s="4" t="s">
        <v>173</v>
      </c>
      <c r="C68" s="4"/>
      <c r="D68" s="4">
        <v>968</v>
      </c>
      <c r="E68" s="4" t="s">
        <v>7</v>
      </c>
      <c r="F68" s="4" t="s">
        <v>29</v>
      </c>
      <c r="G68" s="5">
        <f t="shared" si="3"/>
        <v>135</v>
      </c>
      <c r="H68" s="5">
        <f t="shared" si="3"/>
        <v>135</v>
      </c>
    </row>
    <row r="69" spans="1:8" s="26" customFormat="1" ht="25.5" x14ac:dyDescent="0.2">
      <c r="A69" s="12" t="s">
        <v>63</v>
      </c>
      <c r="B69" s="4" t="s">
        <v>174</v>
      </c>
      <c r="C69" s="7"/>
      <c r="D69" s="4">
        <v>968</v>
      </c>
      <c r="E69" s="4" t="s">
        <v>7</v>
      </c>
      <c r="F69" s="4" t="s">
        <v>29</v>
      </c>
      <c r="G69" s="5">
        <f t="shared" si="3"/>
        <v>135</v>
      </c>
      <c r="H69" s="5">
        <f t="shared" si="3"/>
        <v>135</v>
      </c>
    </row>
    <row r="70" spans="1:8" s="26" customFormat="1" ht="25.5" x14ac:dyDescent="0.2">
      <c r="A70" s="14" t="s">
        <v>63</v>
      </c>
      <c r="B70" s="6" t="s">
        <v>174</v>
      </c>
      <c r="C70" s="6" t="s">
        <v>33</v>
      </c>
      <c r="D70" s="6">
        <v>968</v>
      </c>
      <c r="E70" s="6" t="s">
        <v>7</v>
      </c>
      <c r="F70" s="6" t="s">
        <v>29</v>
      </c>
      <c r="G70" s="15">
        <v>135</v>
      </c>
      <c r="H70" s="15">
        <v>135</v>
      </c>
    </row>
    <row r="71" spans="1:8" s="26" customFormat="1" ht="38.25" x14ac:dyDescent="0.2">
      <c r="A71" s="57" t="s">
        <v>338</v>
      </c>
      <c r="B71" s="58" t="s">
        <v>249</v>
      </c>
      <c r="C71" s="58"/>
      <c r="D71" s="58" t="s">
        <v>2</v>
      </c>
      <c r="E71" s="58" t="s">
        <v>15</v>
      </c>
      <c r="F71" s="58" t="s">
        <v>21</v>
      </c>
      <c r="G71" s="62">
        <f>G72+G75</f>
        <v>1017.16185</v>
      </c>
      <c r="H71" s="62">
        <f>H72+H75</f>
        <v>100</v>
      </c>
    </row>
    <row r="72" spans="1:8" s="26" customFormat="1" ht="38.25" x14ac:dyDescent="0.2">
      <c r="A72" s="77" t="s">
        <v>0</v>
      </c>
      <c r="B72" s="76" t="s">
        <v>297</v>
      </c>
      <c r="C72" s="76"/>
      <c r="D72" s="76" t="s">
        <v>2</v>
      </c>
      <c r="E72" s="76" t="s">
        <v>9</v>
      </c>
      <c r="F72" s="76" t="s">
        <v>11</v>
      </c>
      <c r="G72" s="70">
        <f>G73</f>
        <v>100</v>
      </c>
      <c r="H72" s="35">
        <f t="shared" ref="H72:H73" si="4">H73</f>
        <v>100</v>
      </c>
    </row>
    <row r="73" spans="1:8" s="26" customFormat="1" ht="25.5" x14ac:dyDescent="0.2">
      <c r="A73" s="77" t="s">
        <v>63</v>
      </c>
      <c r="B73" s="76" t="s">
        <v>298</v>
      </c>
      <c r="C73" s="76"/>
      <c r="D73" s="76" t="s">
        <v>2</v>
      </c>
      <c r="E73" s="76" t="s">
        <v>9</v>
      </c>
      <c r="F73" s="76" t="s">
        <v>11</v>
      </c>
      <c r="G73" s="70">
        <f>G74</f>
        <v>100</v>
      </c>
      <c r="H73" s="35">
        <f t="shared" si="4"/>
        <v>100</v>
      </c>
    </row>
    <row r="74" spans="1:8" s="26" customFormat="1" ht="25.5" x14ac:dyDescent="0.2">
      <c r="A74" s="80" t="s">
        <v>32</v>
      </c>
      <c r="B74" s="74" t="s">
        <v>298</v>
      </c>
      <c r="C74" s="74" t="s">
        <v>33</v>
      </c>
      <c r="D74" s="74" t="s">
        <v>2</v>
      </c>
      <c r="E74" s="74" t="s">
        <v>9</v>
      </c>
      <c r="F74" s="74" t="s">
        <v>11</v>
      </c>
      <c r="G74" s="71">
        <v>100</v>
      </c>
      <c r="H74" s="66">
        <v>100</v>
      </c>
    </row>
    <row r="75" spans="1:8" s="26" customFormat="1" ht="25.5" x14ac:dyDescent="0.2">
      <c r="A75" s="81" t="s">
        <v>302</v>
      </c>
      <c r="B75" s="76" t="s">
        <v>296</v>
      </c>
      <c r="C75" s="76"/>
      <c r="D75" s="76" t="s">
        <v>56</v>
      </c>
      <c r="E75" s="76" t="s">
        <v>15</v>
      </c>
      <c r="F75" s="76" t="s">
        <v>21</v>
      </c>
      <c r="G75" s="70">
        <f>G76</f>
        <v>917.16184999999996</v>
      </c>
      <c r="H75" s="70">
        <f>H76</f>
        <v>0</v>
      </c>
    </row>
    <row r="76" spans="1:8" s="26" customFormat="1" x14ac:dyDescent="0.2">
      <c r="A76" s="81" t="s">
        <v>285</v>
      </c>
      <c r="B76" s="76" t="s">
        <v>295</v>
      </c>
      <c r="C76" s="76"/>
      <c r="D76" s="76" t="s">
        <v>56</v>
      </c>
      <c r="E76" s="76" t="s">
        <v>15</v>
      </c>
      <c r="F76" s="76" t="s">
        <v>21</v>
      </c>
      <c r="G76" s="70">
        <f>G77</f>
        <v>917.16184999999996</v>
      </c>
      <c r="H76" s="70">
        <f>H77</f>
        <v>0</v>
      </c>
    </row>
    <row r="77" spans="1:8" s="26" customFormat="1" ht="25.5" x14ac:dyDescent="0.2">
      <c r="A77" s="10" t="s">
        <v>32</v>
      </c>
      <c r="B77" s="74" t="s">
        <v>295</v>
      </c>
      <c r="C77" s="74" t="s">
        <v>33</v>
      </c>
      <c r="D77" s="74" t="s">
        <v>56</v>
      </c>
      <c r="E77" s="74" t="s">
        <v>15</v>
      </c>
      <c r="F77" s="74" t="s">
        <v>21</v>
      </c>
      <c r="G77" s="66">
        <v>917.16184999999996</v>
      </c>
      <c r="H77" s="66">
        <v>0</v>
      </c>
    </row>
    <row r="78" spans="1:8" s="26" customFormat="1" ht="25.5" x14ac:dyDescent="0.2">
      <c r="A78" s="33" t="s">
        <v>354</v>
      </c>
      <c r="B78" s="58" t="s">
        <v>86</v>
      </c>
      <c r="C78" s="58"/>
      <c r="D78" s="58"/>
      <c r="E78" s="58"/>
      <c r="F78" s="58"/>
      <c r="G78" s="59">
        <f>G79+G85+G91+G97</f>
        <v>85341.2</v>
      </c>
      <c r="H78" s="59">
        <f>H79+H85+H91+H97</f>
        <v>85341.2</v>
      </c>
    </row>
    <row r="79" spans="1:8" s="26" customFormat="1" ht="13.5" x14ac:dyDescent="0.2">
      <c r="A79" s="27" t="s">
        <v>217</v>
      </c>
      <c r="B79" s="7" t="s">
        <v>92</v>
      </c>
      <c r="C79" s="7"/>
      <c r="D79" s="7" t="s">
        <v>55</v>
      </c>
      <c r="E79" s="7" t="s">
        <v>22</v>
      </c>
      <c r="F79" s="7" t="s">
        <v>7</v>
      </c>
      <c r="G79" s="28">
        <f>G80</f>
        <v>18282.400000000001</v>
      </c>
      <c r="H79" s="28">
        <f>H80</f>
        <v>18282.400000000001</v>
      </c>
    </row>
    <row r="80" spans="1:8" s="26" customFormat="1" ht="25.5" x14ac:dyDescent="0.2">
      <c r="A80" s="17" t="s">
        <v>93</v>
      </c>
      <c r="B80" s="4" t="s">
        <v>94</v>
      </c>
      <c r="C80" s="4"/>
      <c r="D80" s="4" t="s">
        <v>55</v>
      </c>
      <c r="E80" s="4" t="s">
        <v>13</v>
      </c>
      <c r="F80" s="4" t="s">
        <v>7</v>
      </c>
      <c r="G80" s="5">
        <f>G83+G81</f>
        <v>18282.400000000001</v>
      </c>
      <c r="H80" s="5">
        <f>H83+H81</f>
        <v>18282.400000000001</v>
      </c>
    </row>
    <row r="81" spans="1:8" s="26" customFormat="1" ht="25.5" x14ac:dyDescent="0.2">
      <c r="A81" s="16" t="s">
        <v>95</v>
      </c>
      <c r="B81" s="4" t="s">
        <v>96</v>
      </c>
      <c r="C81" s="4"/>
      <c r="D81" s="4" t="s">
        <v>55</v>
      </c>
      <c r="E81" s="4" t="s">
        <v>13</v>
      </c>
      <c r="F81" s="4" t="s">
        <v>7</v>
      </c>
      <c r="G81" s="67">
        <f>G82</f>
        <v>10012.299999999999</v>
      </c>
      <c r="H81" s="67">
        <f>H82</f>
        <v>10012.299999999999</v>
      </c>
    </row>
    <row r="82" spans="1:8" s="26" customFormat="1" ht="51" x14ac:dyDescent="0.2">
      <c r="A82" s="11" t="s">
        <v>37</v>
      </c>
      <c r="B82" s="6" t="s">
        <v>96</v>
      </c>
      <c r="C82" s="6" t="s">
        <v>42</v>
      </c>
      <c r="D82" s="6" t="s">
        <v>55</v>
      </c>
      <c r="E82" s="6" t="s">
        <v>13</v>
      </c>
      <c r="F82" s="6" t="s">
        <v>7</v>
      </c>
      <c r="G82" s="66">
        <v>10012.299999999999</v>
      </c>
      <c r="H82" s="66">
        <v>10012.299999999999</v>
      </c>
    </row>
    <row r="83" spans="1:8" s="26" customFormat="1" ht="25.5" x14ac:dyDescent="0.2">
      <c r="A83" s="16" t="s">
        <v>97</v>
      </c>
      <c r="B83" s="4" t="s">
        <v>182</v>
      </c>
      <c r="C83" s="4"/>
      <c r="D83" s="4" t="s">
        <v>55</v>
      </c>
      <c r="E83" s="4" t="s">
        <v>13</v>
      </c>
      <c r="F83" s="4" t="s">
        <v>7</v>
      </c>
      <c r="G83" s="5">
        <f>G84</f>
        <v>8270.1</v>
      </c>
      <c r="H83" s="5">
        <f>H84</f>
        <v>8270.1</v>
      </c>
    </row>
    <row r="84" spans="1:8" s="26" customFormat="1" ht="51" x14ac:dyDescent="0.2">
      <c r="A84" s="11" t="s">
        <v>37</v>
      </c>
      <c r="B84" s="6" t="s">
        <v>182</v>
      </c>
      <c r="C84" s="6" t="s">
        <v>42</v>
      </c>
      <c r="D84" s="6" t="s">
        <v>55</v>
      </c>
      <c r="E84" s="6" t="s">
        <v>13</v>
      </c>
      <c r="F84" s="6" t="s">
        <v>7</v>
      </c>
      <c r="G84" s="66">
        <v>8270.1</v>
      </c>
      <c r="H84" s="66">
        <v>8270.1</v>
      </c>
    </row>
    <row r="85" spans="1:8" s="26" customFormat="1" ht="27" x14ac:dyDescent="0.25">
      <c r="A85" s="44" t="s">
        <v>218</v>
      </c>
      <c r="B85" s="7" t="s">
        <v>98</v>
      </c>
      <c r="C85" s="7"/>
      <c r="D85" s="7" t="s">
        <v>55</v>
      </c>
      <c r="E85" s="7" t="s">
        <v>22</v>
      </c>
      <c r="F85" s="7" t="s">
        <v>7</v>
      </c>
      <c r="G85" s="68">
        <f>G86</f>
        <v>30681.599999999999</v>
      </c>
      <c r="H85" s="68">
        <f>H86</f>
        <v>30681.599999999999</v>
      </c>
    </row>
    <row r="86" spans="1:8" s="26" customFormat="1" ht="25.5" x14ac:dyDescent="0.2">
      <c r="A86" s="17" t="s">
        <v>99</v>
      </c>
      <c r="B86" s="4" t="s">
        <v>100</v>
      </c>
      <c r="C86" s="4"/>
      <c r="D86" s="4" t="s">
        <v>55</v>
      </c>
      <c r="E86" s="4" t="s">
        <v>13</v>
      </c>
      <c r="F86" s="4" t="s">
        <v>7</v>
      </c>
      <c r="G86" s="67">
        <f>G89+G87</f>
        <v>30681.599999999999</v>
      </c>
      <c r="H86" s="67">
        <f>H89+H87</f>
        <v>30681.599999999999</v>
      </c>
    </row>
    <row r="87" spans="1:8" s="26" customFormat="1" ht="38.25" x14ac:dyDescent="0.2">
      <c r="A87" s="16" t="s">
        <v>101</v>
      </c>
      <c r="B87" s="4" t="s">
        <v>102</v>
      </c>
      <c r="C87" s="4"/>
      <c r="D87" s="4" t="s">
        <v>55</v>
      </c>
      <c r="E87" s="4" t="s">
        <v>22</v>
      </c>
      <c r="F87" s="4" t="s">
        <v>7</v>
      </c>
      <c r="G87" s="67">
        <f>SUM(G88:G88)</f>
        <v>17739.2</v>
      </c>
      <c r="H87" s="67">
        <f>SUM(H88:H88)</f>
        <v>17739.2</v>
      </c>
    </row>
    <row r="88" spans="1:8" s="26" customFormat="1" ht="51" x14ac:dyDescent="0.2">
      <c r="A88" s="18" t="s">
        <v>38</v>
      </c>
      <c r="B88" s="6" t="s">
        <v>102</v>
      </c>
      <c r="C88" s="6" t="s">
        <v>41</v>
      </c>
      <c r="D88" s="6" t="s">
        <v>55</v>
      </c>
      <c r="E88" s="6" t="s">
        <v>13</v>
      </c>
      <c r="F88" s="6" t="s">
        <v>7</v>
      </c>
      <c r="G88" s="66">
        <v>17739.2</v>
      </c>
      <c r="H88" s="66">
        <v>17739.2</v>
      </c>
    </row>
    <row r="89" spans="1:8" s="26" customFormat="1" ht="25.5" x14ac:dyDescent="0.2">
      <c r="A89" s="16" t="s">
        <v>97</v>
      </c>
      <c r="B89" s="4" t="s">
        <v>183</v>
      </c>
      <c r="C89" s="4"/>
      <c r="D89" s="4" t="s">
        <v>55</v>
      </c>
      <c r="E89" s="4" t="s">
        <v>13</v>
      </c>
      <c r="F89" s="4" t="s">
        <v>7</v>
      </c>
      <c r="G89" s="67">
        <f>G90</f>
        <v>12942.4</v>
      </c>
      <c r="H89" s="67">
        <f>H90</f>
        <v>12942.4</v>
      </c>
    </row>
    <row r="90" spans="1:8" s="26" customFormat="1" ht="51" x14ac:dyDescent="0.2">
      <c r="A90" s="18" t="s">
        <v>38</v>
      </c>
      <c r="B90" s="6" t="s">
        <v>183</v>
      </c>
      <c r="C90" s="6" t="s">
        <v>41</v>
      </c>
      <c r="D90" s="6" t="s">
        <v>55</v>
      </c>
      <c r="E90" s="6" t="s">
        <v>13</v>
      </c>
      <c r="F90" s="6" t="s">
        <v>7</v>
      </c>
      <c r="G90" s="66">
        <v>12942.4</v>
      </c>
      <c r="H90" s="66">
        <v>12942.4</v>
      </c>
    </row>
    <row r="91" spans="1:8" s="26" customFormat="1" ht="27" x14ac:dyDescent="0.2">
      <c r="A91" s="27" t="s">
        <v>216</v>
      </c>
      <c r="B91" s="7" t="s">
        <v>87</v>
      </c>
      <c r="C91" s="7"/>
      <c r="D91" s="7">
        <v>973</v>
      </c>
      <c r="E91" s="7" t="s">
        <v>10</v>
      </c>
      <c r="F91" s="7" t="s">
        <v>21</v>
      </c>
      <c r="G91" s="68">
        <f>G92</f>
        <v>25110.3</v>
      </c>
      <c r="H91" s="68">
        <f>H92</f>
        <v>25110.3</v>
      </c>
    </row>
    <row r="92" spans="1:8" s="26" customFormat="1" ht="25.5" x14ac:dyDescent="0.2">
      <c r="A92" s="17" t="s">
        <v>88</v>
      </c>
      <c r="B92" s="4" t="s">
        <v>89</v>
      </c>
      <c r="C92" s="4"/>
      <c r="D92" s="4" t="s">
        <v>55</v>
      </c>
      <c r="E92" s="4" t="s">
        <v>10</v>
      </c>
      <c r="F92" s="4" t="s">
        <v>21</v>
      </c>
      <c r="G92" s="67">
        <f>G93+G95</f>
        <v>25110.3</v>
      </c>
      <c r="H92" s="67">
        <f>H93+H95</f>
        <v>25110.3</v>
      </c>
    </row>
    <row r="93" spans="1:8" s="26" customFormat="1" ht="38.25" x14ac:dyDescent="0.2">
      <c r="A93" s="16" t="s">
        <v>90</v>
      </c>
      <c r="B93" s="4" t="s">
        <v>91</v>
      </c>
      <c r="C93" s="4"/>
      <c r="D93" s="4">
        <v>973</v>
      </c>
      <c r="E93" s="4" t="s">
        <v>10</v>
      </c>
      <c r="F93" s="4" t="s">
        <v>21</v>
      </c>
      <c r="G93" s="67">
        <f>G94</f>
        <v>11764</v>
      </c>
      <c r="H93" s="67">
        <f>H94</f>
        <v>11764</v>
      </c>
    </row>
    <row r="94" spans="1:8" s="26" customFormat="1" ht="51" x14ac:dyDescent="0.2">
      <c r="A94" s="18" t="s">
        <v>38</v>
      </c>
      <c r="B94" s="6" t="s">
        <v>91</v>
      </c>
      <c r="C94" s="6" t="s">
        <v>41</v>
      </c>
      <c r="D94" s="6" t="s">
        <v>55</v>
      </c>
      <c r="E94" s="6" t="s">
        <v>10</v>
      </c>
      <c r="F94" s="6" t="s">
        <v>21</v>
      </c>
      <c r="G94" s="66">
        <v>11764</v>
      </c>
      <c r="H94" s="66">
        <v>11764</v>
      </c>
    </row>
    <row r="95" spans="1:8" s="26" customFormat="1" ht="76.5" x14ac:dyDescent="0.2">
      <c r="A95" s="17" t="s">
        <v>270</v>
      </c>
      <c r="B95" s="4" t="s">
        <v>181</v>
      </c>
      <c r="C95" s="4"/>
      <c r="D95" s="4">
        <v>973</v>
      </c>
      <c r="E95" s="4" t="s">
        <v>10</v>
      </c>
      <c r="F95" s="4" t="s">
        <v>21</v>
      </c>
      <c r="G95" s="5">
        <f>G96</f>
        <v>13346.3</v>
      </c>
      <c r="H95" s="5">
        <f>H96</f>
        <v>13346.3</v>
      </c>
    </row>
    <row r="96" spans="1:8" s="26" customFormat="1" ht="51" x14ac:dyDescent="0.2">
      <c r="A96" s="18" t="s">
        <v>38</v>
      </c>
      <c r="B96" s="6" t="s">
        <v>181</v>
      </c>
      <c r="C96" s="6" t="s">
        <v>41</v>
      </c>
      <c r="D96" s="6">
        <v>973</v>
      </c>
      <c r="E96" s="6" t="s">
        <v>10</v>
      </c>
      <c r="F96" s="6" t="s">
        <v>21</v>
      </c>
      <c r="G96" s="66">
        <v>13346.3</v>
      </c>
      <c r="H96" s="66">
        <v>13346.3</v>
      </c>
    </row>
    <row r="97" spans="1:8" s="26" customFormat="1" ht="13.5" x14ac:dyDescent="0.2">
      <c r="A97" s="27" t="s">
        <v>219</v>
      </c>
      <c r="B97" s="7" t="s">
        <v>103</v>
      </c>
      <c r="C97" s="7"/>
      <c r="D97" s="7" t="s">
        <v>55</v>
      </c>
      <c r="E97" s="7" t="s">
        <v>13</v>
      </c>
      <c r="F97" s="7" t="s">
        <v>7</v>
      </c>
      <c r="G97" s="68">
        <f>G98+G102+G105</f>
        <v>11266.9</v>
      </c>
      <c r="H97" s="68">
        <f>H98+H102+H105</f>
        <v>11266.9</v>
      </c>
    </row>
    <row r="98" spans="1:8" s="26" customFormat="1" ht="25.5" x14ac:dyDescent="0.2">
      <c r="A98" s="17" t="s">
        <v>104</v>
      </c>
      <c r="B98" s="4" t="s">
        <v>105</v>
      </c>
      <c r="C98" s="4"/>
      <c r="D98" s="4" t="s">
        <v>55</v>
      </c>
      <c r="E98" s="4" t="s">
        <v>13</v>
      </c>
      <c r="F98" s="4" t="s">
        <v>7</v>
      </c>
      <c r="G98" s="67">
        <f>G99</f>
        <v>150</v>
      </c>
      <c r="H98" s="67">
        <f>H99</f>
        <v>150</v>
      </c>
    </row>
    <row r="99" spans="1:8" s="26" customFormat="1" ht="25.5" x14ac:dyDescent="0.2">
      <c r="A99" s="12" t="s">
        <v>106</v>
      </c>
      <c r="B99" s="4" t="s">
        <v>107</v>
      </c>
      <c r="C99" s="4"/>
      <c r="D99" s="4" t="s">
        <v>55</v>
      </c>
      <c r="E99" s="4" t="s">
        <v>13</v>
      </c>
      <c r="F99" s="4" t="s">
        <v>7</v>
      </c>
      <c r="G99" s="67">
        <f>SUM(G100:G100)</f>
        <v>150</v>
      </c>
      <c r="H99" s="67">
        <f>SUM(H100:H100)</f>
        <v>150</v>
      </c>
    </row>
    <row r="100" spans="1:8" s="26" customFormat="1" ht="25.5" x14ac:dyDescent="0.2">
      <c r="A100" s="11" t="s">
        <v>48</v>
      </c>
      <c r="B100" s="6" t="s">
        <v>107</v>
      </c>
      <c r="C100" s="6" t="s">
        <v>33</v>
      </c>
      <c r="D100" s="6" t="s">
        <v>55</v>
      </c>
      <c r="E100" s="6" t="s">
        <v>13</v>
      </c>
      <c r="F100" s="6" t="s">
        <v>7</v>
      </c>
      <c r="G100" s="66">
        <v>150</v>
      </c>
      <c r="H100" s="66">
        <v>150</v>
      </c>
    </row>
    <row r="101" spans="1:8" s="26" customFormat="1" ht="25.5" x14ac:dyDescent="0.2">
      <c r="A101" s="17" t="s">
        <v>262</v>
      </c>
      <c r="B101" s="4" t="s">
        <v>261</v>
      </c>
      <c r="C101" s="6"/>
      <c r="D101" s="4" t="s">
        <v>55</v>
      </c>
      <c r="E101" s="4" t="s">
        <v>13</v>
      </c>
      <c r="F101" s="4" t="s">
        <v>9</v>
      </c>
      <c r="G101" s="67">
        <f>SUM(G102:G103)</f>
        <v>1600</v>
      </c>
      <c r="H101" s="67">
        <f>SUM(H102:H103)</f>
        <v>1600</v>
      </c>
    </row>
    <row r="102" spans="1:8" s="26" customFormat="1" ht="25.5" x14ac:dyDescent="0.2">
      <c r="A102" s="17" t="s">
        <v>47</v>
      </c>
      <c r="B102" s="4" t="s">
        <v>150</v>
      </c>
      <c r="C102" s="4"/>
      <c r="D102" s="4" t="s">
        <v>55</v>
      </c>
      <c r="E102" s="4" t="s">
        <v>13</v>
      </c>
      <c r="F102" s="4" t="s">
        <v>9</v>
      </c>
      <c r="G102" s="67">
        <f>SUM(G103:G104)</f>
        <v>905</v>
      </c>
      <c r="H102" s="67">
        <f>SUM(H103:H104)</f>
        <v>905</v>
      </c>
    </row>
    <row r="103" spans="1:8" s="26" customFormat="1" ht="25.5" x14ac:dyDescent="0.2">
      <c r="A103" s="10" t="s">
        <v>73</v>
      </c>
      <c r="B103" s="6" t="s">
        <v>150</v>
      </c>
      <c r="C103" s="6" t="s">
        <v>31</v>
      </c>
      <c r="D103" s="6" t="s">
        <v>55</v>
      </c>
      <c r="E103" s="6" t="s">
        <v>13</v>
      </c>
      <c r="F103" s="6" t="s">
        <v>9</v>
      </c>
      <c r="G103" s="66">
        <v>695</v>
      </c>
      <c r="H103" s="66">
        <v>695</v>
      </c>
    </row>
    <row r="104" spans="1:8" s="26" customFormat="1" ht="38.25" x14ac:dyDescent="0.2">
      <c r="A104" s="10" t="s">
        <v>74</v>
      </c>
      <c r="B104" s="6" t="s">
        <v>150</v>
      </c>
      <c r="C104" s="6" t="s">
        <v>67</v>
      </c>
      <c r="D104" s="6" t="s">
        <v>55</v>
      </c>
      <c r="E104" s="6" t="s">
        <v>13</v>
      </c>
      <c r="F104" s="6" t="s">
        <v>9</v>
      </c>
      <c r="G104" s="66">
        <v>210</v>
      </c>
      <c r="H104" s="66">
        <v>210</v>
      </c>
    </row>
    <row r="105" spans="1:8" s="26" customFormat="1" ht="25.5" x14ac:dyDescent="0.2">
      <c r="A105" s="12" t="s">
        <v>195</v>
      </c>
      <c r="B105" s="4" t="s">
        <v>108</v>
      </c>
      <c r="C105" s="4"/>
      <c r="D105" s="4" t="s">
        <v>55</v>
      </c>
      <c r="E105" s="4" t="s">
        <v>13</v>
      </c>
      <c r="F105" s="4" t="s">
        <v>9</v>
      </c>
      <c r="G105" s="67">
        <f>SUM(G106:G108)</f>
        <v>10211.9</v>
      </c>
      <c r="H105" s="67">
        <f>SUM(H106:H108)</f>
        <v>10211.9</v>
      </c>
    </row>
    <row r="106" spans="1:8" s="26" customFormat="1" x14ac:dyDescent="0.2">
      <c r="A106" s="11" t="s">
        <v>147</v>
      </c>
      <c r="B106" s="6" t="s">
        <v>108</v>
      </c>
      <c r="C106" s="6" t="s">
        <v>49</v>
      </c>
      <c r="D106" s="6" t="s">
        <v>55</v>
      </c>
      <c r="E106" s="6" t="s">
        <v>13</v>
      </c>
      <c r="F106" s="6" t="s">
        <v>9</v>
      </c>
      <c r="G106" s="66">
        <v>7838.2</v>
      </c>
      <c r="H106" s="66">
        <v>7838.2</v>
      </c>
    </row>
    <row r="107" spans="1:8" s="26" customFormat="1" ht="38.25" x14ac:dyDescent="0.2">
      <c r="A107" s="11" t="s">
        <v>146</v>
      </c>
      <c r="B107" s="6" t="s">
        <v>108</v>
      </c>
      <c r="C107" s="6" t="s">
        <v>80</v>
      </c>
      <c r="D107" s="6" t="s">
        <v>55</v>
      </c>
      <c r="E107" s="6" t="s">
        <v>13</v>
      </c>
      <c r="F107" s="6" t="s">
        <v>9</v>
      </c>
      <c r="G107" s="66">
        <v>2367.1999999999998</v>
      </c>
      <c r="H107" s="66">
        <v>2367.1999999999998</v>
      </c>
    </row>
    <row r="108" spans="1:8" s="26" customFormat="1" x14ac:dyDescent="0.2">
      <c r="A108" s="11" t="s">
        <v>81</v>
      </c>
      <c r="B108" s="6" t="s">
        <v>108</v>
      </c>
      <c r="C108" s="6" t="s">
        <v>36</v>
      </c>
      <c r="D108" s="6" t="s">
        <v>55</v>
      </c>
      <c r="E108" s="6" t="s">
        <v>13</v>
      </c>
      <c r="F108" s="6" t="s">
        <v>9</v>
      </c>
      <c r="G108" s="15">
        <v>6.5</v>
      </c>
      <c r="H108" s="15">
        <v>6.5</v>
      </c>
    </row>
    <row r="109" spans="1:8" s="26" customFormat="1" ht="38.25" x14ac:dyDescent="0.2">
      <c r="A109" s="33" t="s">
        <v>355</v>
      </c>
      <c r="B109" s="58" t="s">
        <v>109</v>
      </c>
      <c r="C109" s="58"/>
      <c r="D109" s="58"/>
      <c r="E109" s="58"/>
      <c r="F109" s="58"/>
      <c r="G109" s="62">
        <f>G110+G114+G120+G126+G142+G137</f>
        <v>49463.749600000003</v>
      </c>
      <c r="H109" s="62">
        <f>H110+H114+H120+H126+H142+H137</f>
        <v>49472.26107</v>
      </c>
    </row>
    <row r="110" spans="1:8" s="26" customFormat="1" ht="27" x14ac:dyDescent="0.2">
      <c r="A110" s="27" t="s">
        <v>221</v>
      </c>
      <c r="B110" s="52" t="s">
        <v>185</v>
      </c>
      <c r="C110" s="7"/>
      <c r="D110" s="7" t="s">
        <v>3</v>
      </c>
      <c r="E110" s="7" t="s">
        <v>24</v>
      </c>
      <c r="F110" s="7" t="s">
        <v>8</v>
      </c>
      <c r="G110" s="28">
        <f>G112</f>
        <v>150</v>
      </c>
      <c r="H110" s="28">
        <f>H112</f>
        <v>150</v>
      </c>
    </row>
    <row r="111" spans="1:8" ht="25.5" x14ac:dyDescent="0.2">
      <c r="A111" s="17" t="s">
        <v>264</v>
      </c>
      <c r="B111" s="48" t="s">
        <v>263</v>
      </c>
      <c r="C111" s="4"/>
      <c r="D111" s="4" t="s">
        <v>3</v>
      </c>
      <c r="E111" s="4" t="s">
        <v>24</v>
      </c>
      <c r="F111" s="4" t="s">
        <v>8</v>
      </c>
      <c r="G111" s="5">
        <f>G112</f>
        <v>150</v>
      </c>
      <c r="H111" s="5">
        <f>H112</f>
        <v>150</v>
      </c>
    </row>
    <row r="112" spans="1:8" s="26" customFormat="1" ht="25.5" x14ac:dyDescent="0.2">
      <c r="A112" s="17" t="s">
        <v>65</v>
      </c>
      <c r="B112" s="48" t="s">
        <v>186</v>
      </c>
      <c r="C112" s="4"/>
      <c r="D112" s="4" t="s">
        <v>3</v>
      </c>
      <c r="E112" s="4" t="s">
        <v>24</v>
      </c>
      <c r="F112" s="4" t="s">
        <v>8</v>
      </c>
      <c r="G112" s="5">
        <f>G113</f>
        <v>150</v>
      </c>
      <c r="H112" s="5">
        <f>H113</f>
        <v>150</v>
      </c>
    </row>
    <row r="113" spans="1:8" s="26" customFormat="1" ht="25.5" x14ac:dyDescent="0.2">
      <c r="A113" s="11" t="s">
        <v>48</v>
      </c>
      <c r="B113" s="49" t="s">
        <v>186</v>
      </c>
      <c r="C113" s="6" t="s">
        <v>33</v>
      </c>
      <c r="D113" s="6" t="s">
        <v>3</v>
      </c>
      <c r="E113" s="6" t="s">
        <v>24</v>
      </c>
      <c r="F113" s="6" t="s">
        <v>8</v>
      </c>
      <c r="G113" s="15">
        <v>150</v>
      </c>
      <c r="H113" s="15">
        <v>150</v>
      </c>
    </row>
    <row r="114" spans="1:8" s="26" customFormat="1" ht="27" x14ac:dyDescent="0.2">
      <c r="A114" s="27" t="s">
        <v>224</v>
      </c>
      <c r="B114" s="52" t="s">
        <v>250</v>
      </c>
      <c r="C114" s="7"/>
      <c r="D114" s="7" t="s">
        <v>3</v>
      </c>
      <c r="E114" s="7" t="s">
        <v>24</v>
      </c>
      <c r="F114" s="7" t="s">
        <v>8</v>
      </c>
      <c r="G114" s="28">
        <f>G115</f>
        <v>3131.31</v>
      </c>
      <c r="H114" s="28">
        <f>H115</f>
        <v>3131.31</v>
      </c>
    </row>
    <row r="115" spans="1:8" s="26" customFormat="1" ht="27" x14ac:dyDescent="0.2">
      <c r="A115" s="27" t="s">
        <v>224</v>
      </c>
      <c r="B115" s="52" t="s">
        <v>187</v>
      </c>
      <c r="C115" s="7"/>
      <c r="D115" s="7" t="s">
        <v>3</v>
      </c>
      <c r="E115" s="7" t="s">
        <v>24</v>
      </c>
      <c r="F115" s="7" t="s">
        <v>8</v>
      </c>
      <c r="G115" s="28">
        <f>G117</f>
        <v>3131.31</v>
      </c>
      <c r="H115" s="28">
        <f>H117</f>
        <v>3131.31</v>
      </c>
    </row>
    <row r="116" spans="1:8" ht="25.5" x14ac:dyDescent="0.2">
      <c r="A116" s="17" t="s">
        <v>265</v>
      </c>
      <c r="B116" s="48" t="s">
        <v>187</v>
      </c>
      <c r="C116" s="4"/>
      <c r="D116" s="4" t="s">
        <v>3</v>
      </c>
      <c r="E116" s="4" t="s">
        <v>24</v>
      </c>
      <c r="F116" s="4" t="s">
        <v>8</v>
      </c>
      <c r="G116" s="5">
        <f>G117+G118</f>
        <v>5536.3099999999995</v>
      </c>
      <c r="H116" s="5">
        <f>H117+H118</f>
        <v>5536.3099999999995</v>
      </c>
    </row>
    <row r="117" spans="1:8" s="26" customFormat="1" ht="25.5" x14ac:dyDescent="0.2">
      <c r="A117" s="12" t="s">
        <v>266</v>
      </c>
      <c r="B117" s="48" t="s">
        <v>188</v>
      </c>
      <c r="C117" s="4"/>
      <c r="D117" s="4" t="s">
        <v>3</v>
      </c>
      <c r="E117" s="4" t="s">
        <v>24</v>
      </c>
      <c r="F117" s="4" t="s">
        <v>8</v>
      </c>
      <c r="G117" s="5">
        <f>G118+G119</f>
        <v>3131.31</v>
      </c>
      <c r="H117" s="5">
        <f>H118+H119</f>
        <v>3131.31</v>
      </c>
    </row>
    <row r="118" spans="1:8" s="26" customFormat="1" x14ac:dyDescent="0.2">
      <c r="A118" s="11" t="s">
        <v>148</v>
      </c>
      <c r="B118" s="49" t="s">
        <v>188</v>
      </c>
      <c r="C118" s="6" t="s">
        <v>49</v>
      </c>
      <c r="D118" s="6" t="s">
        <v>3</v>
      </c>
      <c r="E118" s="6" t="s">
        <v>24</v>
      </c>
      <c r="F118" s="6" t="s">
        <v>8</v>
      </c>
      <c r="G118" s="66">
        <v>2405</v>
      </c>
      <c r="H118" s="66">
        <v>2405</v>
      </c>
    </row>
    <row r="119" spans="1:8" s="26" customFormat="1" ht="38.25" x14ac:dyDescent="0.2">
      <c r="A119" s="11" t="s">
        <v>149</v>
      </c>
      <c r="B119" s="49" t="s">
        <v>188</v>
      </c>
      <c r="C119" s="6" t="s">
        <v>80</v>
      </c>
      <c r="D119" s="6" t="s">
        <v>3</v>
      </c>
      <c r="E119" s="6" t="s">
        <v>24</v>
      </c>
      <c r="F119" s="6" t="s">
        <v>8</v>
      </c>
      <c r="G119" s="66">
        <v>726.31</v>
      </c>
      <c r="H119" s="66">
        <v>726.31</v>
      </c>
    </row>
    <row r="120" spans="1:8" s="26" customFormat="1" ht="13.5" x14ac:dyDescent="0.2">
      <c r="A120" s="22" t="s">
        <v>222</v>
      </c>
      <c r="B120" s="7" t="s">
        <v>198</v>
      </c>
      <c r="C120" s="7"/>
      <c r="D120" s="7" t="s">
        <v>3</v>
      </c>
      <c r="E120" s="7" t="s">
        <v>24</v>
      </c>
      <c r="F120" s="7" t="s">
        <v>21</v>
      </c>
      <c r="G120" s="68">
        <f>G121</f>
        <v>38211.800000000003</v>
      </c>
      <c r="H120" s="68">
        <f>H121</f>
        <v>38211.800000000003</v>
      </c>
    </row>
    <row r="121" spans="1:8" s="26" customFormat="1" ht="25.5" x14ac:dyDescent="0.2">
      <c r="A121" s="17" t="s">
        <v>189</v>
      </c>
      <c r="B121" s="4" t="s">
        <v>190</v>
      </c>
      <c r="C121" s="4"/>
      <c r="D121" s="4" t="s">
        <v>3</v>
      </c>
      <c r="E121" s="4" t="s">
        <v>24</v>
      </c>
      <c r="F121" s="4" t="s">
        <v>21</v>
      </c>
      <c r="G121" s="67">
        <f>G122+G124</f>
        <v>38211.800000000003</v>
      </c>
      <c r="H121" s="67">
        <f>H122+H124</f>
        <v>38211.800000000003</v>
      </c>
    </row>
    <row r="122" spans="1:8" s="26" customFormat="1" ht="25.5" x14ac:dyDescent="0.2">
      <c r="A122" s="17" t="s">
        <v>199</v>
      </c>
      <c r="B122" s="4" t="s">
        <v>191</v>
      </c>
      <c r="C122" s="4"/>
      <c r="D122" s="4" t="s">
        <v>3</v>
      </c>
      <c r="E122" s="4" t="s">
        <v>24</v>
      </c>
      <c r="F122" s="4" t="s">
        <v>21</v>
      </c>
      <c r="G122" s="67">
        <f>G123</f>
        <v>24924.400000000001</v>
      </c>
      <c r="H122" s="67">
        <f>H123</f>
        <v>24924.400000000001</v>
      </c>
    </row>
    <row r="123" spans="1:8" s="26" customFormat="1" ht="51" x14ac:dyDescent="0.2">
      <c r="A123" s="18" t="s">
        <v>37</v>
      </c>
      <c r="B123" s="6" t="s">
        <v>191</v>
      </c>
      <c r="C123" s="6" t="s">
        <v>42</v>
      </c>
      <c r="D123" s="6" t="s">
        <v>3</v>
      </c>
      <c r="E123" s="6" t="s">
        <v>24</v>
      </c>
      <c r="F123" s="6" t="s">
        <v>21</v>
      </c>
      <c r="G123" s="66">
        <v>24924.400000000001</v>
      </c>
      <c r="H123" s="66">
        <v>24924.400000000001</v>
      </c>
    </row>
    <row r="124" spans="1:8" s="26" customFormat="1" ht="25.5" x14ac:dyDescent="0.2">
      <c r="A124" s="17" t="s">
        <v>274</v>
      </c>
      <c r="B124" s="4" t="s">
        <v>204</v>
      </c>
      <c r="C124" s="4"/>
      <c r="D124" s="4" t="s">
        <v>3</v>
      </c>
      <c r="E124" s="4" t="s">
        <v>24</v>
      </c>
      <c r="F124" s="4" t="s">
        <v>21</v>
      </c>
      <c r="G124" s="67">
        <f>G125</f>
        <v>13287.4</v>
      </c>
      <c r="H124" s="67">
        <f>H125</f>
        <v>13287.4</v>
      </c>
    </row>
    <row r="125" spans="1:8" s="26" customFormat="1" ht="51" x14ac:dyDescent="0.2">
      <c r="A125" s="18" t="s">
        <v>37</v>
      </c>
      <c r="B125" s="6" t="s">
        <v>204</v>
      </c>
      <c r="C125" s="6" t="s">
        <v>42</v>
      </c>
      <c r="D125" s="6" t="s">
        <v>3</v>
      </c>
      <c r="E125" s="6" t="s">
        <v>24</v>
      </c>
      <c r="F125" s="6" t="s">
        <v>21</v>
      </c>
      <c r="G125" s="66">
        <v>13287.4</v>
      </c>
      <c r="H125" s="66">
        <v>13287.4</v>
      </c>
    </row>
    <row r="126" spans="1:8" s="26" customFormat="1" ht="27" x14ac:dyDescent="0.2">
      <c r="A126" s="22" t="s">
        <v>223</v>
      </c>
      <c r="B126" s="7" t="s">
        <v>200</v>
      </c>
      <c r="C126" s="7"/>
      <c r="D126" s="7" t="s">
        <v>3</v>
      </c>
      <c r="E126" s="7" t="s">
        <v>24</v>
      </c>
      <c r="F126" s="7" t="s">
        <v>11</v>
      </c>
      <c r="G126" s="68">
        <f>G127</f>
        <v>4476.4408199999998</v>
      </c>
      <c r="H126" s="68">
        <f>H127</f>
        <v>4476.4408199999998</v>
      </c>
    </row>
    <row r="127" spans="1:8" s="26" customFormat="1" ht="39.75" customHeight="1" x14ac:dyDescent="0.2">
      <c r="A127" s="21" t="s">
        <v>291</v>
      </c>
      <c r="B127" s="4" t="s">
        <v>273</v>
      </c>
      <c r="C127" s="4"/>
      <c r="D127" s="4" t="s">
        <v>3</v>
      </c>
      <c r="E127" s="4" t="s">
        <v>24</v>
      </c>
      <c r="F127" s="4" t="s">
        <v>11</v>
      </c>
      <c r="G127" s="67">
        <f>G128+G131+G135</f>
        <v>4476.4408199999998</v>
      </c>
      <c r="H127" s="67">
        <f>H128+H131+H135</f>
        <v>4476.4408199999998</v>
      </c>
    </row>
    <row r="128" spans="1:8" s="26" customFormat="1" ht="25.5" x14ac:dyDescent="0.2">
      <c r="A128" s="17" t="s">
        <v>47</v>
      </c>
      <c r="B128" s="4" t="s">
        <v>193</v>
      </c>
      <c r="C128" s="4"/>
      <c r="D128" s="4" t="s">
        <v>3</v>
      </c>
      <c r="E128" s="4" t="s">
        <v>24</v>
      </c>
      <c r="F128" s="4" t="s">
        <v>11</v>
      </c>
      <c r="G128" s="67">
        <f>G129+G130</f>
        <v>882.7</v>
      </c>
      <c r="H128" s="67">
        <f>H129+H130</f>
        <v>882.7</v>
      </c>
    </row>
    <row r="129" spans="1:8" s="26" customFormat="1" ht="25.5" x14ac:dyDescent="0.2">
      <c r="A129" s="10" t="s">
        <v>73</v>
      </c>
      <c r="B129" s="6" t="s">
        <v>193</v>
      </c>
      <c r="C129" s="6" t="s">
        <v>31</v>
      </c>
      <c r="D129" s="6" t="s">
        <v>3</v>
      </c>
      <c r="E129" s="6" t="s">
        <v>24</v>
      </c>
      <c r="F129" s="6" t="s">
        <v>11</v>
      </c>
      <c r="G129" s="66">
        <v>677.9</v>
      </c>
      <c r="H129" s="66">
        <v>677.9</v>
      </c>
    </row>
    <row r="130" spans="1:8" s="26" customFormat="1" ht="38.25" x14ac:dyDescent="0.2">
      <c r="A130" s="10" t="s">
        <v>74</v>
      </c>
      <c r="B130" s="6" t="s">
        <v>193</v>
      </c>
      <c r="C130" s="6" t="s">
        <v>67</v>
      </c>
      <c r="D130" s="6" t="s">
        <v>3</v>
      </c>
      <c r="E130" s="6" t="s">
        <v>24</v>
      </c>
      <c r="F130" s="6" t="s">
        <v>11</v>
      </c>
      <c r="G130" s="66">
        <v>204.8</v>
      </c>
      <c r="H130" s="66">
        <v>204.8</v>
      </c>
    </row>
    <row r="131" spans="1:8" s="26" customFormat="1" ht="25.5" x14ac:dyDescent="0.2">
      <c r="A131" s="20" t="s">
        <v>4</v>
      </c>
      <c r="B131" s="4" t="s">
        <v>194</v>
      </c>
      <c r="C131" s="4"/>
      <c r="D131" s="4" t="s">
        <v>3</v>
      </c>
      <c r="E131" s="4" t="s">
        <v>24</v>
      </c>
      <c r="F131" s="4" t="s">
        <v>11</v>
      </c>
      <c r="G131" s="67">
        <f>SUM(G132:G134)</f>
        <v>3491.7</v>
      </c>
      <c r="H131" s="67">
        <f>SUM(H132:H134)</f>
        <v>3491.7</v>
      </c>
    </row>
    <row r="132" spans="1:8" s="26" customFormat="1" x14ac:dyDescent="0.2">
      <c r="A132" s="24" t="s">
        <v>147</v>
      </c>
      <c r="B132" s="6" t="s">
        <v>194</v>
      </c>
      <c r="C132" s="6" t="s">
        <v>49</v>
      </c>
      <c r="D132" s="6" t="s">
        <v>3</v>
      </c>
      <c r="E132" s="6" t="s">
        <v>24</v>
      </c>
      <c r="F132" s="6" t="s">
        <v>11</v>
      </c>
      <c r="G132" s="66">
        <v>2678.7</v>
      </c>
      <c r="H132" s="66">
        <v>2678.7</v>
      </c>
    </row>
    <row r="133" spans="1:8" s="26" customFormat="1" ht="38.25" x14ac:dyDescent="0.2">
      <c r="A133" s="10" t="s">
        <v>149</v>
      </c>
      <c r="B133" s="6" t="s">
        <v>194</v>
      </c>
      <c r="C133" s="6" t="s">
        <v>80</v>
      </c>
      <c r="D133" s="6" t="s">
        <v>3</v>
      </c>
      <c r="E133" s="6" t="s">
        <v>24</v>
      </c>
      <c r="F133" s="6" t="s">
        <v>11</v>
      </c>
      <c r="G133" s="66">
        <v>809</v>
      </c>
      <c r="H133" s="66">
        <v>809</v>
      </c>
    </row>
    <row r="134" spans="1:8" s="26" customFormat="1" x14ac:dyDescent="0.2">
      <c r="A134" s="10" t="s">
        <v>81</v>
      </c>
      <c r="B134" s="6" t="s">
        <v>194</v>
      </c>
      <c r="C134" s="6" t="s">
        <v>36</v>
      </c>
      <c r="D134" s="6" t="s">
        <v>3</v>
      </c>
      <c r="E134" s="6" t="s">
        <v>24</v>
      </c>
      <c r="F134" s="6" t="s">
        <v>11</v>
      </c>
      <c r="G134" s="15">
        <v>4</v>
      </c>
      <c r="H134" s="15">
        <v>4</v>
      </c>
    </row>
    <row r="135" spans="1:8" s="26" customFormat="1" ht="25.5" x14ac:dyDescent="0.2">
      <c r="A135" s="21" t="s">
        <v>272</v>
      </c>
      <c r="B135" s="4" t="s">
        <v>271</v>
      </c>
      <c r="C135" s="4"/>
      <c r="D135" s="4" t="s">
        <v>3</v>
      </c>
      <c r="E135" s="4" t="s">
        <v>10</v>
      </c>
      <c r="F135" s="4" t="s">
        <v>10</v>
      </c>
      <c r="G135" s="67">
        <f>G136</f>
        <v>102.04082</v>
      </c>
      <c r="H135" s="67">
        <f>H136</f>
        <v>102.04082</v>
      </c>
    </row>
    <row r="136" spans="1:8" s="26" customFormat="1" ht="25.5" x14ac:dyDescent="0.2">
      <c r="A136" s="11" t="s">
        <v>48</v>
      </c>
      <c r="B136" s="6" t="s">
        <v>271</v>
      </c>
      <c r="C136" s="6" t="s">
        <v>33</v>
      </c>
      <c r="D136" s="6" t="s">
        <v>3</v>
      </c>
      <c r="E136" s="6" t="s">
        <v>10</v>
      </c>
      <c r="F136" s="6" t="s">
        <v>10</v>
      </c>
      <c r="G136" s="71">
        <f>100+2.04082</f>
        <v>102.04082</v>
      </c>
      <c r="H136" s="71">
        <f>100+2.04082</f>
        <v>102.04082</v>
      </c>
    </row>
    <row r="137" spans="1:8" s="26" customFormat="1" ht="13.5" x14ac:dyDescent="0.2">
      <c r="A137" s="27" t="s">
        <v>364</v>
      </c>
      <c r="B137" s="7" t="s">
        <v>365</v>
      </c>
      <c r="C137" s="6"/>
      <c r="D137" s="7" t="s">
        <v>3</v>
      </c>
      <c r="E137" s="7" t="s">
        <v>15</v>
      </c>
      <c r="F137" s="7" t="s">
        <v>9</v>
      </c>
      <c r="G137" s="89">
        <f t="shared" ref="G137:H139" si="5">G138</f>
        <v>1286.9987799999999</v>
      </c>
      <c r="H137" s="89">
        <f t="shared" si="5"/>
        <v>1295.51025</v>
      </c>
    </row>
    <row r="138" spans="1:8" s="26" customFormat="1" ht="25.5" x14ac:dyDescent="0.2">
      <c r="A138" s="17" t="s">
        <v>366</v>
      </c>
      <c r="B138" s="4" t="s">
        <v>367</v>
      </c>
      <c r="C138" s="6"/>
      <c r="D138" s="4" t="s">
        <v>3</v>
      </c>
      <c r="E138" s="4" t="s">
        <v>15</v>
      </c>
      <c r="F138" s="4" t="s">
        <v>9</v>
      </c>
      <c r="G138" s="67">
        <f t="shared" si="5"/>
        <v>1286.9987799999999</v>
      </c>
      <c r="H138" s="67">
        <f t="shared" si="5"/>
        <v>1295.51025</v>
      </c>
    </row>
    <row r="139" spans="1:8" s="26" customFormat="1" ht="25.5" x14ac:dyDescent="0.2">
      <c r="A139" s="17" t="s">
        <v>368</v>
      </c>
      <c r="B139" s="4" t="s">
        <v>369</v>
      </c>
      <c r="C139" s="6"/>
      <c r="D139" s="4" t="s">
        <v>3</v>
      </c>
      <c r="E139" s="4" t="s">
        <v>15</v>
      </c>
      <c r="F139" s="4" t="s">
        <v>9</v>
      </c>
      <c r="G139" s="66">
        <f t="shared" si="5"/>
        <v>1286.9987799999999</v>
      </c>
      <c r="H139" s="66">
        <f t="shared" si="5"/>
        <v>1295.51025</v>
      </c>
    </row>
    <row r="140" spans="1:8" s="26" customFormat="1" x14ac:dyDescent="0.2">
      <c r="A140" s="18" t="s">
        <v>370</v>
      </c>
      <c r="B140" s="6" t="s">
        <v>369</v>
      </c>
      <c r="C140" s="6" t="s">
        <v>371</v>
      </c>
      <c r="D140" s="6" t="s">
        <v>3</v>
      </c>
      <c r="E140" s="6" t="s">
        <v>15</v>
      </c>
      <c r="F140" s="6" t="s">
        <v>9</v>
      </c>
      <c r="G140" s="66">
        <v>1286.9987799999999</v>
      </c>
      <c r="H140" s="66">
        <v>1295.51025</v>
      </c>
    </row>
    <row r="141" spans="1:8" s="26" customFormat="1" ht="27" x14ac:dyDescent="0.2">
      <c r="A141" s="27" t="s">
        <v>220</v>
      </c>
      <c r="B141" s="7" t="s">
        <v>225</v>
      </c>
      <c r="C141" s="7"/>
      <c r="D141" s="7" t="s">
        <v>3</v>
      </c>
      <c r="E141" s="7" t="s">
        <v>10</v>
      </c>
      <c r="F141" s="7" t="s">
        <v>10</v>
      </c>
      <c r="G141" s="68">
        <f t="shared" ref="G141:H143" si="6">G142</f>
        <v>2207.1999999999998</v>
      </c>
      <c r="H141" s="69">
        <f t="shared" si="6"/>
        <v>2207.1999999999998</v>
      </c>
    </row>
    <row r="142" spans="1:8" s="26" customFormat="1" ht="38.25" x14ac:dyDescent="0.2">
      <c r="A142" s="17" t="s">
        <v>290</v>
      </c>
      <c r="B142" s="4" t="s">
        <v>226</v>
      </c>
      <c r="C142" s="4"/>
      <c r="D142" s="4" t="s">
        <v>3</v>
      </c>
      <c r="E142" s="4" t="s">
        <v>10</v>
      </c>
      <c r="F142" s="4" t="s">
        <v>10</v>
      </c>
      <c r="G142" s="67">
        <f t="shared" si="6"/>
        <v>2207.1999999999998</v>
      </c>
      <c r="H142" s="67">
        <f t="shared" si="6"/>
        <v>2207.1999999999998</v>
      </c>
    </row>
    <row r="143" spans="1:8" s="26" customFormat="1" ht="38.25" x14ac:dyDescent="0.2">
      <c r="A143" s="17" t="s">
        <v>184</v>
      </c>
      <c r="B143" s="4" t="s">
        <v>233</v>
      </c>
      <c r="C143" s="4"/>
      <c r="D143" s="4" t="s">
        <v>3</v>
      </c>
      <c r="E143" s="4" t="s">
        <v>10</v>
      </c>
      <c r="F143" s="4" t="s">
        <v>10</v>
      </c>
      <c r="G143" s="66">
        <f t="shared" si="6"/>
        <v>2207.1999999999998</v>
      </c>
      <c r="H143" s="66">
        <f t="shared" si="6"/>
        <v>2207.1999999999998</v>
      </c>
    </row>
    <row r="144" spans="1:8" s="26" customFormat="1" ht="51" x14ac:dyDescent="0.2">
      <c r="A144" s="11" t="s">
        <v>38</v>
      </c>
      <c r="B144" s="6" t="s">
        <v>233</v>
      </c>
      <c r="C144" s="6" t="s">
        <v>41</v>
      </c>
      <c r="D144" s="6" t="s">
        <v>3</v>
      </c>
      <c r="E144" s="6" t="s">
        <v>10</v>
      </c>
      <c r="F144" s="6" t="s">
        <v>10</v>
      </c>
      <c r="G144" s="66">
        <v>2207.1999999999998</v>
      </c>
      <c r="H144" s="66">
        <v>2207.1999999999998</v>
      </c>
    </row>
    <row r="145" spans="1:8" s="26" customFormat="1" ht="25.5" x14ac:dyDescent="0.2">
      <c r="A145" s="61" t="s">
        <v>339</v>
      </c>
      <c r="B145" s="58" t="s">
        <v>110</v>
      </c>
      <c r="C145" s="58"/>
      <c r="D145" s="58" t="s">
        <v>54</v>
      </c>
      <c r="E145" s="58" t="s">
        <v>10</v>
      </c>
      <c r="F145" s="58" t="s">
        <v>7</v>
      </c>
      <c r="G145" s="59">
        <f>G146+G156+G184+G192+G204+G221</f>
        <v>948540.62266000011</v>
      </c>
      <c r="H145" s="59">
        <f>H146+H156+H184+H192+H204+H221</f>
        <v>940728.64097000007</v>
      </c>
    </row>
    <row r="146" spans="1:8" s="26" customFormat="1" ht="27" x14ac:dyDescent="0.2">
      <c r="A146" s="22" t="s">
        <v>207</v>
      </c>
      <c r="B146" s="7" t="s">
        <v>111</v>
      </c>
      <c r="C146" s="7"/>
      <c r="D146" s="7" t="s">
        <v>54</v>
      </c>
      <c r="E146" s="7" t="s">
        <v>10</v>
      </c>
      <c r="F146" s="7" t="s">
        <v>7</v>
      </c>
      <c r="G146" s="28">
        <f>G147</f>
        <v>297407.20487999998</v>
      </c>
      <c r="H146" s="28">
        <f>H147</f>
        <v>289955.12318999995</v>
      </c>
    </row>
    <row r="147" spans="1:8" s="26" customFormat="1" ht="38.25" x14ac:dyDescent="0.2">
      <c r="A147" s="21" t="s">
        <v>112</v>
      </c>
      <c r="B147" s="4" t="s">
        <v>113</v>
      </c>
      <c r="C147" s="4"/>
      <c r="D147" s="4">
        <v>969</v>
      </c>
      <c r="E147" s="4" t="s">
        <v>10</v>
      </c>
      <c r="F147" s="4" t="s">
        <v>7</v>
      </c>
      <c r="G147" s="5">
        <f>G148+G152+G150+G154</f>
        <v>297407.20487999998</v>
      </c>
      <c r="H147" s="5">
        <f>H148+H152+H150+H154</f>
        <v>289955.12318999995</v>
      </c>
    </row>
    <row r="148" spans="1:8" s="26" customFormat="1" ht="25.5" x14ac:dyDescent="0.2">
      <c r="A148" s="16" t="s">
        <v>58</v>
      </c>
      <c r="B148" s="4" t="s">
        <v>116</v>
      </c>
      <c r="C148" s="4"/>
      <c r="D148" s="4">
        <v>969</v>
      </c>
      <c r="E148" s="4" t="s">
        <v>10</v>
      </c>
      <c r="F148" s="4" t="s">
        <v>7</v>
      </c>
      <c r="G148" s="5">
        <f>G149</f>
        <v>133180</v>
      </c>
      <c r="H148" s="5">
        <f>H149</f>
        <v>133180</v>
      </c>
    </row>
    <row r="149" spans="1:8" s="47" customFormat="1" ht="51" x14ac:dyDescent="0.25">
      <c r="A149" s="38" t="s">
        <v>37</v>
      </c>
      <c r="B149" s="6" t="s">
        <v>116</v>
      </c>
      <c r="C149" s="6" t="s">
        <v>42</v>
      </c>
      <c r="D149" s="6">
        <v>969</v>
      </c>
      <c r="E149" s="6" t="s">
        <v>10</v>
      </c>
      <c r="F149" s="6" t="s">
        <v>7</v>
      </c>
      <c r="G149" s="66">
        <v>133180</v>
      </c>
      <c r="H149" s="66">
        <v>133180</v>
      </c>
    </row>
    <row r="150" spans="1:8" s="47" customFormat="1" ht="38.25" x14ac:dyDescent="0.25">
      <c r="A150" s="21" t="s">
        <v>275</v>
      </c>
      <c r="B150" s="4" t="s">
        <v>276</v>
      </c>
      <c r="C150" s="6"/>
      <c r="D150" s="6" t="s">
        <v>54</v>
      </c>
      <c r="E150" s="4" t="s">
        <v>10</v>
      </c>
      <c r="F150" s="4" t="s">
        <v>7</v>
      </c>
      <c r="G150" s="67">
        <f>G151</f>
        <v>563</v>
      </c>
      <c r="H150" s="67">
        <f>H151</f>
        <v>563</v>
      </c>
    </row>
    <row r="151" spans="1:8" s="47" customFormat="1" ht="51" x14ac:dyDescent="0.25">
      <c r="A151" s="38" t="s">
        <v>37</v>
      </c>
      <c r="B151" s="6" t="s">
        <v>276</v>
      </c>
      <c r="C151" s="6" t="s">
        <v>42</v>
      </c>
      <c r="D151" s="6" t="s">
        <v>54</v>
      </c>
      <c r="E151" s="6" t="s">
        <v>10</v>
      </c>
      <c r="F151" s="6" t="s">
        <v>7</v>
      </c>
      <c r="G151" s="66">
        <f>563</f>
        <v>563</v>
      </c>
      <c r="H151" s="66">
        <v>563</v>
      </c>
    </row>
    <row r="152" spans="1:8" s="26" customFormat="1" ht="25.5" x14ac:dyDescent="0.2">
      <c r="A152" s="21" t="s">
        <v>114</v>
      </c>
      <c r="B152" s="4" t="s">
        <v>115</v>
      </c>
      <c r="C152" s="4"/>
      <c r="D152" s="4">
        <v>969</v>
      </c>
      <c r="E152" s="4" t="s">
        <v>10</v>
      </c>
      <c r="F152" s="4" t="s">
        <v>7</v>
      </c>
      <c r="G152" s="5">
        <f>G153</f>
        <v>56777.604879999992</v>
      </c>
      <c r="H152" s="5">
        <f>H153</f>
        <v>49325.523189999985</v>
      </c>
    </row>
    <row r="153" spans="1:8" ht="51" x14ac:dyDescent="0.2">
      <c r="A153" s="38" t="s">
        <v>37</v>
      </c>
      <c r="B153" s="6" t="s">
        <v>115</v>
      </c>
      <c r="C153" s="6" t="s">
        <v>42</v>
      </c>
      <c r="D153" s="6">
        <v>969</v>
      </c>
      <c r="E153" s="6" t="s">
        <v>10</v>
      </c>
      <c r="F153" s="6" t="s">
        <v>7</v>
      </c>
      <c r="G153" s="66">
        <f>80336.9-18626.92-4882.54082-44.8-5.0343</f>
        <v>56777.604879999992</v>
      </c>
      <c r="H153" s="66">
        <f>80336.9-24369.815-6595.26082-44.8-1.50099</f>
        <v>49325.523189999985</v>
      </c>
    </row>
    <row r="154" spans="1:8" s="26" customFormat="1" ht="25.5" x14ac:dyDescent="0.2">
      <c r="A154" s="21" t="s">
        <v>347</v>
      </c>
      <c r="B154" s="4" t="s">
        <v>348</v>
      </c>
      <c r="C154" s="4"/>
      <c r="D154" s="4">
        <v>969</v>
      </c>
      <c r="E154" s="4" t="s">
        <v>10</v>
      </c>
      <c r="F154" s="4" t="s">
        <v>7</v>
      </c>
      <c r="G154" s="67">
        <f>G155</f>
        <v>106886.6</v>
      </c>
      <c r="H154" s="67">
        <f>H155</f>
        <v>106886.6</v>
      </c>
    </row>
    <row r="155" spans="1:8" ht="51" x14ac:dyDescent="0.2">
      <c r="A155" s="38" t="s">
        <v>37</v>
      </c>
      <c r="B155" s="6" t="s">
        <v>348</v>
      </c>
      <c r="C155" s="6" t="s">
        <v>42</v>
      </c>
      <c r="D155" s="6">
        <v>969</v>
      </c>
      <c r="E155" s="6" t="s">
        <v>10</v>
      </c>
      <c r="F155" s="6" t="s">
        <v>7</v>
      </c>
      <c r="G155" s="66">
        <f>103680+3206.6</f>
        <v>106886.6</v>
      </c>
      <c r="H155" s="66">
        <f>103680+3206.6</f>
        <v>106886.6</v>
      </c>
    </row>
    <row r="156" spans="1:8" ht="27" x14ac:dyDescent="0.2">
      <c r="A156" s="22" t="s">
        <v>208</v>
      </c>
      <c r="B156" s="7" t="s">
        <v>117</v>
      </c>
      <c r="C156" s="7"/>
      <c r="D156" s="7">
        <v>969</v>
      </c>
      <c r="E156" s="7" t="s">
        <v>10</v>
      </c>
      <c r="F156" s="7" t="s">
        <v>8</v>
      </c>
      <c r="G156" s="68">
        <f>G157+G181+G178</f>
        <v>498875.2</v>
      </c>
      <c r="H156" s="68">
        <f>H157+H181+H178</f>
        <v>498515.3</v>
      </c>
    </row>
    <row r="157" spans="1:8" ht="25.5" x14ac:dyDescent="0.2">
      <c r="A157" s="21" t="s">
        <v>123</v>
      </c>
      <c r="B157" s="4" t="s">
        <v>119</v>
      </c>
      <c r="C157" s="4"/>
      <c r="D157" s="4" t="s">
        <v>54</v>
      </c>
      <c r="E157" s="4" t="s">
        <v>10</v>
      </c>
      <c r="F157" s="4" t="s">
        <v>8</v>
      </c>
      <c r="G157" s="67">
        <f>G160+G162+G164+G166+G170+G174+G168+G176+G158+G172</f>
        <v>489775.2</v>
      </c>
      <c r="H157" s="67">
        <f>H160+H162+H164+H166+H170+H174+H168+H176+H158+H172</f>
        <v>489415.3</v>
      </c>
    </row>
    <row r="158" spans="1:8" ht="51" x14ac:dyDescent="0.2">
      <c r="A158" s="21" t="s">
        <v>288</v>
      </c>
      <c r="B158" s="4" t="s">
        <v>289</v>
      </c>
      <c r="C158" s="4"/>
      <c r="D158" s="4" t="s">
        <v>54</v>
      </c>
      <c r="E158" s="4" t="s">
        <v>10</v>
      </c>
      <c r="F158" s="4" t="s">
        <v>8</v>
      </c>
      <c r="G158" s="67">
        <f>G159</f>
        <v>31351.9</v>
      </c>
      <c r="H158" s="67">
        <f>H159</f>
        <v>31351.9</v>
      </c>
    </row>
    <row r="159" spans="1:8" x14ac:dyDescent="0.2">
      <c r="A159" s="10" t="s">
        <v>39</v>
      </c>
      <c r="B159" s="6" t="s">
        <v>289</v>
      </c>
      <c r="C159" s="6" t="s">
        <v>40</v>
      </c>
      <c r="D159" s="6">
        <v>969</v>
      </c>
      <c r="E159" s="6" t="s">
        <v>10</v>
      </c>
      <c r="F159" s="6" t="s">
        <v>8</v>
      </c>
      <c r="G159" s="66">
        <v>31351.9</v>
      </c>
      <c r="H159" s="66">
        <v>31351.9</v>
      </c>
    </row>
    <row r="160" spans="1:8" ht="63.75" x14ac:dyDescent="0.2">
      <c r="A160" s="17" t="s">
        <v>61</v>
      </c>
      <c r="B160" s="4" t="s">
        <v>124</v>
      </c>
      <c r="C160" s="4"/>
      <c r="D160" s="4" t="s">
        <v>54</v>
      </c>
      <c r="E160" s="4" t="s">
        <v>10</v>
      </c>
      <c r="F160" s="4" t="s">
        <v>8</v>
      </c>
      <c r="G160" s="67">
        <f>G161</f>
        <v>259444.1</v>
      </c>
      <c r="H160" s="67">
        <f>H161</f>
        <v>259444.1</v>
      </c>
    </row>
    <row r="161" spans="1:8" ht="51" x14ac:dyDescent="0.2">
      <c r="A161" s="18" t="s">
        <v>37</v>
      </c>
      <c r="B161" s="6" t="s">
        <v>125</v>
      </c>
      <c r="C161" s="6" t="s">
        <v>42</v>
      </c>
      <c r="D161" s="6">
        <v>969</v>
      </c>
      <c r="E161" s="6" t="s">
        <v>10</v>
      </c>
      <c r="F161" s="6" t="s">
        <v>8</v>
      </c>
      <c r="G161" s="66">
        <v>259444.1</v>
      </c>
      <c r="H161" s="66">
        <v>259444.1</v>
      </c>
    </row>
    <row r="162" spans="1:8" s="25" customFormat="1" ht="25.5" x14ac:dyDescent="0.2">
      <c r="A162" s="17" t="s">
        <v>60</v>
      </c>
      <c r="B162" s="4" t="s">
        <v>126</v>
      </c>
      <c r="C162" s="4"/>
      <c r="D162" s="4" t="s">
        <v>54</v>
      </c>
      <c r="E162" s="4" t="s">
        <v>10</v>
      </c>
      <c r="F162" s="4" t="s">
        <v>8</v>
      </c>
      <c r="G162" s="67">
        <f>G163</f>
        <v>5565.8</v>
      </c>
      <c r="H162" s="67">
        <f>H163</f>
        <v>5565.8</v>
      </c>
    </row>
    <row r="163" spans="1:8" x14ac:dyDescent="0.2">
      <c r="A163" s="10" t="s">
        <v>39</v>
      </c>
      <c r="B163" s="6" t="s">
        <v>126</v>
      </c>
      <c r="C163" s="6" t="s">
        <v>40</v>
      </c>
      <c r="D163" s="6" t="s">
        <v>54</v>
      </c>
      <c r="E163" s="6" t="s">
        <v>10</v>
      </c>
      <c r="F163" s="6" t="s">
        <v>8</v>
      </c>
      <c r="G163" s="66">
        <v>5565.8</v>
      </c>
      <c r="H163" s="66">
        <v>5565.8</v>
      </c>
    </row>
    <row r="164" spans="1:8" ht="38.25" x14ac:dyDescent="0.2">
      <c r="A164" s="38" t="s">
        <v>120</v>
      </c>
      <c r="B164" s="4" t="s">
        <v>121</v>
      </c>
      <c r="C164" s="4"/>
      <c r="D164" s="4" t="s">
        <v>54</v>
      </c>
      <c r="E164" s="4" t="s">
        <v>10</v>
      </c>
      <c r="F164" s="4" t="s">
        <v>8</v>
      </c>
      <c r="G164" s="5">
        <f>G165</f>
        <v>4000</v>
      </c>
      <c r="H164" s="5">
        <f>H165</f>
        <v>4000</v>
      </c>
    </row>
    <row r="165" spans="1:8" ht="51" x14ac:dyDescent="0.2">
      <c r="A165" s="18" t="s">
        <v>37</v>
      </c>
      <c r="B165" s="6" t="s">
        <v>122</v>
      </c>
      <c r="C165" s="6" t="s">
        <v>42</v>
      </c>
      <c r="D165" s="6">
        <v>969</v>
      </c>
      <c r="E165" s="6" t="s">
        <v>10</v>
      </c>
      <c r="F165" s="6" t="s">
        <v>8</v>
      </c>
      <c r="G165" s="66">
        <v>4000</v>
      </c>
      <c r="H165" s="66">
        <v>4000</v>
      </c>
    </row>
    <row r="166" spans="1:8" ht="51" x14ac:dyDescent="0.2">
      <c r="A166" s="13" t="s">
        <v>176</v>
      </c>
      <c r="B166" s="4" t="s">
        <v>175</v>
      </c>
      <c r="C166" s="4"/>
      <c r="D166" s="4">
        <v>969</v>
      </c>
      <c r="E166" s="4" t="s">
        <v>10</v>
      </c>
      <c r="F166" s="4" t="s">
        <v>8</v>
      </c>
      <c r="G166" s="67">
        <f>G167</f>
        <v>28343.300000000003</v>
      </c>
      <c r="H166" s="67">
        <f>H167</f>
        <v>27068.3</v>
      </c>
    </row>
    <row r="167" spans="1:8" x14ac:dyDescent="0.2">
      <c r="A167" s="10" t="s">
        <v>39</v>
      </c>
      <c r="B167" s="6" t="s">
        <v>175</v>
      </c>
      <c r="C167" s="6" t="s">
        <v>40</v>
      </c>
      <c r="D167" s="6">
        <v>969</v>
      </c>
      <c r="E167" s="6" t="s">
        <v>10</v>
      </c>
      <c r="F167" s="6" t="s">
        <v>8</v>
      </c>
      <c r="G167" s="66">
        <f>28059.9+283.4</f>
        <v>28343.300000000003</v>
      </c>
      <c r="H167" s="66">
        <f>26797.6+270.7</f>
        <v>27068.3</v>
      </c>
    </row>
    <row r="168" spans="1:8" s="25" customFormat="1" ht="51" customHeight="1" x14ac:dyDescent="0.2">
      <c r="A168" s="21" t="s">
        <v>284</v>
      </c>
      <c r="B168" s="4" t="s">
        <v>205</v>
      </c>
      <c r="C168" s="4"/>
      <c r="D168" s="4" t="s">
        <v>54</v>
      </c>
      <c r="E168" s="4" t="s">
        <v>10</v>
      </c>
      <c r="F168" s="4" t="s">
        <v>8</v>
      </c>
      <c r="G168" s="67">
        <f>G169</f>
        <v>131237.9</v>
      </c>
      <c r="H168" s="67">
        <f>H169</f>
        <v>131237.9</v>
      </c>
    </row>
    <row r="169" spans="1:8" ht="51" x14ac:dyDescent="0.2">
      <c r="A169" s="18" t="s">
        <v>37</v>
      </c>
      <c r="B169" s="6" t="s">
        <v>205</v>
      </c>
      <c r="C169" s="6" t="s">
        <v>42</v>
      </c>
      <c r="D169" s="6">
        <v>969</v>
      </c>
      <c r="E169" s="6" t="s">
        <v>10</v>
      </c>
      <c r="F169" s="6" t="s">
        <v>8</v>
      </c>
      <c r="G169" s="66">
        <v>131237.9</v>
      </c>
      <c r="H169" s="66">
        <v>131237.9</v>
      </c>
    </row>
    <row r="170" spans="1:8" ht="38.25" x14ac:dyDescent="0.2">
      <c r="A170" s="13" t="s">
        <v>283</v>
      </c>
      <c r="B170" s="4" t="s">
        <v>177</v>
      </c>
      <c r="C170" s="4"/>
      <c r="D170" s="4" t="s">
        <v>54</v>
      </c>
      <c r="E170" s="4" t="s">
        <v>10</v>
      </c>
      <c r="F170" s="4" t="s">
        <v>8</v>
      </c>
      <c r="G170" s="67">
        <f>G171</f>
        <v>23492</v>
      </c>
      <c r="H170" s="67">
        <f>H171</f>
        <v>23492</v>
      </c>
    </row>
    <row r="171" spans="1:8" x14ac:dyDescent="0.2">
      <c r="A171" s="10" t="s">
        <v>39</v>
      </c>
      <c r="B171" s="6" t="s">
        <v>177</v>
      </c>
      <c r="C171" s="6" t="s">
        <v>40</v>
      </c>
      <c r="D171" s="6" t="s">
        <v>54</v>
      </c>
      <c r="E171" s="6" t="s">
        <v>10</v>
      </c>
      <c r="F171" s="6" t="s">
        <v>8</v>
      </c>
      <c r="G171" s="66">
        <f>11746+11746</f>
        <v>23492</v>
      </c>
      <c r="H171" s="66">
        <f>11746+11746</f>
        <v>23492</v>
      </c>
    </row>
    <row r="172" spans="1:8" s="25" customFormat="1" ht="102" x14ac:dyDescent="0.2">
      <c r="A172" s="13" t="s">
        <v>321</v>
      </c>
      <c r="B172" s="4" t="s">
        <v>322</v>
      </c>
      <c r="C172" s="4"/>
      <c r="D172" s="4" t="s">
        <v>54</v>
      </c>
      <c r="E172" s="4" t="s">
        <v>10</v>
      </c>
      <c r="F172" s="4" t="s">
        <v>8</v>
      </c>
      <c r="G172" s="67">
        <f>G173</f>
        <v>1554.6999999999998</v>
      </c>
      <c r="H172" s="67">
        <f>H173</f>
        <v>1554.6999999999998</v>
      </c>
    </row>
    <row r="173" spans="1:8" x14ac:dyDescent="0.2">
      <c r="A173" s="10" t="s">
        <v>39</v>
      </c>
      <c r="B173" s="6" t="s">
        <v>322</v>
      </c>
      <c r="C173" s="6" t="s">
        <v>40</v>
      </c>
      <c r="D173" s="6" t="s">
        <v>54</v>
      </c>
      <c r="E173" s="6" t="s">
        <v>10</v>
      </c>
      <c r="F173" s="6" t="s">
        <v>8</v>
      </c>
      <c r="G173" s="66">
        <f>1523.6+31.1</f>
        <v>1554.6999999999998</v>
      </c>
      <c r="H173" s="66">
        <f>1523.6+31.1</f>
        <v>1554.6999999999998</v>
      </c>
    </row>
    <row r="174" spans="1:8" s="25" customFormat="1" ht="38.25" x14ac:dyDescent="0.2">
      <c r="A174" s="17" t="s">
        <v>255</v>
      </c>
      <c r="B174" s="4" t="s">
        <v>5</v>
      </c>
      <c r="C174" s="4"/>
      <c r="D174" s="4" t="s">
        <v>54</v>
      </c>
      <c r="E174" s="4" t="s">
        <v>10</v>
      </c>
      <c r="F174" s="4" t="s">
        <v>11</v>
      </c>
      <c r="G174" s="67">
        <f>G175</f>
        <v>403.1</v>
      </c>
      <c r="H174" s="67">
        <f>H175</f>
        <v>403.1</v>
      </c>
    </row>
    <row r="175" spans="1:8" s="25" customFormat="1" x14ac:dyDescent="0.2">
      <c r="A175" s="18" t="s">
        <v>39</v>
      </c>
      <c r="B175" s="6" t="s">
        <v>5</v>
      </c>
      <c r="C175" s="6" t="s">
        <v>40</v>
      </c>
      <c r="D175" s="6" t="s">
        <v>54</v>
      </c>
      <c r="E175" s="6" t="s">
        <v>10</v>
      </c>
      <c r="F175" s="6" t="s">
        <v>11</v>
      </c>
      <c r="G175" s="66">
        <f>395+8.1</f>
        <v>403.1</v>
      </c>
      <c r="H175" s="66">
        <f>395+8.1</f>
        <v>403.1</v>
      </c>
    </row>
    <row r="176" spans="1:8" s="25" customFormat="1" ht="51" x14ac:dyDescent="0.2">
      <c r="A176" s="78" t="s">
        <v>286</v>
      </c>
      <c r="B176" s="76" t="s">
        <v>287</v>
      </c>
      <c r="C176" s="76"/>
      <c r="D176" s="4" t="s">
        <v>54</v>
      </c>
      <c r="E176" s="76" t="s">
        <v>10</v>
      </c>
      <c r="F176" s="76" t="s">
        <v>8</v>
      </c>
      <c r="G176" s="67">
        <f>G177</f>
        <v>4382.3999999999996</v>
      </c>
      <c r="H176" s="67">
        <f>H177</f>
        <v>5297.5</v>
      </c>
    </row>
    <row r="177" spans="1:8" s="25" customFormat="1" x14ac:dyDescent="0.2">
      <c r="A177" s="18" t="s">
        <v>39</v>
      </c>
      <c r="B177" s="74" t="s">
        <v>287</v>
      </c>
      <c r="C177" s="74" t="s">
        <v>40</v>
      </c>
      <c r="D177" s="6" t="s">
        <v>54</v>
      </c>
      <c r="E177" s="74" t="s">
        <v>10</v>
      </c>
      <c r="F177" s="74" t="s">
        <v>8</v>
      </c>
      <c r="G177" s="66">
        <v>4382.3999999999996</v>
      </c>
      <c r="H177" s="66">
        <v>5297.5</v>
      </c>
    </row>
    <row r="178" spans="1:8" s="25" customFormat="1" ht="38.25" x14ac:dyDescent="0.2">
      <c r="A178" s="17" t="s">
        <v>279</v>
      </c>
      <c r="B178" s="4" t="s">
        <v>281</v>
      </c>
      <c r="C178" s="4"/>
      <c r="D178" s="4">
        <v>969</v>
      </c>
      <c r="E178" s="4" t="s">
        <v>10</v>
      </c>
      <c r="F178" s="4" t="s">
        <v>8</v>
      </c>
      <c r="G178" s="5">
        <f>G179</f>
        <v>300</v>
      </c>
      <c r="H178" s="5">
        <f>H179</f>
        <v>300</v>
      </c>
    </row>
    <row r="179" spans="1:8" s="25" customFormat="1" ht="25.5" x14ac:dyDescent="0.2">
      <c r="A179" s="17" t="s">
        <v>280</v>
      </c>
      <c r="B179" s="4" t="s">
        <v>282</v>
      </c>
      <c r="C179" s="4"/>
      <c r="D179" s="4">
        <v>969</v>
      </c>
      <c r="E179" s="4" t="s">
        <v>10</v>
      </c>
      <c r="F179" s="4" t="s">
        <v>8</v>
      </c>
      <c r="G179" s="5">
        <f>G180</f>
        <v>300</v>
      </c>
      <c r="H179" s="5">
        <f>H180</f>
        <v>300</v>
      </c>
    </row>
    <row r="180" spans="1:8" s="25" customFormat="1" x14ac:dyDescent="0.2">
      <c r="A180" s="23" t="s">
        <v>39</v>
      </c>
      <c r="B180" s="6" t="s">
        <v>282</v>
      </c>
      <c r="C180" s="6" t="s">
        <v>40</v>
      </c>
      <c r="D180" s="6">
        <v>969</v>
      </c>
      <c r="E180" s="6" t="s">
        <v>10</v>
      </c>
      <c r="F180" s="6" t="s">
        <v>8</v>
      </c>
      <c r="G180" s="15">
        <v>300</v>
      </c>
      <c r="H180" s="15">
        <v>300</v>
      </c>
    </row>
    <row r="181" spans="1:8" ht="34.5" customHeight="1" x14ac:dyDescent="0.2">
      <c r="A181" s="20" t="s">
        <v>230</v>
      </c>
      <c r="B181" s="4" t="s">
        <v>231</v>
      </c>
      <c r="C181" s="6"/>
      <c r="D181" s="6" t="s">
        <v>54</v>
      </c>
      <c r="E181" s="4" t="s">
        <v>10</v>
      </c>
      <c r="F181" s="4" t="s">
        <v>8</v>
      </c>
      <c r="G181" s="5">
        <f>G182</f>
        <v>8800</v>
      </c>
      <c r="H181" s="5">
        <f>H182</f>
        <v>8800</v>
      </c>
    </row>
    <row r="182" spans="1:8" ht="63.75" x14ac:dyDescent="0.2">
      <c r="A182" s="21" t="s">
        <v>66</v>
      </c>
      <c r="B182" s="4" t="s">
        <v>232</v>
      </c>
      <c r="C182" s="4"/>
      <c r="D182" s="4" t="s">
        <v>54</v>
      </c>
      <c r="E182" s="4" t="s">
        <v>10</v>
      </c>
      <c r="F182" s="4" t="s">
        <v>8</v>
      </c>
      <c r="G182" s="5">
        <f>G183</f>
        <v>8800</v>
      </c>
      <c r="H182" s="5">
        <f>H183</f>
        <v>8800</v>
      </c>
    </row>
    <row r="183" spans="1:8" x14ac:dyDescent="0.2">
      <c r="A183" s="10" t="s">
        <v>39</v>
      </c>
      <c r="B183" s="6" t="s">
        <v>232</v>
      </c>
      <c r="C183" s="6" t="s">
        <v>40</v>
      </c>
      <c r="D183" s="6" t="s">
        <v>54</v>
      </c>
      <c r="E183" s="6" t="s">
        <v>10</v>
      </c>
      <c r="F183" s="6" t="s">
        <v>8</v>
      </c>
      <c r="G183" s="66">
        <f>8380+420</f>
        <v>8800</v>
      </c>
      <c r="H183" s="66">
        <f>8380+420</f>
        <v>8800</v>
      </c>
    </row>
    <row r="184" spans="1:8" s="25" customFormat="1" ht="27" x14ac:dyDescent="0.2">
      <c r="A184" s="22" t="s">
        <v>209</v>
      </c>
      <c r="B184" s="7" t="s">
        <v>127</v>
      </c>
      <c r="C184" s="7"/>
      <c r="D184" s="7">
        <v>969</v>
      </c>
      <c r="E184" s="7" t="s">
        <v>10</v>
      </c>
      <c r="F184" s="7" t="s">
        <v>21</v>
      </c>
      <c r="G184" s="28">
        <f>G185</f>
        <v>74884.899999999994</v>
      </c>
      <c r="H184" s="28">
        <f>H185</f>
        <v>74884.899999999994</v>
      </c>
    </row>
    <row r="185" spans="1:8" ht="38.25" x14ac:dyDescent="0.2">
      <c r="A185" s="21" t="s">
        <v>118</v>
      </c>
      <c r="B185" s="4" t="s">
        <v>128</v>
      </c>
      <c r="C185" s="4"/>
      <c r="D185" s="4" t="s">
        <v>54</v>
      </c>
      <c r="E185" s="4" t="s">
        <v>10</v>
      </c>
      <c r="F185" s="4" t="s">
        <v>21</v>
      </c>
      <c r="G185" s="5">
        <f>G186+G189</f>
        <v>74884.899999999994</v>
      </c>
      <c r="H185" s="5">
        <f>H186+H189</f>
        <v>74884.899999999994</v>
      </c>
    </row>
    <row r="186" spans="1:8" ht="38.25" x14ac:dyDescent="0.2">
      <c r="A186" s="21" t="s">
        <v>129</v>
      </c>
      <c r="B186" s="4" t="s">
        <v>130</v>
      </c>
      <c r="C186" s="4"/>
      <c r="D186" s="4" t="s">
        <v>54</v>
      </c>
      <c r="E186" s="4" t="s">
        <v>10</v>
      </c>
      <c r="F186" s="4" t="s">
        <v>21</v>
      </c>
      <c r="G186" s="5">
        <f>G187+G188</f>
        <v>873</v>
      </c>
      <c r="H186" s="5">
        <f>H187+H188</f>
        <v>873</v>
      </c>
    </row>
    <row r="187" spans="1:8" ht="51" x14ac:dyDescent="0.2">
      <c r="A187" s="18" t="s">
        <v>37</v>
      </c>
      <c r="B187" s="6" t="s">
        <v>130</v>
      </c>
      <c r="C187" s="6" t="s">
        <v>42</v>
      </c>
      <c r="D187" s="6">
        <v>969</v>
      </c>
      <c r="E187" s="6" t="s">
        <v>10</v>
      </c>
      <c r="F187" s="6" t="s">
        <v>21</v>
      </c>
      <c r="G187" s="15">
        <v>78</v>
      </c>
      <c r="H187" s="15">
        <v>78</v>
      </c>
    </row>
    <row r="188" spans="1:8" ht="51" x14ac:dyDescent="0.2">
      <c r="A188" s="10" t="s">
        <v>38</v>
      </c>
      <c r="B188" s="6" t="s">
        <v>130</v>
      </c>
      <c r="C188" s="6" t="s">
        <v>41</v>
      </c>
      <c r="D188" s="6">
        <v>969</v>
      </c>
      <c r="E188" s="6" t="s">
        <v>10</v>
      </c>
      <c r="F188" s="6" t="s">
        <v>21</v>
      </c>
      <c r="G188" s="15">
        <v>795</v>
      </c>
      <c r="H188" s="15">
        <v>795</v>
      </c>
    </row>
    <row r="189" spans="1:8" ht="38.25" x14ac:dyDescent="0.2">
      <c r="A189" s="13" t="s">
        <v>62</v>
      </c>
      <c r="B189" s="4" t="s">
        <v>192</v>
      </c>
      <c r="C189" s="4"/>
      <c r="D189" s="4">
        <v>969</v>
      </c>
      <c r="E189" s="4" t="s">
        <v>10</v>
      </c>
      <c r="F189" s="4" t="s">
        <v>21</v>
      </c>
      <c r="G189" s="5">
        <f>G190+G191</f>
        <v>74011.899999999994</v>
      </c>
      <c r="H189" s="5">
        <f>H190+H191</f>
        <v>74011.899999999994</v>
      </c>
    </row>
    <row r="190" spans="1:8" ht="51" x14ac:dyDescent="0.2">
      <c r="A190" s="18" t="s">
        <v>37</v>
      </c>
      <c r="B190" s="6" t="s">
        <v>192</v>
      </c>
      <c r="C190" s="6" t="s">
        <v>42</v>
      </c>
      <c r="D190" s="6">
        <v>969</v>
      </c>
      <c r="E190" s="6" t="s">
        <v>10</v>
      </c>
      <c r="F190" s="6" t="s">
        <v>21</v>
      </c>
      <c r="G190" s="66">
        <f>10159.152+10480</f>
        <v>20639.152000000002</v>
      </c>
      <c r="H190" s="66">
        <f>10159.152+10480</f>
        <v>20639.152000000002</v>
      </c>
    </row>
    <row r="191" spans="1:8" s="25" customFormat="1" ht="37.5" customHeight="1" x14ac:dyDescent="0.2">
      <c r="A191" s="10" t="s">
        <v>38</v>
      </c>
      <c r="B191" s="6" t="s">
        <v>192</v>
      </c>
      <c r="C191" s="6" t="s">
        <v>41</v>
      </c>
      <c r="D191" s="6">
        <v>969</v>
      </c>
      <c r="E191" s="6" t="s">
        <v>10</v>
      </c>
      <c r="F191" s="6" t="s">
        <v>21</v>
      </c>
      <c r="G191" s="66">
        <f>32170.648+21202.1</f>
        <v>53372.748</v>
      </c>
      <c r="H191" s="66">
        <f>32170.648+21202.1</f>
        <v>53372.748</v>
      </c>
    </row>
    <row r="192" spans="1:8" ht="13.5" x14ac:dyDescent="0.2">
      <c r="A192" s="22" t="s">
        <v>210</v>
      </c>
      <c r="B192" s="7" t="s">
        <v>131</v>
      </c>
      <c r="C192" s="7"/>
      <c r="D192" s="7">
        <v>969</v>
      </c>
      <c r="E192" s="7" t="s">
        <v>10</v>
      </c>
      <c r="F192" s="7" t="s">
        <v>10</v>
      </c>
      <c r="G192" s="28">
        <f>G193</f>
        <v>10745.51778</v>
      </c>
      <c r="H192" s="28">
        <f>H193</f>
        <v>10745.51778</v>
      </c>
    </row>
    <row r="193" spans="1:8" ht="25.5" x14ac:dyDescent="0.2">
      <c r="A193" s="21" t="s">
        <v>132</v>
      </c>
      <c r="B193" s="4" t="s">
        <v>133</v>
      </c>
      <c r="C193" s="8"/>
      <c r="D193" s="4" t="s">
        <v>54</v>
      </c>
      <c r="E193" s="4" t="s">
        <v>10</v>
      </c>
      <c r="F193" s="4" t="s">
        <v>10</v>
      </c>
      <c r="G193" s="5">
        <f>G194+G196+G198+G201</f>
        <v>10745.51778</v>
      </c>
      <c r="H193" s="5">
        <f>H194+H196+H198+H201</f>
        <v>10745.51778</v>
      </c>
    </row>
    <row r="194" spans="1:8" s="25" customFormat="1" ht="25.5" x14ac:dyDescent="0.2">
      <c r="A194" s="17" t="s">
        <v>59</v>
      </c>
      <c r="B194" s="4" t="s">
        <v>134</v>
      </c>
      <c r="C194" s="4"/>
      <c r="D194" s="4" t="s">
        <v>54</v>
      </c>
      <c r="E194" s="4" t="s">
        <v>10</v>
      </c>
      <c r="F194" s="4" t="s">
        <v>10</v>
      </c>
      <c r="G194" s="5">
        <f>G195</f>
        <v>4940.8771399999996</v>
      </c>
      <c r="H194" s="5">
        <f>H195</f>
        <v>4940.8771399999996</v>
      </c>
    </row>
    <row r="195" spans="1:8" ht="25.5" x14ac:dyDescent="0.2">
      <c r="A195" s="10" t="s">
        <v>234</v>
      </c>
      <c r="B195" s="6" t="s">
        <v>134</v>
      </c>
      <c r="C195" s="6" t="s">
        <v>235</v>
      </c>
      <c r="D195" s="6">
        <v>969</v>
      </c>
      <c r="E195" s="6" t="s">
        <v>10</v>
      </c>
      <c r="F195" s="6" t="s">
        <v>10</v>
      </c>
      <c r="G195" s="66">
        <v>4940.8771399999996</v>
      </c>
      <c r="H195" s="66">
        <v>4940.8771399999996</v>
      </c>
    </row>
    <row r="196" spans="1:8" ht="25.5" x14ac:dyDescent="0.2">
      <c r="A196" s="13" t="s">
        <v>156</v>
      </c>
      <c r="B196" s="4" t="s">
        <v>135</v>
      </c>
      <c r="C196" s="4"/>
      <c r="D196" s="4">
        <v>969</v>
      </c>
      <c r="E196" s="4" t="s">
        <v>10</v>
      </c>
      <c r="F196" s="4" t="s">
        <v>10</v>
      </c>
      <c r="G196" s="67">
        <f>G197</f>
        <v>5645.8528500000002</v>
      </c>
      <c r="H196" s="67">
        <f>H197</f>
        <v>5645.8528500000002</v>
      </c>
    </row>
    <row r="197" spans="1:8" s="25" customFormat="1" ht="25.5" x14ac:dyDescent="0.2">
      <c r="A197" s="10" t="s">
        <v>234</v>
      </c>
      <c r="B197" s="6" t="s">
        <v>135</v>
      </c>
      <c r="C197" s="6" t="s">
        <v>235</v>
      </c>
      <c r="D197" s="6">
        <v>969</v>
      </c>
      <c r="E197" s="6" t="s">
        <v>10</v>
      </c>
      <c r="F197" s="6" t="s">
        <v>10</v>
      </c>
      <c r="G197" s="66">
        <v>5645.8528500000002</v>
      </c>
      <c r="H197" s="66">
        <v>5645.8528500000002</v>
      </c>
    </row>
    <row r="198" spans="1:8" ht="38.25" x14ac:dyDescent="0.2">
      <c r="A198" s="17" t="s">
        <v>157</v>
      </c>
      <c r="B198" s="4" t="s">
        <v>158</v>
      </c>
      <c r="C198" s="4"/>
      <c r="D198" s="4">
        <v>969</v>
      </c>
      <c r="E198" s="4" t="s">
        <v>10</v>
      </c>
      <c r="F198" s="4" t="s">
        <v>10</v>
      </c>
      <c r="G198" s="5">
        <f>G199+G200</f>
        <v>74.099999999999994</v>
      </c>
      <c r="H198" s="5">
        <f>H199+H200</f>
        <v>74.099999999999994</v>
      </c>
    </row>
    <row r="199" spans="1:8" x14ac:dyDescent="0.2">
      <c r="A199" s="24" t="s">
        <v>152</v>
      </c>
      <c r="B199" s="6" t="s">
        <v>158</v>
      </c>
      <c r="C199" s="6" t="s">
        <v>49</v>
      </c>
      <c r="D199" s="6">
        <v>969</v>
      </c>
      <c r="E199" s="6" t="s">
        <v>10</v>
      </c>
      <c r="F199" s="6" t="s">
        <v>10</v>
      </c>
      <c r="G199" s="66">
        <v>56.938000000000002</v>
      </c>
      <c r="H199" s="66">
        <v>56.938000000000002</v>
      </c>
    </row>
    <row r="200" spans="1:8" s="25" customFormat="1" ht="38.25" x14ac:dyDescent="0.2">
      <c r="A200" s="10" t="s">
        <v>149</v>
      </c>
      <c r="B200" s="6" t="s">
        <v>158</v>
      </c>
      <c r="C200" s="6" t="s">
        <v>80</v>
      </c>
      <c r="D200" s="6" t="s">
        <v>54</v>
      </c>
      <c r="E200" s="6" t="s">
        <v>10</v>
      </c>
      <c r="F200" s="6" t="s">
        <v>10</v>
      </c>
      <c r="G200" s="66">
        <v>17.161999999999999</v>
      </c>
      <c r="H200" s="66">
        <v>17.161999999999999</v>
      </c>
    </row>
    <row r="201" spans="1:8" ht="38.25" x14ac:dyDescent="0.2">
      <c r="A201" s="13" t="s">
        <v>154</v>
      </c>
      <c r="B201" s="4" t="s">
        <v>153</v>
      </c>
      <c r="C201" s="4"/>
      <c r="D201" s="4">
        <v>969</v>
      </c>
      <c r="E201" s="4" t="s">
        <v>10</v>
      </c>
      <c r="F201" s="4" t="s">
        <v>12</v>
      </c>
      <c r="G201" s="5">
        <f>G202+G203</f>
        <v>84.687790000000007</v>
      </c>
      <c r="H201" s="5">
        <f>H202+H203</f>
        <v>84.687790000000007</v>
      </c>
    </row>
    <row r="202" spans="1:8" x14ac:dyDescent="0.2">
      <c r="A202" s="24" t="s">
        <v>152</v>
      </c>
      <c r="B202" s="6" t="s">
        <v>153</v>
      </c>
      <c r="C202" s="6" t="s">
        <v>49</v>
      </c>
      <c r="D202" s="6">
        <v>969</v>
      </c>
      <c r="E202" s="6" t="s">
        <v>10</v>
      </c>
      <c r="F202" s="6" t="s">
        <v>12</v>
      </c>
      <c r="G202" s="66">
        <v>65.045000000000002</v>
      </c>
      <c r="H202" s="66">
        <v>65.045000000000002</v>
      </c>
    </row>
    <row r="203" spans="1:8" s="25" customFormat="1" ht="38.25" x14ac:dyDescent="0.2">
      <c r="A203" s="10" t="s">
        <v>149</v>
      </c>
      <c r="B203" s="6" t="s">
        <v>153</v>
      </c>
      <c r="C203" s="6" t="s">
        <v>80</v>
      </c>
      <c r="D203" s="6">
        <v>969</v>
      </c>
      <c r="E203" s="6" t="s">
        <v>10</v>
      </c>
      <c r="F203" s="6" t="s">
        <v>12</v>
      </c>
      <c r="G203" s="66">
        <v>19.642790000000002</v>
      </c>
      <c r="H203" s="66">
        <v>19.642790000000002</v>
      </c>
    </row>
    <row r="204" spans="1:8" s="25" customFormat="1" ht="27" x14ac:dyDescent="0.2">
      <c r="A204" s="22" t="s">
        <v>211</v>
      </c>
      <c r="B204" s="8" t="s">
        <v>136</v>
      </c>
      <c r="C204" s="8"/>
      <c r="D204" s="8" t="s">
        <v>54</v>
      </c>
      <c r="E204" s="8" t="s">
        <v>10</v>
      </c>
      <c r="F204" s="8" t="s">
        <v>12</v>
      </c>
      <c r="G204" s="34">
        <f>G205</f>
        <v>66329.799999999988</v>
      </c>
      <c r="H204" s="34">
        <f>H205</f>
        <v>66329.799999999988</v>
      </c>
    </row>
    <row r="205" spans="1:8" s="25" customFormat="1" ht="25.5" x14ac:dyDescent="0.2">
      <c r="A205" s="21" t="s">
        <v>137</v>
      </c>
      <c r="B205" s="4" t="s">
        <v>138</v>
      </c>
      <c r="C205" s="4"/>
      <c r="D205" s="4" t="s">
        <v>54</v>
      </c>
      <c r="E205" s="4" t="s">
        <v>10</v>
      </c>
      <c r="F205" s="4" t="s">
        <v>12</v>
      </c>
      <c r="G205" s="5">
        <f>G208+G211+G206+G218</f>
        <v>66329.799999999988</v>
      </c>
      <c r="H205" s="5">
        <f>H208+H211+H206+H218</f>
        <v>66329.799999999988</v>
      </c>
    </row>
    <row r="206" spans="1:8" s="25" customFormat="1" ht="89.25" x14ac:dyDescent="0.2">
      <c r="A206" s="17" t="s">
        <v>30</v>
      </c>
      <c r="B206" s="4" t="s">
        <v>141</v>
      </c>
      <c r="C206" s="4"/>
      <c r="D206" s="4">
        <v>969</v>
      </c>
      <c r="E206" s="4" t="s">
        <v>10</v>
      </c>
      <c r="F206" s="4" t="s">
        <v>12</v>
      </c>
      <c r="G206" s="5">
        <f>G207</f>
        <v>82</v>
      </c>
      <c r="H206" s="5">
        <f>H207</f>
        <v>82</v>
      </c>
    </row>
    <row r="207" spans="1:8" s="25" customFormat="1" ht="25.5" x14ac:dyDescent="0.2">
      <c r="A207" s="10" t="s">
        <v>32</v>
      </c>
      <c r="B207" s="6" t="s">
        <v>141</v>
      </c>
      <c r="C207" s="6" t="s">
        <v>33</v>
      </c>
      <c r="D207" s="6">
        <v>969</v>
      </c>
      <c r="E207" s="6" t="s">
        <v>10</v>
      </c>
      <c r="F207" s="6" t="s">
        <v>12</v>
      </c>
      <c r="G207" s="66">
        <v>82</v>
      </c>
      <c r="H207" s="66">
        <v>82</v>
      </c>
    </row>
    <row r="208" spans="1:8" s="25" customFormat="1" ht="25.5" x14ac:dyDescent="0.2">
      <c r="A208" s="21" t="s">
        <v>47</v>
      </c>
      <c r="B208" s="4" t="s">
        <v>151</v>
      </c>
      <c r="C208" s="4"/>
      <c r="D208" s="4" t="s">
        <v>54</v>
      </c>
      <c r="E208" s="4" t="s">
        <v>10</v>
      </c>
      <c r="F208" s="4" t="s">
        <v>12</v>
      </c>
      <c r="G208" s="5">
        <f>G209+G210</f>
        <v>1190.2</v>
      </c>
      <c r="H208" s="5">
        <f>H209+H210</f>
        <v>1190.2</v>
      </c>
    </row>
    <row r="209" spans="1:8" s="25" customFormat="1" ht="25.5" x14ac:dyDescent="0.2">
      <c r="A209" s="24" t="s">
        <v>73</v>
      </c>
      <c r="B209" s="6" t="s">
        <v>151</v>
      </c>
      <c r="C209" s="6" t="s">
        <v>31</v>
      </c>
      <c r="D209" s="6" t="s">
        <v>54</v>
      </c>
      <c r="E209" s="6" t="s">
        <v>10</v>
      </c>
      <c r="F209" s="6" t="s">
        <v>12</v>
      </c>
      <c r="G209" s="15">
        <v>914.2</v>
      </c>
      <c r="H209" s="15">
        <v>914.2</v>
      </c>
    </row>
    <row r="210" spans="1:8" s="25" customFormat="1" ht="38.25" x14ac:dyDescent="0.2">
      <c r="A210" s="10" t="s">
        <v>74</v>
      </c>
      <c r="B210" s="6" t="s">
        <v>151</v>
      </c>
      <c r="C210" s="6" t="s">
        <v>67</v>
      </c>
      <c r="D210" s="6" t="s">
        <v>54</v>
      </c>
      <c r="E210" s="6" t="s">
        <v>10</v>
      </c>
      <c r="F210" s="6" t="s">
        <v>12</v>
      </c>
      <c r="G210" s="15">
        <v>276</v>
      </c>
      <c r="H210" s="15">
        <v>276</v>
      </c>
    </row>
    <row r="211" spans="1:8" s="25" customFormat="1" ht="51" x14ac:dyDescent="0.2">
      <c r="A211" s="17" t="s">
        <v>139</v>
      </c>
      <c r="B211" s="4" t="s">
        <v>140</v>
      </c>
      <c r="C211" s="4"/>
      <c r="D211" s="4">
        <v>969</v>
      </c>
      <c r="E211" s="4" t="s">
        <v>10</v>
      </c>
      <c r="F211" s="4" t="s">
        <v>12</v>
      </c>
      <c r="G211" s="5">
        <f>SUM(G212:G217)</f>
        <v>33054.6</v>
      </c>
      <c r="H211" s="5">
        <f>SUM(H212:H217)</f>
        <v>33054.6</v>
      </c>
    </row>
    <row r="212" spans="1:8" s="25" customFormat="1" x14ac:dyDescent="0.2">
      <c r="A212" s="24" t="s">
        <v>148</v>
      </c>
      <c r="B212" s="6" t="s">
        <v>140</v>
      </c>
      <c r="C212" s="6" t="s">
        <v>49</v>
      </c>
      <c r="D212" s="6">
        <v>969</v>
      </c>
      <c r="E212" s="6" t="s">
        <v>10</v>
      </c>
      <c r="F212" s="6" t="s">
        <v>12</v>
      </c>
      <c r="G212" s="15">
        <v>24865.3</v>
      </c>
      <c r="H212" s="15">
        <v>24865.3</v>
      </c>
    </row>
    <row r="213" spans="1:8" s="25" customFormat="1" ht="38.25" x14ac:dyDescent="0.2">
      <c r="A213" s="10" t="s">
        <v>149</v>
      </c>
      <c r="B213" s="6" t="s">
        <v>140</v>
      </c>
      <c r="C213" s="6" t="s">
        <v>80</v>
      </c>
      <c r="D213" s="6">
        <v>969</v>
      </c>
      <c r="E213" s="6" t="s">
        <v>10</v>
      </c>
      <c r="F213" s="6" t="s">
        <v>12</v>
      </c>
      <c r="G213" s="15">
        <v>7509.3</v>
      </c>
      <c r="H213" s="15">
        <v>7509.3</v>
      </c>
    </row>
    <row r="214" spans="1:8" s="25" customFormat="1" ht="25.5" x14ac:dyDescent="0.2">
      <c r="A214" s="10" t="s">
        <v>32</v>
      </c>
      <c r="B214" s="6" t="s">
        <v>140</v>
      </c>
      <c r="C214" s="6" t="s">
        <v>33</v>
      </c>
      <c r="D214" s="6">
        <v>969</v>
      </c>
      <c r="E214" s="6" t="s">
        <v>10</v>
      </c>
      <c r="F214" s="6" t="s">
        <v>12</v>
      </c>
      <c r="G214" s="15">
        <v>16</v>
      </c>
      <c r="H214" s="15">
        <v>16</v>
      </c>
    </row>
    <row r="215" spans="1:8" s="25" customFormat="1" x14ac:dyDescent="0.2">
      <c r="A215" s="10" t="s">
        <v>267</v>
      </c>
      <c r="B215" s="6" t="s">
        <v>140</v>
      </c>
      <c r="C215" s="6" t="s">
        <v>268</v>
      </c>
      <c r="D215" s="6">
        <v>969</v>
      </c>
      <c r="E215" s="6" t="s">
        <v>10</v>
      </c>
      <c r="F215" s="6" t="s">
        <v>12</v>
      </c>
      <c r="G215" s="15">
        <v>600</v>
      </c>
      <c r="H215" s="15">
        <v>600</v>
      </c>
    </row>
    <row r="216" spans="1:8" s="25" customFormat="1" ht="25.5" x14ac:dyDescent="0.2">
      <c r="A216" s="10" t="s">
        <v>34</v>
      </c>
      <c r="B216" s="6" t="s">
        <v>140</v>
      </c>
      <c r="C216" s="6" t="s">
        <v>35</v>
      </c>
      <c r="D216" s="6">
        <v>969</v>
      </c>
      <c r="E216" s="6" t="s">
        <v>10</v>
      </c>
      <c r="F216" s="6" t="s">
        <v>12</v>
      </c>
      <c r="G216" s="15">
        <v>30</v>
      </c>
      <c r="H216" s="15">
        <v>30</v>
      </c>
    </row>
    <row r="217" spans="1:8" s="25" customFormat="1" x14ac:dyDescent="0.2">
      <c r="A217" s="10" t="s">
        <v>81</v>
      </c>
      <c r="B217" s="6" t="s">
        <v>140</v>
      </c>
      <c r="C217" s="6" t="s">
        <v>36</v>
      </c>
      <c r="D217" s="6">
        <v>969</v>
      </c>
      <c r="E217" s="6" t="s">
        <v>10</v>
      </c>
      <c r="F217" s="6" t="s">
        <v>12</v>
      </c>
      <c r="G217" s="15">
        <v>34</v>
      </c>
      <c r="H217" s="15">
        <v>34</v>
      </c>
    </row>
    <row r="218" spans="1:8" s="25" customFormat="1" ht="25.5" x14ac:dyDescent="0.2">
      <c r="A218" s="21" t="s">
        <v>347</v>
      </c>
      <c r="B218" s="4" t="s">
        <v>349</v>
      </c>
      <c r="C218" s="4"/>
      <c r="D218" s="4">
        <v>969</v>
      </c>
      <c r="E218" s="4" t="s">
        <v>10</v>
      </c>
      <c r="F218" s="4" t="s">
        <v>12</v>
      </c>
      <c r="G218" s="67">
        <f>SUM(G219:G220)</f>
        <v>32003</v>
      </c>
      <c r="H218" s="67">
        <f>SUM(H219:H220)</f>
        <v>32003</v>
      </c>
    </row>
    <row r="219" spans="1:8" s="25" customFormat="1" x14ac:dyDescent="0.2">
      <c r="A219" s="24" t="s">
        <v>147</v>
      </c>
      <c r="B219" s="6" t="s">
        <v>350</v>
      </c>
      <c r="C219" s="6" t="s">
        <v>49</v>
      </c>
      <c r="D219" s="6">
        <v>969</v>
      </c>
      <c r="E219" s="6" t="s">
        <v>10</v>
      </c>
      <c r="F219" s="6" t="s">
        <v>12</v>
      </c>
      <c r="G219" s="15">
        <f>23850+737.6</f>
        <v>24587.599999999999</v>
      </c>
      <c r="H219" s="15">
        <f>23850+737.6</f>
        <v>24587.599999999999</v>
      </c>
    </row>
    <row r="220" spans="1:8" s="25" customFormat="1" ht="38.25" x14ac:dyDescent="0.2">
      <c r="A220" s="10" t="s">
        <v>149</v>
      </c>
      <c r="B220" s="6" t="s">
        <v>349</v>
      </c>
      <c r="C220" s="6" t="s">
        <v>80</v>
      </c>
      <c r="D220" s="6">
        <v>969</v>
      </c>
      <c r="E220" s="6" t="s">
        <v>10</v>
      </c>
      <c r="F220" s="6" t="s">
        <v>12</v>
      </c>
      <c r="G220" s="15">
        <f>7192.9+222.5</f>
        <v>7415.4</v>
      </c>
      <c r="H220" s="15">
        <f>7192.9+222.5</f>
        <v>7415.4</v>
      </c>
    </row>
    <row r="221" spans="1:8" s="25" customFormat="1" ht="13.5" x14ac:dyDescent="0.2">
      <c r="A221" s="39" t="s">
        <v>212</v>
      </c>
      <c r="B221" s="8" t="s">
        <v>164</v>
      </c>
      <c r="C221" s="8"/>
      <c r="D221" s="8" t="s">
        <v>54</v>
      </c>
      <c r="E221" s="8" t="s">
        <v>10</v>
      </c>
      <c r="F221" s="8" t="s">
        <v>12</v>
      </c>
      <c r="G221" s="34">
        <f>G222+G225</f>
        <v>298</v>
      </c>
      <c r="H221" s="34">
        <f>H222+H225</f>
        <v>298</v>
      </c>
    </row>
    <row r="222" spans="1:8" s="25" customFormat="1" ht="25.5" x14ac:dyDescent="0.2">
      <c r="A222" s="40" t="s">
        <v>165</v>
      </c>
      <c r="B222" s="4" t="s">
        <v>166</v>
      </c>
      <c r="C222" s="4"/>
      <c r="D222" s="4" t="s">
        <v>54</v>
      </c>
      <c r="E222" s="4" t="s">
        <v>10</v>
      </c>
      <c r="F222" s="4" t="s">
        <v>12</v>
      </c>
      <c r="G222" s="5">
        <f>G223</f>
        <v>200</v>
      </c>
      <c r="H222" s="5">
        <f>H223</f>
        <v>200</v>
      </c>
    </row>
    <row r="223" spans="1:8" s="25" customFormat="1" ht="25.5" x14ac:dyDescent="0.2">
      <c r="A223" s="40" t="s">
        <v>167</v>
      </c>
      <c r="B223" s="4" t="s">
        <v>168</v>
      </c>
      <c r="C223" s="4"/>
      <c r="D223" s="4" t="s">
        <v>54</v>
      </c>
      <c r="E223" s="4" t="s">
        <v>10</v>
      </c>
      <c r="F223" s="4" t="s">
        <v>12</v>
      </c>
      <c r="G223" s="5">
        <f>G224</f>
        <v>200</v>
      </c>
      <c r="H223" s="5">
        <f>H224</f>
        <v>200</v>
      </c>
    </row>
    <row r="224" spans="1:8" s="25" customFormat="1" ht="25.5" x14ac:dyDescent="0.2">
      <c r="A224" s="10" t="s">
        <v>32</v>
      </c>
      <c r="B224" s="6" t="s">
        <v>168</v>
      </c>
      <c r="C224" s="6" t="s">
        <v>33</v>
      </c>
      <c r="D224" s="6" t="s">
        <v>54</v>
      </c>
      <c r="E224" s="6" t="s">
        <v>10</v>
      </c>
      <c r="F224" s="6" t="s">
        <v>12</v>
      </c>
      <c r="G224" s="15">
        <v>200</v>
      </c>
      <c r="H224" s="15">
        <v>200</v>
      </c>
    </row>
    <row r="225" spans="1:8" s="25" customFormat="1" ht="38.25" x14ac:dyDescent="0.2">
      <c r="A225" s="17" t="s">
        <v>236</v>
      </c>
      <c r="B225" s="4" t="s">
        <v>237</v>
      </c>
      <c r="C225" s="73"/>
      <c r="D225" s="4">
        <v>969</v>
      </c>
      <c r="E225" s="4" t="s">
        <v>10</v>
      </c>
      <c r="F225" s="4" t="s">
        <v>12</v>
      </c>
      <c r="G225" s="5">
        <f>G226</f>
        <v>98</v>
      </c>
      <c r="H225" s="5">
        <f>H226</f>
        <v>98</v>
      </c>
    </row>
    <row r="226" spans="1:8" s="25" customFormat="1" ht="38.25" x14ac:dyDescent="0.2">
      <c r="A226" s="17" t="s">
        <v>238</v>
      </c>
      <c r="B226" s="4" t="s">
        <v>239</v>
      </c>
      <c r="C226" s="73"/>
      <c r="D226" s="4">
        <v>969</v>
      </c>
      <c r="E226" s="4" t="s">
        <v>10</v>
      </c>
      <c r="F226" s="4" t="s">
        <v>12</v>
      </c>
      <c r="G226" s="5">
        <f>G227</f>
        <v>98</v>
      </c>
      <c r="H226" s="5">
        <f>H227</f>
        <v>98</v>
      </c>
    </row>
    <row r="227" spans="1:8" s="25" customFormat="1" ht="25.5" x14ac:dyDescent="0.2">
      <c r="A227" s="10" t="s">
        <v>32</v>
      </c>
      <c r="B227" s="6" t="s">
        <v>239</v>
      </c>
      <c r="C227" s="50" t="s">
        <v>33</v>
      </c>
      <c r="D227" s="6">
        <v>969</v>
      </c>
      <c r="E227" s="6" t="s">
        <v>10</v>
      </c>
      <c r="F227" s="6" t="s">
        <v>12</v>
      </c>
      <c r="G227" s="15">
        <v>98</v>
      </c>
      <c r="H227" s="15">
        <v>98</v>
      </c>
    </row>
    <row r="228" spans="1:8" s="25" customFormat="1" ht="25.5" x14ac:dyDescent="0.2">
      <c r="A228" s="33" t="s">
        <v>356</v>
      </c>
      <c r="B228" s="58" t="s">
        <v>159</v>
      </c>
      <c r="C228" s="58"/>
      <c r="D228" s="58" t="s">
        <v>55</v>
      </c>
      <c r="E228" s="58" t="s">
        <v>13</v>
      </c>
      <c r="F228" s="58" t="s">
        <v>9</v>
      </c>
      <c r="G228" s="59">
        <f t="shared" ref="G228:H230" si="7">G229</f>
        <v>151</v>
      </c>
      <c r="H228" s="59">
        <f t="shared" si="7"/>
        <v>151</v>
      </c>
    </row>
    <row r="229" spans="1:8" s="25" customFormat="1" ht="25.5" x14ac:dyDescent="0.2">
      <c r="A229" s="17" t="s">
        <v>169</v>
      </c>
      <c r="B229" s="4" t="s">
        <v>246</v>
      </c>
      <c r="C229" s="4"/>
      <c r="D229" s="4" t="s">
        <v>55</v>
      </c>
      <c r="E229" s="4" t="s">
        <v>13</v>
      </c>
      <c r="F229" s="4" t="s">
        <v>9</v>
      </c>
      <c r="G229" s="35">
        <f t="shared" si="7"/>
        <v>151</v>
      </c>
      <c r="H229" s="35">
        <f t="shared" si="7"/>
        <v>151</v>
      </c>
    </row>
    <row r="230" spans="1:8" s="25" customFormat="1" ht="25.5" x14ac:dyDescent="0.2">
      <c r="A230" s="16" t="s">
        <v>160</v>
      </c>
      <c r="B230" s="4" t="s">
        <v>247</v>
      </c>
      <c r="C230" s="4"/>
      <c r="D230" s="4" t="s">
        <v>55</v>
      </c>
      <c r="E230" s="4" t="s">
        <v>13</v>
      </c>
      <c r="F230" s="4" t="s">
        <v>9</v>
      </c>
      <c r="G230" s="5">
        <f t="shared" si="7"/>
        <v>151</v>
      </c>
      <c r="H230" s="5">
        <f t="shared" si="7"/>
        <v>151</v>
      </c>
    </row>
    <row r="231" spans="1:8" s="25" customFormat="1" x14ac:dyDescent="0.2">
      <c r="A231" s="11" t="s">
        <v>294</v>
      </c>
      <c r="B231" s="6" t="s">
        <v>247</v>
      </c>
      <c r="C231" s="6" t="s">
        <v>293</v>
      </c>
      <c r="D231" s="6" t="s">
        <v>55</v>
      </c>
      <c r="E231" s="6" t="s">
        <v>13</v>
      </c>
      <c r="F231" s="6" t="s">
        <v>9</v>
      </c>
      <c r="G231" s="66">
        <v>151</v>
      </c>
      <c r="H231" s="66">
        <v>151</v>
      </c>
    </row>
    <row r="232" spans="1:8" s="25" customFormat="1" ht="38.25" x14ac:dyDescent="0.2">
      <c r="A232" s="57" t="s">
        <v>340</v>
      </c>
      <c r="B232" s="58" t="s">
        <v>240</v>
      </c>
      <c r="C232" s="58"/>
      <c r="D232" s="58">
        <v>968</v>
      </c>
      <c r="E232" s="58" t="s">
        <v>7</v>
      </c>
      <c r="F232" s="58" t="s">
        <v>29</v>
      </c>
      <c r="G232" s="59">
        <f t="shared" ref="G232:H234" si="8">G233</f>
        <v>180</v>
      </c>
      <c r="H232" s="59">
        <f t="shared" si="8"/>
        <v>180</v>
      </c>
    </row>
    <row r="233" spans="1:8" s="25" customFormat="1" ht="25.5" x14ac:dyDescent="0.2">
      <c r="A233" s="17" t="s">
        <v>242</v>
      </c>
      <c r="B233" s="4" t="s">
        <v>241</v>
      </c>
      <c r="C233" s="4"/>
      <c r="D233" s="4">
        <v>968</v>
      </c>
      <c r="E233" s="4" t="s">
        <v>7</v>
      </c>
      <c r="F233" s="4" t="s">
        <v>29</v>
      </c>
      <c r="G233" s="5">
        <f t="shared" si="8"/>
        <v>180</v>
      </c>
      <c r="H233" s="5">
        <f t="shared" si="8"/>
        <v>180</v>
      </c>
    </row>
    <row r="234" spans="1:8" s="25" customFormat="1" ht="25.5" x14ac:dyDescent="0.2">
      <c r="A234" s="12" t="s">
        <v>63</v>
      </c>
      <c r="B234" s="4" t="s">
        <v>1</v>
      </c>
      <c r="C234" s="4"/>
      <c r="D234" s="4">
        <v>968</v>
      </c>
      <c r="E234" s="4" t="s">
        <v>7</v>
      </c>
      <c r="F234" s="4" t="s">
        <v>29</v>
      </c>
      <c r="G234" s="5">
        <f t="shared" si="8"/>
        <v>180</v>
      </c>
      <c r="H234" s="5">
        <f t="shared" si="8"/>
        <v>180</v>
      </c>
    </row>
    <row r="235" spans="1:8" s="25" customFormat="1" ht="25.5" x14ac:dyDescent="0.2">
      <c r="A235" s="14" t="s">
        <v>63</v>
      </c>
      <c r="B235" s="6" t="s">
        <v>1</v>
      </c>
      <c r="C235" s="6" t="s">
        <v>33</v>
      </c>
      <c r="D235" s="6" t="s">
        <v>56</v>
      </c>
      <c r="E235" s="6" t="s">
        <v>7</v>
      </c>
      <c r="F235" s="6" t="s">
        <v>29</v>
      </c>
      <c r="G235" s="15">
        <v>180</v>
      </c>
      <c r="H235" s="15">
        <v>180</v>
      </c>
    </row>
    <row r="236" spans="1:8" s="25" customFormat="1" ht="38.25" x14ac:dyDescent="0.2">
      <c r="A236" s="57" t="s">
        <v>341</v>
      </c>
      <c r="B236" s="58" t="s">
        <v>201</v>
      </c>
      <c r="C236" s="58"/>
      <c r="D236" s="58">
        <v>968</v>
      </c>
      <c r="E236" s="58" t="s">
        <v>7</v>
      </c>
      <c r="F236" s="58" t="s">
        <v>29</v>
      </c>
      <c r="G236" s="59">
        <f t="shared" ref="G236:H238" si="9">G237</f>
        <v>250</v>
      </c>
      <c r="H236" s="59">
        <f t="shared" si="9"/>
        <v>250</v>
      </c>
    </row>
    <row r="237" spans="1:8" s="25" customFormat="1" ht="25.5" x14ac:dyDescent="0.2">
      <c r="A237" s="51" t="s">
        <v>213</v>
      </c>
      <c r="B237" s="4" t="s">
        <v>202</v>
      </c>
      <c r="C237" s="4"/>
      <c r="D237" s="4">
        <v>968</v>
      </c>
      <c r="E237" s="4" t="s">
        <v>7</v>
      </c>
      <c r="F237" s="4" t="s">
        <v>29</v>
      </c>
      <c r="G237" s="5">
        <f t="shared" si="9"/>
        <v>250</v>
      </c>
      <c r="H237" s="5">
        <f t="shared" si="9"/>
        <v>250</v>
      </c>
    </row>
    <row r="238" spans="1:8" s="25" customFormat="1" ht="25.5" x14ac:dyDescent="0.2">
      <c r="A238" s="12" t="s">
        <v>63</v>
      </c>
      <c r="B238" s="4" t="s">
        <v>203</v>
      </c>
      <c r="C238" s="4"/>
      <c r="D238" s="4" t="s">
        <v>56</v>
      </c>
      <c r="E238" s="4" t="s">
        <v>7</v>
      </c>
      <c r="F238" s="4" t="s">
        <v>29</v>
      </c>
      <c r="G238" s="5">
        <f t="shared" si="9"/>
        <v>250</v>
      </c>
      <c r="H238" s="5">
        <f t="shared" si="9"/>
        <v>250</v>
      </c>
    </row>
    <row r="239" spans="1:8" s="25" customFormat="1" ht="25.5" x14ac:dyDescent="0.2">
      <c r="A239" s="23" t="s">
        <v>32</v>
      </c>
      <c r="B239" s="6" t="s">
        <v>203</v>
      </c>
      <c r="C239" s="6" t="s">
        <v>33</v>
      </c>
      <c r="D239" s="6" t="s">
        <v>56</v>
      </c>
      <c r="E239" s="6" t="s">
        <v>7</v>
      </c>
      <c r="F239" s="6" t="s">
        <v>29</v>
      </c>
      <c r="G239" s="15">
        <v>250</v>
      </c>
      <c r="H239" s="15">
        <v>250</v>
      </c>
    </row>
    <row r="240" spans="1:8" s="26" customFormat="1" ht="38.25" x14ac:dyDescent="0.2">
      <c r="A240" s="86" t="s">
        <v>357</v>
      </c>
      <c r="B240" s="87" t="s">
        <v>328</v>
      </c>
      <c r="C240" s="83"/>
      <c r="D240" s="83">
        <v>968</v>
      </c>
      <c r="E240" s="83" t="s">
        <v>9</v>
      </c>
      <c r="F240" s="83" t="s">
        <v>25</v>
      </c>
      <c r="G240" s="88">
        <f t="shared" ref="G240:H242" si="10">G241</f>
        <v>30</v>
      </c>
      <c r="H240" s="88">
        <f t="shared" si="10"/>
        <v>30</v>
      </c>
    </row>
    <row r="241" spans="1:8" s="26" customFormat="1" ht="38.25" x14ac:dyDescent="0.2">
      <c r="A241" s="12" t="s">
        <v>327</v>
      </c>
      <c r="B241" s="4" t="s">
        <v>329</v>
      </c>
      <c r="C241" s="4"/>
      <c r="D241" s="4">
        <v>968</v>
      </c>
      <c r="E241" s="4" t="s">
        <v>9</v>
      </c>
      <c r="F241" s="4" t="s">
        <v>25</v>
      </c>
      <c r="G241" s="5">
        <f t="shared" si="10"/>
        <v>30</v>
      </c>
      <c r="H241" s="5">
        <f t="shared" si="10"/>
        <v>30</v>
      </c>
    </row>
    <row r="242" spans="1:8" s="26" customFormat="1" ht="25.5" x14ac:dyDescent="0.2">
      <c r="A242" s="13" t="s">
        <v>63</v>
      </c>
      <c r="B242" s="4" t="s">
        <v>330</v>
      </c>
      <c r="C242" s="4"/>
      <c r="D242" s="4">
        <v>968</v>
      </c>
      <c r="E242" s="4" t="s">
        <v>9</v>
      </c>
      <c r="F242" s="4" t="s">
        <v>25</v>
      </c>
      <c r="G242" s="5">
        <f t="shared" si="10"/>
        <v>30</v>
      </c>
      <c r="H242" s="5">
        <f t="shared" si="10"/>
        <v>30</v>
      </c>
    </row>
    <row r="243" spans="1:8" s="26" customFormat="1" ht="25.5" x14ac:dyDescent="0.2">
      <c r="A243" s="10" t="s">
        <v>32</v>
      </c>
      <c r="B243" s="6" t="s">
        <v>330</v>
      </c>
      <c r="C243" s="6" t="s">
        <v>33</v>
      </c>
      <c r="D243" s="6">
        <v>968</v>
      </c>
      <c r="E243" s="6" t="s">
        <v>9</v>
      </c>
      <c r="F243" s="6" t="s">
        <v>25</v>
      </c>
      <c r="G243" s="15">
        <v>30</v>
      </c>
      <c r="H243" s="15">
        <v>30</v>
      </c>
    </row>
    <row r="244" spans="1:8" s="25" customFormat="1" ht="63.75" x14ac:dyDescent="0.2">
      <c r="A244" s="60" t="s">
        <v>342</v>
      </c>
      <c r="B244" s="58" t="s">
        <v>256</v>
      </c>
      <c r="C244" s="58"/>
      <c r="D244" s="58"/>
      <c r="E244" s="58"/>
      <c r="F244" s="58"/>
      <c r="G244" s="59">
        <f>G245</f>
        <v>1500</v>
      </c>
      <c r="H244" s="59">
        <f t="shared" ref="G244:H246" si="11">H245</f>
        <v>1500</v>
      </c>
    </row>
    <row r="245" spans="1:8" s="25" customFormat="1" ht="38.25" x14ac:dyDescent="0.2">
      <c r="A245" s="16" t="s">
        <v>259</v>
      </c>
      <c r="B245" s="4" t="s">
        <v>257</v>
      </c>
      <c r="C245" s="4"/>
      <c r="D245" s="4">
        <v>968</v>
      </c>
      <c r="E245" s="4" t="s">
        <v>21</v>
      </c>
      <c r="F245" s="4" t="s">
        <v>15</v>
      </c>
      <c r="G245" s="5">
        <f t="shared" si="11"/>
        <v>1500</v>
      </c>
      <c r="H245" s="5">
        <f t="shared" si="11"/>
        <v>1500</v>
      </c>
    </row>
    <row r="246" spans="1:8" s="25" customFormat="1" ht="25.5" x14ac:dyDescent="0.2">
      <c r="A246" s="65" t="s">
        <v>260</v>
      </c>
      <c r="B246" s="4" t="s">
        <v>258</v>
      </c>
      <c r="C246" s="4"/>
      <c r="D246" s="4">
        <v>968</v>
      </c>
      <c r="E246" s="4" t="s">
        <v>21</v>
      </c>
      <c r="F246" s="4" t="s">
        <v>15</v>
      </c>
      <c r="G246" s="5">
        <f t="shared" si="11"/>
        <v>1500</v>
      </c>
      <c r="H246" s="5">
        <f t="shared" si="11"/>
        <v>1500</v>
      </c>
    </row>
    <row r="247" spans="1:8" s="25" customFormat="1" ht="25.5" x14ac:dyDescent="0.2">
      <c r="A247" s="10" t="s">
        <v>32</v>
      </c>
      <c r="B247" s="6" t="s">
        <v>258</v>
      </c>
      <c r="C247" s="6" t="s">
        <v>33</v>
      </c>
      <c r="D247" s="6">
        <v>968</v>
      </c>
      <c r="E247" s="6" t="s">
        <v>21</v>
      </c>
      <c r="F247" s="6" t="s">
        <v>15</v>
      </c>
      <c r="G247" s="15">
        <v>1500</v>
      </c>
      <c r="H247" s="15">
        <v>1500</v>
      </c>
    </row>
    <row r="248" spans="1:8" s="26" customFormat="1" ht="38.25" x14ac:dyDescent="0.2">
      <c r="A248" s="82" t="s">
        <v>358</v>
      </c>
      <c r="B248" s="83" t="s">
        <v>332</v>
      </c>
      <c r="C248" s="83"/>
      <c r="D248" s="83" t="s">
        <v>56</v>
      </c>
      <c r="E248" s="83" t="s">
        <v>9</v>
      </c>
      <c r="F248" s="83" t="s">
        <v>25</v>
      </c>
      <c r="G248" s="88">
        <f t="shared" ref="G248:H250" si="12">G249</f>
        <v>181</v>
      </c>
      <c r="H248" s="88">
        <f t="shared" si="12"/>
        <v>181</v>
      </c>
    </row>
    <row r="249" spans="1:8" s="26" customFormat="1" ht="51" x14ac:dyDescent="0.2">
      <c r="A249" s="19" t="s">
        <v>331</v>
      </c>
      <c r="B249" s="4" t="s">
        <v>333</v>
      </c>
      <c r="C249" s="4"/>
      <c r="D249" s="6" t="s">
        <v>56</v>
      </c>
      <c r="E249" s="4" t="s">
        <v>9</v>
      </c>
      <c r="F249" s="4" t="s">
        <v>25</v>
      </c>
      <c r="G249" s="5">
        <f t="shared" si="12"/>
        <v>181</v>
      </c>
      <c r="H249" s="5">
        <f t="shared" si="12"/>
        <v>181</v>
      </c>
    </row>
    <row r="250" spans="1:8" s="26" customFormat="1" ht="25.5" x14ac:dyDescent="0.2">
      <c r="A250" s="13" t="s">
        <v>63</v>
      </c>
      <c r="B250" s="4" t="s">
        <v>334</v>
      </c>
      <c r="C250" s="4"/>
      <c r="D250" s="4" t="s">
        <v>56</v>
      </c>
      <c r="E250" s="4" t="s">
        <v>9</v>
      </c>
      <c r="F250" s="4" t="s">
        <v>25</v>
      </c>
      <c r="G250" s="5">
        <f>G251</f>
        <v>181</v>
      </c>
      <c r="H250" s="5">
        <f t="shared" si="12"/>
        <v>181</v>
      </c>
    </row>
    <row r="251" spans="1:8" s="26" customFormat="1" ht="25.5" x14ac:dyDescent="0.2">
      <c r="A251" s="23" t="s">
        <v>32</v>
      </c>
      <c r="B251" s="6" t="s">
        <v>334</v>
      </c>
      <c r="C251" s="6" t="s">
        <v>33</v>
      </c>
      <c r="D251" s="6" t="s">
        <v>56</v>
      </c>
      <c r="E251" s="6" t="s">
        <v>9</v>
      </c>
      <c r="F251" s="6" t="s">
        <v>25</v>
      </c>
      <c r="G251" s="66">
        <v>181</v>
      </c>
      <c r="H251" s="66">
        <v>181</v>
      </c>
    </row>
    <row r="252" spans="1:8" s="26" customFormat="1" ht="51" x14ac:dyDescent="0.2">
      <c r="A252" s="82" t="s">
        <v>360</v>
      </c>
      <c r="B252" s="83" t="s">
        <v>324</v>
      </c>
      <c r="C252" s="83"/>
      <c r="D252" s="84" t="s">
        <v>2</v>
      </c>
      <c r="E252" s="84" t="s">
        <v>9</v>
      </c>
      <c r="F252" s="84" t="s">
        <v>25</v>
      </c>
      <c r="G252" s="85">
        <f t="shared" ref="G252:H254" si="13">G253</f>
        <v>400</v>
      </c>
      <c r="H252" s="85">
        <f t="shared" si="13"/>
        <v>400</v>
      </c>
    </row>
    <row r="253" spans="1:8" s="26" customFormat="1" ht="25.5" x14ac:dyDescent="0.2">
      <c r="A253" s="19" t="s">
        <v>323</v>
      </c>
      <c r="B253" s="4" t="s">
        <v>325</v>
      </c>
      <c r="C253" s="4"/>
      <c r="D253" s="4" t="s">
        <v>2</v>
      </c>
      <c r="E253" s="4" t="s">
        <v>9</v>
      </c>
      <c r="F253" s="4" t="s">
        <v>25</v>
      </c>
      <c r="G253" s="5">
        <f t="shared" si="13"/>
        <v>400</v>
      </c>
      <c r="H253" s="5">
        <f t="shared" si="13"/>
        <v>400</v>
      </c>
    </row>
    <row r="254" spans="1:8" s="26" customFormat="1" ht="25.5" x14ac:dyDescent="0.2">
      <c r="A254" s="20" t="s">
        <v>155</v>
      </c>
      <c r="B254" s="4" t="s">
        <v>326</v>
      </c>
      <c r="C254" s="4"/>
      <c r="D254" s="4" t="s">
        <v>2</v>
      </c>
      <c r="E254" s="4" t="s">
        <v>9</v>
      </c>
      <c r="F254" s="4" t="s">
        <v>25</v>
      </c>
      <c r="G254" s="5">
        <f t="shared" si="13"/>
        <v>400</v>
      </c>
      <c r="H254" s="5">
        <f t="shared" si="13"/>
        <v>400</v>
      </c>
    </row>
    <row r="255" spans="1:8" s="26" customFormat="1" ht="25.5" x14ac:dyDescent="0.2">
      <c r="A255" s="23" t="s">
        <v>32</v>
      </c>
      <c r="B255" s="6" t="s">
        <v>326</v>
      </c>
      <c r="C255" s="6" t="s">
        <v>33</v>
      </c>
      <c r="D255" s="6" t="s">
        <v>2</v>
      </c>
      <c r="E255" s="6" t="s">
        <v>9</v>
      </c>
      <c r="F255" s="6" t="s">
        <v>25</v>
      </c>
      <c r="G255" s="15">
        <v>400</v>
      </c>
      <c r="H255" s="15">
        <v>400</v>
      </c>
    </row>
    <row r="256" spans="1:8" s="25" customFormat="1" ht="38.25" x14ac:dyDescent="0.2">
      <c r="A256" s="60" t="s">
        <v>359</v>
      </c>
      <c r="B256" s="58" t="s">
        <v>314</v>
      </c>
      <c r="C256" s="58"/>
      <c r="D256" s="58" t="s">
        <v>372</v>
      </c>
      <c r="E256" s="58" t="s">
        <v>7</v>
      </c>
      <c r="F256" s="58" t="s">
        <v>29</v>
      </c>
      <c r="G256" s="59">
        <f>G257+G260+G263</f>
        <v>16327.6</v>
      </c>
      <c r="H256" s="59">
        <f>H257+H260+H263</f>
        <v>16327.6</v>
      </c>
    </row>
    <row r="257" spans="1:8" s="25" customFormat="1" ht="25.5" x14ac:dyDescent="0.2">
      <c r="A257" s="51" t="s">
        <v>313</v>
      </c>
      <c r="B257" s="4" t="s">
        <v>315</v>
      </c>
      <c r="C257" s="4"/>
      <c r="D257" s="4" t="s">
        <v>372</v>
      </c>
      <c r="E257" s="4" t="s">
        <v>7</v>
      </c>
      <c r="F257" s="4" t="s">
        <v>29</v>
      </c>
      <c r="G257" s="5">
        <f>G258</f>
        <v>350</v>
      </c>
      <c r="H257" s="5">
        <f>H258</f>
        <v>370</v>
      </c>
    </row>
    <row r="258" spans="1:8" s="25" customFormat="1" ht="25.5" x14ac:dyDescent="0.2">
      <c r="A258" s="12" t="s">
        <v>63</v>
      </c>
      <c r="B258" s="4" t="s">
        <v>316</v>
      </c>
      <c r="C258" s="4"/>
      <c r="D258" s="4" t="s">
        <v>372</v>
      </c>
      <c r="E258" s="4" t="s">
        <v>7</v>
      </c>
      <c r="F258" s="4" t="s">
        <v>29</v>
      </c>
      <c r="G258" s="5">
        <f>G259</f>
        <v>350</v>
      </c>
      <c r="H258" s="5">
        <f>H259</f>
        <v>370</v>
      </c>
    </row>
    <row r="259" spans="1:8" s="25" customFormat="1" ht="25.5" x14ac:dyDescent="0.2">
      <c r="A259" s="23" t="s">
        <v>32</v>
      </c>
      <c r="B259" s="6" t="s">
        <v>316</v>
      </c>
      <c r="C259" s="6" t="s">
        <v>33</v>
      </c>
      <c r="D259" s="6" t="s">
        <v>372</v>
      </c>
      <c r="E259" s="6" t="s">
        <v>7</v>
      </c>
      <c r="F259" s="6" t="s">
        <v>29</v>
      </c>
      <c r="G259" s="15">
        <v>350</v>
      </c>
      <c r="H259" s="15">
        <v>370</v>
      </c>
    </row>
    <row r="260" spans="1:8" s="25" customFormat="1" ht="25.5" x14ac:dyDescent="0.2">
      <c r="A260" s="12" t="s">
        <v>311</v>
      </c>
      <c r="B260" s="4" t="s">
        <v>317</v>
      </c>
      <c r="C260" s="4"/>
      <c r="D260" s="4" t="s">
        <v>372</v>
      </c>
      <c r="E260" s="4" t="s">
        <v>11</v>
      </c>
      <c r="F260" s="4" t="s">
        <v>21</v>
      </c>
      <c r="G260" s="5">
        <f>G261</f>
        <v>15847.6</v>
      </c>
      <c r="H260" s="5">
        <f>H261</f>
        <v>15857.6</v>
      </c>
    </row>
    <row r="261" spans="1:8" s="25" customFormat="1" ht="25.5" x14ac:dyDescent="0.2">
      <c r="A261" s="12" t="s">
        <v>63</v>
      </c>
      <c r="B261" s="4" t="s">
        <v>318</v>
      </c>
      <c r="C261" s="4"/>
      <c r="D261" s="4" t="s">
        <v>372</v>
      </c>
      <c r="E261" s="4" t="s">
        <v>11</v>
      </c>
      <c r="F261" s="4" t="s">
        <v>21</v>
      </c>
      <c r="G261" s="5">
        <f>G262</f>
        <v>15847.6</v>
      </c>
      <c r="H261" s="5">
        <f>H262</f>
        <v>15857.6</v>
      </c>
    </row>
    <row r="262" spans="1:8" s="25" customFormat="1" x14ac:dyDescent="0.2">
      <c r="A262" s="41" t="s">
        <v>45</v>
      </c>
      <c r="B262" s="6" t="s">
        <v>318</v>
      </c>
      <c r="C262" s="6" t="s">
        <v>46</v>
      </c>
      <c r="D262" s="6" t="s">
        <v>372</v>
      </c>
      <c r="E262" s="6" t="s">
        <v>11</v>
      </c>
      <c r="F262" s="6" t="s">
        <v>21</v>
      </c>
      <c r="G262" s="15">
        <f>16327.6-350-130</f>
        <v>15847.6</v>
      </c>
      <c r="H262" s="15">
        <f>16327.6-100-370</f>
        <v>15857.6</v>
      </c>
    </row>
    <row r="263" spans="1:8" s="25" customFormat="1" ht="25.5" x14ac:dyDescent="0.2">
      <c r="A263" s="12" t="s">
        <v>312</v>
      </c>
      <c r="B263" s="4" t="s">
        <v>319</v>
      </c>
      <c r="C263" s="4"/>
      <c r="D263" s="4" t="s">
        <v>372</v>
      </c>
      <c r="E263" s="4" t="s">
        <v>11</v>
      </c>
      <c r="F263" s="4" t="s">
        <v>21</v>
      </c>
      <c r="G263" s="5">
        <f>G264</f>
        <v>130</v>
      </c>
      <c r="H263" s="5">
        <f>H264</f>
        <v>100</v>
      </c>
    </row>
    <row r="264" spans="1:8" s="25" customFormat="1" ht="25.5" x14ac:dyDescent="0.2">
      <c r="A264" s="12" t="s">
        <v>63</v>
      </c>
      <c r="B264" s="4" t="s">
        <v>320</v>
      </c>
      <c r="C264" s="4"/>
      <c r="D264" s="4" t="s">
        <v>372</v>
      </c>
      <c r="E264" s="4" t="s">
        <v>11</v>
      </c>
      <c r="F264" s="4" t="s">
        <v>21</v>
      </c>
      <c r="G264" s="66">
        <f>G265</f>
        <v>130</v>
      </c>
      <c r="H264" s="66">
        <f>H265</f>
        <v>100</v>
      </c>
    </row>
    <row r="265" spans="1:8" s="25" customFormat="1" x14ac:dyDescent="0.2">
      <c r="A265" s="23" t="s">
        <v>299</v>
      </c>
      <c r="B265" s="6" t="s">
        <v>320</v>
      </c>
      <c r="C265" s="6" t="s">
        <v>300</v>
      </c>
      <c r="D265" s="6" t="s">
        <v>372</v>
      </c>
      <c r="E265" s="6" t="s">
        <v>11</v>
      </c>
      <c r="F265" s="6" t="s">
        <v>21</v>
      </c>
      <c r="G265" s="66">
        <v>130</v>
      </c>
      <c r="H265" s="66">
        <v>100</v>
      </c>
    </row>
    <row r="266" spans="1:8" s="47" customFormat="1" ht="13.5" x14ac:dyDescent="0.25">
      <c r="A266" s="33" t="s">
        <v>23</v>
      </c>
      <c r="B266" s="37"/>
      <c r="C266" s="37"/>
      <c r="D266" s="36"/>
      <c r="E266" s="37"/>
      <c r="F266" s="37"/>
      <c r="G266" s="72">
        <f>G19+G29+G41+G45+G67+G71+G78+G109+G145+G228+G232+G236+G240+G244+G248+G252+G256</f>
        <v>1485342.6393800001</v>
      </c>
      <c r="H266" s="72">
        <f>H19+H29+H41+H45+H67+H71+H78+H109+H145+H228+H232+H236+H240+H244+H248+H252+H256</f>
        <v>1251515.8328200001</v>
      </c>
    </row>
    <row r="267" spans="1:8" s="25" customFormat="1" x14ac:dyDescent="0.2">
      <c r="A267" s="1"/>
      <c r="B267" s="1"/>
      <c r="C267" s="1"/>
      <c r="D267" s="1"/>
      <c r="E267" s="1"/>
      <c r="F267" s="1"/>
      <c r="G267" s="1"/>
      <c r="H267" s="1"/>
    </row>
    <row r="268" spans="1:8" s="25" customFormat="1" x14ac:dyDescent="0.2">
      <c r="A268" s="1"/>
      <c r="B268" s="1"/>
      <c r="C268" s="1"/>
      <c r="D268" s="1"/>
      <c r="E268" s="1"/>
      <c r="F268" s="1"/>
      <c r="G268" s="9">
        <v>1485342.6393800001</v>
      </c>
      <c r="H268" s="9">
        <v>1251515.8328199999</v>
      </c>
    </row>
    <row r="269" spans="1:8" s="25" customFormat="1" x14ac:dyDescent="0.2">
      <c r="A269" s="1"/>
      <c r="B269" s="1"/>
      <c r="C269" s="1"/>
      <c r="D269" s="1"/>
      <c r="E269" s="1"/>
      <c r="F269" s="1"/>
      <c r="G269" s="55"/>
      <c r="H269" s="55"/>
    </row>
    <row r="270" spans="1:8" s="25" customFormat="1" x14ac:dyDescent="0.2">
      <c r="A270" s="1"/>
      <c r="B270" s="1"/>
      <c r="C270" s="1"/>
      <c r="D270" s="1"/>
      <c r="E270" s="1"/>
      <c r="F270" s="1"/>
      <c r="G270" s="55">
        <f>G266-G268</f>
        <v>0</v>
      </c>
      <c r="H270" s="55">
        <f>H266-H268</f>
        <v>0</v>
      </c>
    </row>
    <row r="271" spans="1:8" s="25" customFormat="1" x14ac:dyDescent="0.2">
      <c r="A271" s="1"/>
      <c r="B271" s="1"/>
      <c r="C271" s="1"/>
      <c r="D271" s="1"/>
      <c r="E271" s="1"/>
      <c r="F271" s="1"/>
      <c r="G271" s="55"/>
      <c r="H271" s="55"/>
    </row>
    <row r="272" spans="1:8" s="25" customFormat="1" x14ac:dyDescent="0.2">
      <c r="A272" s="1"/>
      <c r="B272" s="1"/>
      <c r="C272" s="1"/>
      <c r="D272" s="1"/>
      <c r="E272" s="1"/>
      <c r="F272" s="1"/>
      <c r="G272" s="75"/>
      <c r="H272" s="75"/>
    </row>
    <row r="273" spans="1:8" s="25" customFormat="1" x14ac:dyDescent="0.2">
      <c r="A273" s="1"/>
      <c r="B273" s="1"/>
      <c r="C273" s="1"/>
      <c r="D273" s="1"/>
      <c r="E273" s="1"/>
      <c r="F273" s="1"/>
      <c r="G273" s="9"/>
      <c r="H273" s="9"/>
    </row>
    <row r="274" spans="1:8" x14ac:dyDescent="0.2">
      <c r="G274" s="9"/>
      <c r="H274" s="9"/>
    </row>
    <row r="275" spans="1:8" x14ac:dyDescent="0.2">
      <c r="G275" s="9"/>
      <c r="H275" s="9"/>
    </row>
    <row r="277" spans="1:8" x14ac:dyDescent="0.2">
      <c r="G277" s="56"/>
      <c r="H277" s="56"/>
    </row>
    <row r="279" spans="1:8" s="25" customFormat="1" x14ac:dyDescent="0.2">
      <c r="A279" s="1"/>
      <c r="B279" s="1"/>
      <c r="C279" s="1"/>
      <c r="D279" s="1"/>
      <c r="E279" s="1"/>
      <c r="F279" s="1"/>
      <c r="G279" s="79"/>
      <c r="H279" s="79"/>
    </row>
    <row r="280" spans="1:8" x14ac:dyDescent="0.2">
      <c r="G280" s="9"/>
      <c r="H280" s="9"/>
    </row>
    <row r="307" spans="1:8" s="25" customFormat="1" x14ac:dyDescent="0.2">
      <c r="A307" s="1"/>
      <c r="B307" s="1"/>
      <c r="C307" s="1"/>
      <c r="D307" s="1"/>
      <c r="E307" s="1"/>
      <c r="F307" s="1"/>
      <c r="G307" s="1"/>
      <c r="H307" s="1"/>
    </row>
    <row r="310" spans="1:8" s="25" customFormat="1" x14ac:dyDescent="0.2">
      <c r="A310" s="1"/>
      <c r="B310" s="1"/>
      <c r="C310" s="1"/>
      <c r="D310" s="1"/>
      <c r="E310" s="1"/>
      <c r="F310" s="1"/>
      <c r="G310" s="1"/>
      <c r="H310" s="1"/>
    </row>
    <row r="313" spans="1:8" s="25" customFormat="1" x14ac:dyDescent="0.2">
      <c r="A313" s="1"/>
      <c r="B313" s="1"/>
      <c r="C313" s="1"/>
      <c r="D313" s="1"/>
      <c r="E313" s="1"/>
      <c r="F313" s="1"/>
      <c r="G313" s="1"/>
      <c r="H313" s="1"/>
    </row>
    <row r="316" spans="1:8" s="25" customFormat="1" x14ac:dyDescent="0.2">
      <c r="A316" s="1"/>
      <c r="B316" s="1"/>
      <c r="C316" s="1"/>
      <c r="D316" s="1"/>
      <c r="E316" s="1"/>
      <c r="F316" s="1"/>
      <c r="G316" s="1"/>
      <c r="H316" s="1"/>
    </row>
    <row r="336" spans="1:8" s="25" customFormat="1" x14ac:dyDescent="0.2">
      <c r="A336" s="1"/>
      <c r="B336" s="1"/>
      <c r="C336" s="1"/>
      <c r="D336" s="1"/>
      <c r="E336" s="1"/>
      <c r="F336" s="1"/>
      <c r="G336" s="1"/>
      <c r="H336" s="1"/>
    </row>
    <row r="341" spans="1:9" s="25" customFormat="1" x14ac:dyDescent="0.2">
      <c r="A341" s="1"/>
      <c r="B341" s="1"/>
      <c r="C341" s="1"/>
      <c r="D341" s="1"/>
      <c r="E341" s="1"/>
      <c r="F341" s="1"/>
      <c r="G341" s="1"/>
      <c r="H341" s="1"/>
    </row>
    <row r="351" spans="1:9" s="43" customFormat="1" x14ac:dyDescent="0.2">
      <c r="A351" s="1"/>
      <c r="B351" s="1"/>
      <c r="C351" s="1"/>
      <c r="D351" s="1"/>
      <c r="E351" s="1"/>
      <c r="F351" s="1"/>
      <c r="G351" s="1"/>
      <c r="H351" s="1"/>
      <c r="I351" s="42"/>
    </row>
    <row r="360" spans="1:8" s="26" customFormat="1" x14ac:dyDescent="0.2">
      <c r="A360" s="1"/>
      <c r="B360" s="1"/>
      <c r="C360" s="1"/>
      <c r="D360" s="1"/>
      <c r="E360" s="1"/>
      <c r="F360" s="1"/>
      <c r="G360" s="1"/>
      <c r="H360" s="1"/>
    </row>
    <row r="367" spans="1:8" s="25" customFormat="1" x14ac:dyDescent="0.2">
      <c r="A367" s="1"/>
      <c r="B367" s="1"/>
      <c r="C367" s="1"/>
      <c r="D367" s="1"/>
      <c r="E367" s="1"/>
      <c r="F367" s="1"/>
      <c r="G367" s="1"/>
      <c r="H367" s="1"/>
    </row>
    <row r="374" spans="1:8" s="25" customFormat="1" x14ac:dyDescent="0.2">
      <c r="A374" s="1"/>
      <c r="B374" s="1"/>
      <c r="C374" s="1"/>
      <c r="D374" s="1"/>
      <c r="E374" s="1"/>
      <c r="F374" s="1"/>
      <c r="G374" s="1"/>
      <c r="H374" s="1"/>
    </row>
    <row r="400" spans="1:8" s="26" customFormat="1" x14ac:dyDescent="0.2">
      <c r="A400" s="1"/>
      <c r="B400" s="1"/>
      <c r="C400" s="1"/>
      <c r="D400" s="1"/>
      <c r="E400" s="1"/>
      <c r="F400" s="1"/>
      <c r="G400" s="1"/>
      <c r="H400" s="1"/>
    </row>
  </sheetData>
  <autoFilter ref="A18:N402" xr:uid="{00000000-0009-0000-0000-000000000000}"/>
  <customSheetViews>
    <customSheetView guid="{C524CE82-2FDC-4C13-9C1A-022CCCA250CE}" showPageBreaks="1" printArea="1" showAutoFilter="1" view="pageBreakPreview" topLeftCell="A43">
      <selection activeCell="G47" sqref="G4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4:Q388" xr:uid="{C22E93A6-453D-4022-BBD0-5701098FD608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 xr:uid="{E6E6BD0D-B715-4440-AFD5-184191C7101E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2198EB7A-C547-4D9F-8D35-F8048F6C629F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28" xr:uid="{1B25EDEC-6980-4A8C-8338-D22313EAF16B}"/>
    </customSheetView>
    <customSheetView guid="{63C81512-0323-449A-8D16-969602EE6D8D}" showPageBreaks="1" printArea="1" showAutoFilter="1" view="pageBreakPreview">
      <selection activeCell="A8" sqref="A8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18:N402" xr:uid="{D9E3BEB2-EF45-4A31-B283-5C49C7ED7A32}"/>
    </customSheetView>
    <customSheetView guid="{DD9A8EC0-978F-40DB-8504-69866F97ABC3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8:N402" xr:uid="{85476AD3-FE70-4973-8305-A4B051759973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2024-03-22T03:45:49Z</cp:lastPrinted>
  <dcterms:created xsi:type="dcterms:W3CDTF">2004-12-22T00:45:04Z</dcterms:created>
  <dcterms:modified xsi:type="dcterms:W3CDTF">2024-04-11T06:48:45Z</dcterms:modified>
</cp:coreProperties>
</file>