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0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3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71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4 сессия от 09.04.2024\№ 318 уточнение апрель  2024\"/>
    </mc:Choice>
  </mc:AlternateContent>
  <xr:revisionPtr revIDLastSave="0" documentId="13_ncr:81_{71B225BC-3324-47D4-9584-8D0A2FB2FE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Ведом.структура!$A$18:$J$491</definedName>
    <definedName name="Top" localSheetId="0">Ведом.структура!#REF!</definedName>
    <definedName name="Z_7AB046A2_2A29_454F_BB23_276250580C29_.wvu.FilterData" localSheetId="0" hidden="1">Ведом.структура!$A$18:$J$491</definedName>
    <definedName name="Z_7AB046A2_2A29_454F_BB23_276250580C29_.wvu.PrintArea" localSheetId="0" hidden="1">Ведом.структура!$A$5:$H$488</definedName>
    <definedName name="Z_801120BA_B954_4593_9604_40DB367A76F1_.wvu.FilterData" localSheetId="0" hidden="1">Ведом.структура!$A$18:$J$491</definedName>
    <definedName name="Z_97D49131_2F31_4758_9B36_E03ACEBCB875_.wvu.FilterData" localSheetId="0" hidden="1">Ведом.структура!$A$18:$J$491</definedName>
    <definedName name="Z_97D49131_2F31_4758_9B36_E03ACEBCB875_.wvu.PrintArea" localSheetId="0" hidden="1">Ведом.структура!$A$5:$H$488</definedName>
    <definedName name="Z_9D6EBFCB_9822_4AA9_8E93_9467BFFED620_.wvu.FilterData" localSheetId="0" hidden="1">Ведом.структура!$A$18:$J$491</definedName>
    <definedName name="Z_9D6EBFCB_9822_4AA9_8E93_9467BFFED620_.wvu.PrintArea" localSheetId="0" hidden="1">Ведом.структура!$A$5:$H$488</definedName>
    <definedName name="Z_C3AB6D4E_B182_4B4E_9857_CCDAA3BB30EB_.wvu.FilterData" localSheetId="0" hidden="1">Ведом.структура!$A$18:$H$491</definedName>
    <definedName name="Z_D0470EA7_3659_4DDD_ACD1_C0471656C951_.wvu.FilterData" localSheetId="0" hidden="1">Ведом.структура!$A$18:$J$488</definedName>
    <definedName name="Z_DB8DE2AF_87B0_4892_B17C_442F71A49B14_.wvu.FilterData" localSheetId="0" hidden="1">Ведом.структура!$A$18:$J$491</definedName>
    <definedName name="Z_E50FE2FB_E2CD_42FB_A643_54AB564D1B47_.wvu.FilterData" localSheetId="0" hidden="1">Ведом.структура!$A$18:$J$491</definedName>
    <definedName name="Z_E50FE2FB_E2CD_42FB_A643_54AB564D1B47_.wvu.PrintArea" localSheetId="0" hidden="1">Ведом.структура!$A$1:$H$488</definedName>
    <definedName name="Z_E9E577B3_C457_4984_949A_B5AD6CE2E229_.wvu.FilterData" localSheetId="0" hidden="1">Ведом.структура!$A$18:$J$491</definedName>
    <definedName name="Z_E9E577B3_C457_4984_949A_B5AD6CE2E229_.wvu.PrintArea" localSheetId="0" hidden="1">Ведом.структура!$A$1:$H$488</definedName>
    <definedName name="_xlnm.Print_Area" localSheetId="0">Ведом.структура!$A$1:$H$488</definedName>
  </definedNames>
  <calcPr calcId="191029"/>
  <customWorkbookViews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БутытоваСГ - Личное представление" guid="{9D6EBFCB-9822-4AA9-8E93-9467BFFED620}" mergeInterval="0" personalView="1" maximized="1" xWindow="-8" yWindow="-8" windowWidth="1936" windowHeight="1056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0" i="1" l="1"/>
  <c r="G155" i="1"/>
  <c r="H460" i="1" l="1"/>
  <c r="G460" i="1"/>
  <c r="H485" i="1"/>
  <c r="H484" i="1" s="1"/>
  <c r="H483" i="1" s="1"/>
  <c r="H482" i="1" s="1"/>
  <c r="G485" i="1"/>
  <c r="G484" i="1" s="1"/>
  <c r="G483" i="1" s="1"/>
  <c r="G482" i="1" s="1"/>
  <c r="H480" i="1"/>
  <c r="H479" i="1" s="1"/>
  <c r="G480" i="1"/>
  <c r="G479" i="1" s="1"/>
  <c r="H478" i="1"/>
  <c r="H477" i="1" s="1"/>
  <c r="H476" i="1" s="1"/>
  <c r="G478" i="1"/>
  <c r="G477" i="1" s="1"/>
  <c r="G476" i="1" s="1"/>
  <c r="H471" i="1"/>
  <c r="G471" i="1"/>
  <c r="H468" i="1"/>
  <c r="G468" i="1"/>
  <c r="H456" i="1"/>
  <c r="H455" i="1" s="1"/>
  <c r="H454" i="1" s="1"/>
  <c r="G456" i="1"/>
  <c r="G455" i="1" s="1"/>
  <c r="G454" i="1" s="1"/>
  <c r="G453" i="1" s="1"/>
  <c r="G235" i="1"/>
  <c r="G228" i="1"/>
  <c r="H391" i="1"/>
  <c r="H390" i="1" s="1"/>
  <c r="H389" i="1" s="1"/>
  <c r="H388" i="1" s="1"/>
  <c r="H387" i="1" s="1"/>
  <c r="G391" i="1"/>
  <c r="G390" i="1" s="1"/>
  <c r="G389" i="1" s="1"/>
  <c r="G388" i="1" s="1"/>
  <c r="G387" i="1" s="1"/>
  <c r="G475" i="1" l="1"/>
  <c r="G474" i="1" s="1"/>
  <c r="G473" i="1" s="1"/>
  <c r="H475" i="1"/>
  <c r="H474" i="1" s="1"/>
  <c r="H473" i="1" s="1"/>
  <c r="G467" i="1"/>
  <c r="G466" i="1" s="1"/>
  <c r="G465" i="1" s="1"/>
  <c r="H467" i="1"/>
  <c r="H466" i="1" s="1"/>
  <c r="H465" i="1" s="1"/>
  <c r="H453" i="1"/>
  <c r="H459" i="1" l="1"/>
  <c r="H458" i="1" s="1"/>
  <c r="H452" i="1" s="1"/>
  <c r="H451" i="1" s="1"/>
  <c r="G459" i="1"/>
  <c r="G458" i="1" s="1"/>
  <c r="G452" i="1" s="1"/>
  <c r="G451" i="1" s="1"/>
  <c r="H117" i="1" l="1"/>
  <c r="G117" i="1"/>
  <c r="H103" i="1"/>
  <c r="G103" i="1"/>
  <c r="H80" i="1" l="1"/>
  <c r="G80" i="1"/>
  <c r="H173" i="1"/>
  <c r="G173" i="1"/>
  <c r="H315" i="1"/>
  <c r="G315" i="1"/>
  <c r="H377" i="1"/>
  <c r="G377" i="1"/>
  <c r="H314" i="1"/>
  <c r="H299" i="1"/>
  <c r="G299" i="1"/>
  <c r="H254" i="1"/>
  <c r="G254" i="1"/>
  <c r="H253" i="1"/>
  <c r="G253" i="1"/>
  <c r="H195" i="1"/>
  <c r="G195" i="1"/>
  <c r="H193" i="1"/>
  <c r="G193" i="1"/>
  <c r="H189" i="1"/>
  <c r="G189" i="1"/>
  <c r="H175" i="1"/>
  <c r="H174" i="1" s="1"/>
  <c r="G175" i="1"/>
  <c r="G174" i="1" s="1"/>
  <c r="H59" i="1"/>
  <c r="G59" i="1"/>
  <c r="G224" i="1"/>
  <c r="G283" i="1"/>
  <c r="H283" i="1"/>
  <c r="H252" i="1" l="1"/>
  <c r="G252" i="1"/>
  <c r="G208" i="1"/>
  <c r="H212" i="1"/>
  <c r="G212" i="1"/>
  <c r="G305" i="1" l="1"/>
  <c r="H213" i="1"/>
  <c r="G213" i="1"/>
  <c r="H203" i="1" l="1"/>
  <c r="G203" i="1"/>
  <c r="H219" i="1"/>
  <c r="G219" i="1"/>
  <c r="G146" i="1"/>
  <c r="G145" i="1" s="1"/>
  <c r="G144" i="1" s="1"/>
  <c r="G143" i="1" s="1"/>
  <c r="G100" i="1"/>
  <c r="H146" i="1"/>
  <c r="H145" i="1" s="1"/>
  <c r="H144" i="1" s="1"/>
  <c r="H143" i="1" s="1"/>
  <c r="H160" i="1" l="1"/>
  <c r="G160" i="1"/>
  <c r="H159" i="1"/>
  <c r="G159" i="1"/>
  <c r="H135" i="1"/>
  <c r="H134" i="1" s="1"/>
  <c r="H133" i="1" s="1"/>
  <c r="H132" i="1" s="1"/>
  <c r="G135" i="1"/>
  <c r="G134" i="1" s="1"/>
  <c r="G133" i="1" s="1"/>
  <c r="G132" i="1" s="1"/>
  <c r="H194" i="1"/>
  <c r="G194" i="1"/>
  <c r="H158" i="1" l="1"/>
  <c r="G158" i="1"/>
  <c r="G149" i="1" s="1"/>
  <c r="H305" i="1" l="1"/>
  <c r="H116" i="1"/>
  <c r="H115" i="1" s="1"/>
  <c r="H114" i="1" s="1"/>
  <c r="G116" i="1"/>
  <c r="G115" i="1" s="1"/>
  <c r="G114" i="1" s="1"/>
  <c r="G113" i="1" s="1"/>
  <c r="H113" i="1" l="1"/>
  <c r="G35" i="1" l="1"/>
  <c r="G27" i="1"/>
  <c r="G24" i="1"/>
  <c r="G23" i="1" l="1"/>
  <c r="H196" i="1" l="1"/>
  <c r="G196" i="1"/>
  <c r="H180" i="1" l="1"/>
  <c r="G180" i="1"/>
  <c r="H398" i="1" l="1"/>
  <c r="G398" i="1"/>
  <c r="H409" i="1" l="1"/>
  <c r="G409" i="1"/>
  <c r="G338" i="1"/>
  <c r="G420" i="1"/>
  <c r="H186" i="1"/>
  <c r="G186" i="1"/>
  <c r="H226" i="1"/>
  <c r="G226" i="1"/>
  <c r="H224" i="1"/>
  <c r="H172" i="1"/>
  <c r="G172" i="1"/>
  <c r="H420" i="1" l="1"/>
  <c r="H397" i="1"/>
  <c r="G397" i="1"/>
  <c r="G245" i="1" l="1"/>
  <c r="H170" i="1"/>
  <c r="G171" i="1"/>
  <c r="G170" i="1" s="1"/>
  <c r="H344" i="1" l="1"/>
  <c r="G344" i="1"/>
  <c r="H338" i="1"/>
  <c r="G340" i="1"/>
  <c r="G337" i="1" l="1"/>
  <c r="G336" i="1" s="1"/>
  <c r="H376" i="1"/>
  <c r="G376" i="1"/>
  <c r="G375" i="1" l="1"/>
  <c r="G374" i="1" s="1"/>
  <c r="H375" i="1"/>
  <c r="H374" i="1" s="1"/>
  <c r="H449" i="1"/>
  <c r="H448" i="1" s="1"/>
  <c r="H447" i="1" s="1"/>
  <c r="H446" i="1" s="1"/>
  <c r="G449" i="1"/>
  <c r="G448" i="1" s="1"/>
  <c r="G447" i="1" s="1"/>
  <c r="G446" i="1" s="1"/>
  <c r="G307" i="1" l="1"/>
  <c r="G304" i="1" s="1"/>
  <c r="H307" i="1"/>
  <c r="H304" i="1" s="1"/>
  <c r="G303" i="1" l="1"/>
  <c r="G302" i="1" s="1"/>
  <c r="G301" i="1" s="1"/>
  <c r="H385" i="1"/>
  <c r="H384" i="1" s="1"/>
  <c r="H383" i="1" s="1"/>
  <c r="H382" i="1" s="1"/>
  <c r="G385" i="1"/>
  <c r="G384" i="1" s="1"/>
  <c r="G383" i="1" s="1"/>
  <c r="G382" i="1" s="1"/>
  <c r="H188" i="1" l="1"/>
  <c r="G188" i="1"/>
  <c r="G184" i="1"/>
  <c r="G110" i="1"/>
  <c r="G109" i="1" s="1"/>
  <c r="G108" i="1" s="1"/>
  <c r="G107" i="1" s="1"/>
  <c r="G106" i="1" s="1"/>
  <c r="H184" i="1"/>
  <c r="H110" i="1"/>
  <c r="H109" i="1" s="1"/>
  <c r="H108" i="1" s="1"/>
  <c r="H107" i="1" s="1"/>
  <c r="H106" i="1" s="1"/>
  <c r="H202" i="1"/>
  <c r="H201" i="1" s="1"/>
  <c r="G202" i="1"/>
  <c r="G201" i="1" s="1"/>
  <c r="H65" i="1"/>
  <c r="H64" i="1" s="1"/>
  <c r="H63" i="1" s="1"/>
  <c r="G65" i="1"/>
  <c r="G64" i="1" s="1"/>
  <c r="G63" i="1" s="1"/>
  <c r="H24" i="1"/>
  <c r="H27" i="1"/>
  <c r="H334" i="1"/>
  <c r="H332" i="1"/>
  <c r="G334" i="1"/>
  <c r="H411" i="1"/>
  <c r="H408" i="1" s="1"/>
  <c r="G411" i="1"/>
  <c r="G408" i="1" s="1"/>
  <c r="H208" i="1"/>
  <c r="H273" i="1"/>
  <c r="H272" i="1" s="1"/>
  <c r="H271" i="1" s="1"/>
  <c r="H270" i="1" s="1"/>
  <c r="H269" i="1" s="1"/>
  <c r="H268" i="1" s="1"/>
  <c r="H281" i="1"/>
  <c r="G273" i="1"/>
  <c r="G272" i="1" s="1"/>
  <c r="G271" i="1" s="1"/>
  <c r="G270" i="1" s="1"/>
  <c r="G269" i="1" s="1"/>
  <c r="G268" i="1" s="1"/>
  <c r="G281" i="1"/>
  <c r="H291" i="1"/>
  <c r="H290" i="1" s="1"/>
  <c r="H295" i="1"/>
  <c r="H294" i="1" s="1"/>
  <c r="H298" i="1"/>
  <c r="H297" i="1" s="1"/>
  <c r="H313" i="1"/>
  <c r="H312" i="1" s="1"/>
  <c r="G291" i="1"/>
  <c r="G290" i="1" s="1"/>
  <c r="G295" i="1"/>
  <c r="G294" i="1" s="1"/>
  <c r="G298" i="1"/>
  <c r="G297" i="1" s="1"/>
  <c r="G313" i="1"/>
  <c r="G312" i="1" s="1"/>
  <c r="H429" i="1"/>
  <c r="H428" i="1" s="1"/>
  <c r="G429" i="1"/>
  <c r="G428" i="1" s="1"/>
  <c r="H77" i="1"/>
  <c r="H76" i="1" s="1"/>
  <c r="H75" i="1" s="1"/>
  <c r="G77" i="1"/>
  <c r="G76" i="1" s="1"/>
  <c r="G75" i="1" s="1"/>
  <c r="H85" i="1"/>
  <c r="H91" i="1"/>
  <c r="H97" i="1"/>
  <c r="H96" i="1" s="1"/>
  <c r="H100" i="1"/>
  <c r="H99" i="1" s="1"/>
  <c r="G85" i="1"/>
  <c r="G91" i="1"/>
  <c r="G97" i="1"/>
  <c r="G96" i="1" s="1"/>
  <c r="G99" i="1"/>
  <c r="H417" i="1"/>
  <c r="H416" i="1" s="1"/>
  <c r="H415" i="1" s="1"/>
  <c r="H414" i="1" s="1"/>
  <c r="G417" i="1"/>
  <c r="G416" i="1" s="1"/>
  <c r="G415" i="1" s="1"/>
  <c r="G414" i="1" s="1"/>
  <c r="H396" i="1"/>
  <c r="H380" i="1"/>
  <c r="G396" i="1"/>
  <c r="H353" i="1"/>
  <c r="H356" i="1"/>
  <c r="G353" i="1"/>
  <c r="G356" i="1"/>
  <c r="H323" i="1"/>
  <c r="H325" i="1"/>
  <c r="G323" i="1"/>
  <c r="G325" i="1"/>
  <c r="H242" i="1"/>
  <c r="H245" i="1"/>
  <c r="H240" i="1"/>
  <c r="H235" i="1"/>
  <c r="H234" i="1" s="1"/>
  <c r="H233" i="1" s="1"/>
  <c r="H257" i="1"/>
  <c r="H256" i="1" s="1"/>
  <c r="H260" i="1"/>
  <c r="H259" i="1" s="1"/>
  <c r="G242" i="1"/>
  <c r="G240" i="1"/>
  <c r="G257" i="1"/>
  <c r="G256" i="1" s="1"/>
  <c r="G260" i="1"/>
  <c r="G259" i="1" s="1"/>
  <c r="H211" i="1"/>
  <c r="G211" i="1"/>
  <c r="H168" i="1"/>
  <c r="H167" i="1" s="1"/>
  <c r="G168" i="1"/>
  <c r="G167" i="1" s="1"/>
  <c r="H141" i="1"/>
  <c r="H140" i="1" s="1"/>
  <c r="H139" i="1" s="1"/>
  <c r="H138" i="1" s="1"/>
  <c r="H150" i="1"/>
  <c r="H155" i="1"/>
  <c r="G141" i="1"/>
  <c r="G140" i="1" s="1"/>
  <c r="G139" i="1" s="1"/>
  <c r="G138" i="1" s="1"/>
  <c r="H303" i="1"/>
  <c r="H302" i="1" s="1"/>
  <c r="H301" i="1" s="1"/>
  <c r="H58" i="1"/>
  <c r="H57" i="1" s="1"/>
  <c r="G58" i="1"/>
  <c r="G57" i="1" s="1"/>
  <c r="H35" i="1"/>
  <c r="H34" i="1" s="1"/>
  <c r="H33" i="1" s="1"/>
  <c r="H32" i="1" s="1"/>
  <c r="H41" i="1"/>
  <c r="H40" i="1" s="1"/>
  <c r="H39" i="1" s="1"/>
  <c r="H38" i="1" s="1"/>
  <c r="H50" i="1"/>
  <c r="H48" i="1" s="1"/>
  <c r="H55" i="1"/>
  <c r="H54" i="1" s="1"/>
  <c r="H60" i="1"/>
  <c r="H69" i="1"/>
  <c r="H68" i="1" s="1"/>
  <c r="H67" i="1" s="1"/>
  <c r="H73" i="1"/>
  <c r="H72" i="1" s="1"/>
  <c r="H71" i="1" s="1"/>
  <c r="H46" i="1"/>
  <c r="H45" i="1" s="1"/>
  <c r="H44" i="1" s="1"/>
  <c r="H123" i="1"/>
  <c r="H122" i="1" s="1"/>
  <c r="H121" i="1" s="1"/>
  <c r="H127" i="1"/>
  <c r="H126" i="1" s="1"/>
  <c r="H125" i="1" s="1"/>
  <c r="H130" i="1"/>
  <c r="H129" i="1" s="1"/>
  <c r="H182" i="1"/>
  <c r="H192" i="1"/>
  <c r="H190" i="1"/>
  <c r="H199" i="1"/>
  <c r="H198" i="1" s="1"/>
  <c r="H228" i="1"/>
  <c r="H218" i="1"/>
  <c r="H217" i="1" s="1"/>
  <c r="H265" i="1"/>
  <c r="H264" i="1" s="1"/>
  <c r="H263" i="1" s="1"/>
  <c r="H262" i="1" s="1"/>
  <c r="H343" i="1"/>
  <c r="H342" i="1" s="1"/>
  <c r="H340" i="1"/>
  <c r="H347" i="1"/>
  <c r="H346" i="1" s="1"/>
  <c r="H362" i="1"/>
  <c r="H361" i="1" s="1"/>
  <c r="H360" i="1" s="1"/>
  <c r="H367" i="1"/>
  <c r="H366" i="1" s="1"/>
  <c r="H365" i="1" s="1"/>
  <c r="H364" i="1" s="1"/>
  <c r="H432" i="1"/>
  <c r="H434" i="1"/>
  <c r="H437" i="1"/>
  <c r="H439" i="1"/>
  <c r="H443" i="1"/>
  <c r="H442" i="1" s="1"/>
  <c r="G34" i="1"/>
  <c r="G33" i="1" s="1"/>
  <c r="G32" i="1" s="1"/>
  <c r="G41" i="1"/>
  <c r="G40" i="1" s="1"/>
  <c r="G39" i="1" s="1"/>
  <c r="G38" i="1" s="1"/>
  <c r="G50" i="1"/>
  <c r="G48" i="1" s="1"/>
  <c r="G55" i="1"/>
  <c r="G54" i="1" s="1"/>
  <c r="G60" i="1"/>
  <c r="G69" i="1"/>
  <c r="G68" i="1" s="1"/>
  <c r="G67" i="1" s="1"/>
  <c r="G73" i="1"/>
  <c r="G72" i="1" s="1"/>
  <c r="G71" i="1" s="1"/>
  <c r="G46" i="1"/>
  <c r="G45" i="1" s="1"/>
  <c r="G44" i="1" s="1"/>
  <c r="G123" i="1"/>
  <c r="G122" i="1" s="1"/>
  <c r="G121" i="1" s="1"/>
  <c r="G127" i="1"/>
  <c r="G126" i="1" s="1"/>
  <c r="G125" i="1" s="1"/>
  <c r="G130" i="1"/>
  <c r="G129" i="1" s="1"/>
  <c r="G182" i="1"/>
  <c r="G192" i="1"/>
  <c r="G190" i="1"/>
  <c r="G199" i="1"/>
  <c r="G198" i="1" s="1"/>
  <c r="G223" i="1"/>
  <c r="G218" i="1"/>
  <c r="G216" i="1" s="1"/>
  <c r="G215" i="1" s="1"/>
  <c r="G214" i="1" s="1"/>
  <c r="G265" i="1"/>
  <c r="G264" i="1" s="1"/>
  <c r="G263" i="1" s="1"/>
  <c r="G262" i="1" s="1"/>
  <c r="G343" i="1"/>
  <c r="G342" i="1" s="1"/>
  <c r="G332" i="1"/>
  <c r="G347" i="1"/>
  <c r="G346" i="1" s="1"/>
  <c r="G362" i="1"/>
  <c r="G361" i="1" s="1"/>
  <c r="G360" i="1" s="1"/>
  <c r="G367" i="1"/>
  <c r="G366" i="1" s="1"/>
  <c r="G365" i="1" s="1"/>
  <c r="G364" i="1" s="1"/>
  <c r="G380" i="1"/>
  <c r="G432" i="1"/>
  <c r="G434" i="1"/>
  <c r="G437" i="1"/>
  <c r="G439" i="1"/>
  <c r="G443" i="1"/>
  <c r="G442" i="1" s="1"/>
  <c r="H61" i="1"/>
  <c r="G61" i="1"/>
  <c r="G239" i="1" l="1"/>
  <c r="G238" i="1" s="1"/>
  <c r="H239" i="1"/>
  <c r="H238" i="1" s="1"/>
  <c r="G379" i="1"/>
  <c r="G378" i="1" s="1"/>
  <c r="H379" i="1"/>
  <c r="H378" i="1" s="1"/>
  <c r="H427" i="1"/>
  <c r="G427" i="1"/>
  <c r="H179" i="1"/>
  <c r="G179" i="1"/>
  <c r="G178" i="1" s="1"/>
  <c r="G166" i="1"/>
  <c r="G165" i="1" s="1"/>
  <c r="G164" i="1" s="1"/>
  <c r="H120" i="1"/>
  <c r="H112" i="1" s="1"/>
  <c r="G120" i="1"/>
  <c r="G112" i="1" s="1"/>
  <c r="G431" i="1"/>
  <c r="G280" i="1"/>
  <c r="G279" i="1" s="1"/>
  <c r="G278" i="1" s="1"/>
  <c r="G277" i="1" s="1"/>
  <c r="G276" i="1" s="1"/>
  <c r="G267" i="1" s="1"/>
  <c r="H53" i="1"/>
  <c r="G322" i="1"/>
  <c r="G321" i="1" s="1"/>
  <c r="G320" i="1" s="1"/>
  <c r="G319" i="1" s="1"/>
  <c r="G352" i="1"/>
  <c r="G351" i="1" s="1"/>
  <c r="G350" i="1" s="1"/>
  <c r="G349" i="1" s="1"/>
  <c r="G53" i="1"/>
  <c r="G79" i="1"/>
  <c r="G331" i="1"/>
  <c r="G330" i="1" s="1"/>
  <c r="G329" i="1" s="1"/>
  <c r="H79" i="1"/>
  <c r="G289" i="1"/>
  <c r="G288" i="1" s="1"/>
  <c r="G287" i="1" s="1"/>
  <c r="G286" i="1" s="1"/>
  <c r="H149" i="1"/>
  <c r="H148" i="1" s="1"/>
  <c r="H137" i="1" s="1"/>
  <c r="G413" i="1"/>
  <c r="G207" i="1"/>
  <c r="G206" i="1" s="1"/>
  <c r="G204" i="1" s="1"/>
  <c r="H207" i="1"/>
  <c r="H206" i="1" s="1"/>
  <c r="H204" i="1" s="1"/>
  <c r="H166" i="1"/>
  <c r="H165" i="1" s="1"/>
  <c r="H164" i="1" s="1"/>
  <c r="H311" i="1"/>
  <c r="H310" i="1" s="1"/>
  <c r="H309" i="1" s="1"/>
  <c r="H300" i="1" s="1"/>
  <c r="G311" i="1"/>
  <c r="G310" i="1" s="1"/>
  <c r="G309" i="1" s="1"/>
  <c r="G300" i="1" s="1"/>
  <c r="H352" i="1"/>
  <c r="H351" i="1" s="1"/>
  <c r="H350" i="1" s="1"/>
  <c r="H331" i="1"/>
  <c r="H330" i="1" s="1"/>
  <c r="H337" i="1"/>
  <c r="H336" i="1" s="1"/>
  <c r="H322" i="1"/>
  <c r="H321" i="1" s="1"/>
  <c r="H320" i="1" s="1"/>
  <c r="H319" i="1" s="1"/>
  <c r="G234" i="1"/>
  <c r="G233" i="1" s="1"/>
  <c r="G402" i="1"/>
  <c r="G49" i="1"/>
  <c r="G22" i="1"/>
  <c r="G21" i="1" s="1"/>
  <c r="G20" i="1" s="1"/>
  <c r="G19" i="1" s="1"/>
  <c r="G148" i="1"/>
  <c r="G137" i="1" s="1"/>
  <c r="H402" i="1"/>
  <c r="H431" i="1"/>
  <c r="G217" i="1"/>
  <c r="G222" i="1"/>
  <c r="G221" i="1" s="1"/>
  <c r="G220" i="1" s="1"/>
  <c r="H216" i="1"/>
  <c r="H215" i="1" s="1"/>
  <c r="H214" i="1" s="1"/>
  <c r="H223" i="1"/>
  <c r="H222" i="1" s="1"/>
  <c r="H221" i="1" s="1"/>
  <c r="H220" i="1" s="1"/>
  <c r="H407" i="1"/>
  <c r="H406" i="1" s="1"/>
  <c r="H405" i="1" s="1"/>
  <c r="H23" i="1"/>
  <c r="H22" i="1" s="1"/>
  <c r="H21" i="1" s="1"/>
  <c r="H20" i="1" s="1"/>
  <c r="H19" i="1" s="1"/>
  <c r="H49" i="1"/>
  <c r="H413" i="1"/>
  <c r="G407" i="1"/>
  <c r="G406" i="1" s="1"/>
  <c r="G405" i="1" s="1"/>
  <c r="G255" i="1"/>
  <c r="H255" i="1"/>
  <c r="H280" i="1"/>
  <c r="H279" i="1" s="1"/>
  <c r="H278" i="1" s="1"/>
  <c r="H277" i="1" s="1"/>
  <c r="H276" i="1" s="1"/>
  <c r="H267" i="1" s="1"/>
  <c r="H289" i="1"/>
  <c r="H288" i="1" s="1"/>
  <c r="H287" i="1" s="1"/>
  <c r="H286" i="1" s="1"/>
  <c r="G52" i="1" l="1"/>
  <c r="G31" i="1" s="1"/>
  <c r="G30" i="1" s="1"/>
  <c r="H52" i="1"/>
  <c r="H31" i="1" s="1"/>
  <c r="H426" i="1"/>
  <c r="H425" i="1" s="1"/>
  <c r="H424" i="1" s="1"/>
  <c r="G426" i="1"/>
  <c r="G425" i="1" s="1"/>
  <c r="G424" i="1" s="1"/>
  <c r="H373" i="1"/>
  <c r="H372" i="1" s="1"/>
  <c r="H371" i="1" s="1"/>
  <c r="G373" i="1"/>
  <c r="G372" i="1" s="1"/>
  <c r="G371" i="1" s="1"/>
  <c r="H285" i="1"/>
  <c r="G285" i="1"/>
  <c r="G232" i="1"/>
  <c r="G231" i="1" s="1"/>
  <c r="G318" i="1"/>
  <c r="H318" i="1"/>
  <c r="H401" i="1"/>
  <c r="H400" i="1" s="1"/>
  <c r="H395" i="1" s="1"/>
  <c r="G401" i="1"/>
  <c r="G400" i="1" s="1"/>
  <c r="G395" i="1" s="1"/>
  <c r="G328" i="1"/>
  <c r="H349" i="1"/>
  <c r="H329" i="1"/>
  <c r="H328" i="1" s="1"/>
  <c r="H232" i="1"/>
  <c r="H231" i="1" s="1"/>
  <c r="H205" i="1"/>
  <c r="G205" i="1"/>
  <c r="H178" i="1"/>
  <c r="H177" i="1" s="1"/>
  <c r="H176" i="1" s="1"/>
  <c r="G177" i="1"/>
  <c r="G176" i="1" s="1"/>
  <c r="G394" i="1" l="1"/>
  <c r="G393" i="1" s="1"/>
  <c r="H394" i="1"/>
  <c r="H393" i="1" s="1"/>
  <c r="G327" i="1"/>
  <c r="G317" i="1" s="1"/>
  <c r="H30" i="1"/>
  <c r="H327" i="1"/>
  <c r="H317" i="1" s="1"/>
  <c r="H163" i="1"/>
  <c r="G163" i="1"/>
  <c r="G162" i="1" s="1"/>
  <c r="H370" i="1" l="1"/>
  <c r="G370" i="1"/>
  <c r="G488" i="1" s="1"/>
  <c r="H162" i="1"/>
  <c r="H488" i="1" l="1"/>
  <c r="H492" i="1" s="1"/>
  <c r="G492" i="1"/>
</calcChain>
</file>

<file path=xl/sharedStrings.xml><?xml version="1.0" encoding="utf-8"?>
<sst xmlns="http://schemas.openxmlformats.org/spreadsheetml/2006/main" count="2214" uniqueCount="505">
  <si>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</si>
  <si>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</si>
  <si>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</si>
  <si>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</si>
  <si>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</si>
  <si>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</si>
  <si>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</si>
  <si>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</si>
  <si>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</si>
  <si>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</si>
  <si>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</si>
  <si>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</si>
  <si>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</si>
  <si>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</si>
  <si>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</si>
  <si>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</si>
  <si>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</si>
  <si>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</si>
  <si>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</si>
  <si>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</si>
  <si>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</si>
  <si>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</si>
  <si>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</si>
  <si>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</si>
  <si>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</si>
  <si>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</si>
  <si>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</si>
  <si>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</si>
  <si>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</si>
  <si>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</si>
  <si>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</si>
  <si>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</si>
  <si>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</si>
  <si>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</si>
  <si>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</si>
  <si>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</si>
  <si>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</si>
  <si>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</si>
  <si>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</si>
  <si>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</si>
  <si>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</si>
  <si>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</si>
  <si>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</si>
  <si>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</si>
  <si>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</si>
  <si>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</si>
  <si>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</si>
  <si>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</si>
  <si>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</si>
  <si>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</si>
  <si>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</si>
  <si>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</si>
  <si>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</si>
  <si>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</si>
  <si>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</si>
  <si>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</si>
  <si>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</si>
  <si>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</si>
  <si>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</si>
  <si>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</si>
  <si>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</si>
  <si>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</si>
  <si>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</si>
  <si>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</si>
  <si>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</si>
  <si>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</si>
  <si>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</si>
  <si>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</si>
  <si>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</si>
  <si>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</si>
  <si>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</si>
  <si>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</si>
  <si>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</si>
  <si>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</si>
  <si>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</si>
  <si>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</si>
  <si>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</si>
  <si>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</si>
  <si>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</si>
  <si>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</si>
  <si>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</si>
  <si>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</si>
  <si>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</si>
  <si>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</si>
  <si>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</si>
  <si>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</si>
  <si>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</si>
  <si>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</si>
  <si>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</si>
  <si>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</si>
  <si>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</si>
  <si>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</si>
  <si>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</si>
  <si>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</si>
  <si>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</si>
  <si>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</si>
  <si>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</si>
  <si>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</si>
  <si>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</si>
  <si>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</si>
  <si>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</si>
  <si>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</si>
  <si>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</si>
  <si>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</si>
  <si>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</si>
  <si>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</si>
  <si>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</si>
  <si>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</si>
  <si>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</si>
  <si>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</si>
  <si>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</si>
  <si>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</si>
  <si>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</si>
  <si>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</si>
  <si>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</si>
  <si>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</si>
  <si>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</si>
  <si>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</si>
  <si>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</si>
  <si>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</si>
  <si>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</si>
  <si>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</si>
  <si>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</si>
  <si>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</si>
  <si>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</si>
  <si>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</si>
  <si>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</si>
  <si>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</si>
  <si>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</si>
  <si>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</si>
  <si>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</si>
  <si>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</si>
  <si>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</si>
  <si>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</si>
  <si>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</si>
  <si>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</si>
  <si>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</si>
  <si>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</si>
  <si>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</si>
  <si>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</si>
  <si>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</si>
  <si>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</si>
  <si>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</si>
  <si>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</si>
  <si>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</si>
  <si>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</si>
  <si>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</si>
  <si>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</si>
  <si>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</si>
  <si>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</si>
  <si>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</si>
  <si>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</si>
  <si>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</si>
  <si>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</si>
  <si>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</si>
  <si>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</si>
  <si>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</si>
  <si>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</si>
  <si>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</si>
  <si>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</si>
  <si>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</si>
  <si>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</si>
  <si>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</si>
  <si>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</si>
  <si>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</si>
  <si>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</si>
  <si>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</si>
  <si>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</si>
  <si>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</si>
  <si>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</si>
  <si>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</si>
  <si>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</si>
  <si>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</si>
  <si>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</si>
  <si>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</si>
  <si>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</si>
  <si>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</si>
  <si>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</si>
  <si>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</si>
  <si>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</si>
  <si>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</si>
  <si>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</si>
  <si>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</si>
  <si>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</si>
  <si>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</si>
  <si>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</si>
  <si>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</si>
  <si>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</si>
  <si>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</si>
  <si>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</si>
  <si>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</si>
  <si>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</si>
  <si>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</si>
  <si>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</si>
  <si>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</si>
  <si>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</si>
  <si>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</si>
  <si>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</si>
  <si>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</si>
  <si>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</si>
  <si>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</si>
  <si>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</si>
  <si>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</si>
  <si>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</si>
  <si>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</si>
  <si>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</si>
  <si>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</si>
  <si>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</si>
  <si>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</si>
  <si>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</si>
  <si>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</si>
  <si>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</si>
  <si>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</si>
  <si>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</si>
  <si>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</si>
  <si>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</si>
  <si>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</si>
  <si>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</si>
  <si>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</si>
  <si>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</si>
  <si>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</si>
  <si>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</si>
  <si>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</si>
  <si>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</si>
  <si>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</si>
  <si>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</si>
  <si>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</si>
  <si>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</si>
  <si>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</si>
  <si>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</si>
  <si>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</si>
  <si>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</si>
  <si>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</si>
  <si>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</si>
  <si>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</si>
  <si>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</si>
  <si>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</si>
  <si>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</si>
  <si>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</si>
  <si>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</si>
  <si>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</si>
  <si>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</si>
  <si>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</si>
  <si>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</si>
  <si>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</si>
  <si>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</si>
  <si>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</si>
  <si>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</si>
  <si>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</si>
  <si>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</si>
  <si>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</si>
  <si>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</si>
  <si>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</si>
  <si>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</si>
  <si>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</si>
  <si>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</si>
  <si>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</si>
  <si>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</si>
  <si>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</si>
  <si>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</si>
  <si>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</si>
  <si>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</si>
  <si>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</si>
  <si>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</si>
  <si>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</si>
  <si>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</si>
  <si>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</si>
  <si>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</si>
  <si>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</si>
  <si>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</si>
  <si>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</si>
  <si>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</si>
  <si>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</si>
  <si>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</si>
  <si>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</si>
  <si>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</si>
  <si>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</si>
  <si>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</si>
  <si>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</si>
  <si>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</si>
  <si>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</si>
  <si>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</si>
  <si>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</si>
  <si>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</si>
  <si>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</si>
  <si>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</si>
  <si>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</si>
  <si>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</si>
  <si>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</si>
  <si>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</si>
  <si>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</si>
  <si>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</si>
  <si>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</si>
  <si>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</si>
  <si>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</si>
  <si>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</si>
  <si>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</si>
  <si>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</si>
  <si>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</si>
  <si>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</si>
  <si>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</si>
  <si>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</si>
  <si>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</si>
  <si>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</si>
  <si>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</si>
  <si>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</si>
  <si>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</si>
  <si>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</si>
  <si>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</si>
  <si>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</si>
  <si>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</si>
  <si>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</si>
  <si>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</si>
  <si>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</si>
  <si>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</si>
  <si>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</si>
  <si>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</si>
  <si>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</si>
  <si>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</si>
  <si>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</si>
  <si>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</si>
  <si>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</si>
  <si>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</si>
  <si>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</si>
  <si>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</si>
  <si>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</si>
  <si>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</si>
  <si>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</si>
  <si>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</si>
  <si>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</si>
  <si>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</si>
  <si>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</si>
  <si>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</si>
  <si>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</si>
  <si>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</si>
  <si>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</si>
  <si>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</si>
  <si>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</si>
  <si>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</si>
  <si>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</si>
  <si>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</si>
  <si>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</si>
  <si>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</si>
  <si>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</si>
  <si>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</si>
  <si>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</si>
  <si>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</si>
  <si>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</si>
  <si>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</si>
  <si>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</si>
  <si>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</si>
  <si>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</si>
  <si>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</si>
  <si>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</si>
  <si>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</si>
  <si>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</si>
  <si>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</si>
  <si>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</si>
  <si>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</si>
  <si>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</si>
  <si>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</si>
  <si>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</si>
  <si>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</si>
  <si>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</si>
  <si>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</si>
  <si>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</si>
  <si>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</si>
  <si>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</si>
  <si>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</si>
  <si>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</si>
  <si>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</si>
  <si>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</si>
  <si>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</si>
  <si>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</si>
  <si>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</si>
  <si>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</si>
  <si>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</si>
  <si>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</si>
  <si>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</si>
  <si>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</si>
  <si>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</si>
  <si>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</si>
  <si>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</si>
  <si>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</si>
  <si>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</si>
  <si>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</si>
  <si>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</si>
  <si>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</si>
  <si>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</si>
  <si>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</si>
  <si>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</si>
  <si>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</si>
  <si>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</si>
  <si>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</si>
  <si>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</si>
  <si>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</si>
  <si>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</si>
  <si>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</si>
  <si>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</si>
  <si>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</si>
  <si>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</si>
  <si>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</si>
  <si>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</si>
  <si>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</si>
  <si>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</si>
  <si>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</si>
  <si>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</si>
  <si>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</si>
  <si>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</si>
  <si>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</si>
  <si>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</si>
  <si>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</si>
  <si>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</si>
  <si>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</si>
  <si>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</si>
  <si>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</si>
  <si>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</si>
  <si>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</si>
  <si>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</si>
  <si>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</si>
  <si>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S21Д0</t>
  </si>
  <si>
    <t>04304 82200</t>
  </si>
  <si>
    <t>043R1 722Д0</t>
  </si>
  <si>
    <t xml:space="preserve">Расходы на содержание автомобильных дорог общего пользования местного значения 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</si>
  <si>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</si>
  <si>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</si>
  <si>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</si>
  <si>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</si>
  <si>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</si>
  <si>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</si>
  <si>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</si>
  <si>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</si>
  <si>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</si>
  <si>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</si>
  <si>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</si>
  <si>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</si>
  <si>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</si>
  <si>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</si>
  <si>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</si>
  <si>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</si>
  <si>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</si>
  <si>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</si>
  <si>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</si>
  <si>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</si>
  <si>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</si>
  <si>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</si>
  <si>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</si>
  <si>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</si>
  <si>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</si>
  <si>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</si>
  <si>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</si>
  <si>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</si>
  <si>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</si>
  <si>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</si>
  <si>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</si>
  <si>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</si>
  <si>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</si>
  <si>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</si>
  <si>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</si>
  <si>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09101 00000</t>
  </si>
  <si>
    <t>Иные выплаты персоналу государственных (муниципальных) органов, за исключением фонда оплаты труда</t>
  </si>
  <si>
    <t>122</t>
  </si>
  <si>
    <t>Ведомственная структура расходов местного бюджета на 2025-2026 годы</t>
  </si>
  <si>
    <t>09200 00000</t>
  </si>
  <si>
    <t>«Селенгинский район» на 2024 год</t>
  </si>
  <si>
    <t>плановый период 2025-2026 годов"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</si>
  <si>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</si>
  <si>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Субсидии гражданам на приобретение жилья</t>
  </si>
  <si>
    <t>99900 51560</t>
  </si>
  <si>
    <t>322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</si>
  <si>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</si>
  <si>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</si>
  <si>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</si>
  <si>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</si>
  <si>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Субсидии на проведение комплексных кадастровых работ</t>
  </si>
  <si>
    <t>04103 L5110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</si>
  <si>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</si>
  <si>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</si>
  <si>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</si>
  <si>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</si>
  <si>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</si>
  <si>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</si>
  <si>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</si>
  <si>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</si>
  <si>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</si>
  <si>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</si>
  <si>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</si>
  <si>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</si>
  <si>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</si>
  <si>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Охрана семьи и детства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</si>
  <si>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</si>
  <si>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</si>
  <si>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</si>
  <si>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</si>
  <si>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</si>
  <si>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</si>
  <si>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</si>
  <si>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977</t>
  </si>
  <si>
    <t>Муниципальное казенное учреждение "Управление по инфраструктуре" Администрации МО "Селенгинский район"</t>
  </si>
  <si>
    <t>99900 83200</t>
  </si>
  <si>
    <t>99900 83220</t>
  </si>
  <si>
    <t>Расходы на обеспечение деятельности учреждений по инфраструктуре</t>
  </si>
  <si>
    <t>к решению районного Совета депутатов МО "Селенгинский район"</t>
  </si>
  <si>
    <t>Приложение №7</t>
  </si>
  <si>
    <t>от "09" апреля 2024   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</si>
</sst>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166" fontId="2" fillId="8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10" borderId="1" xfId="0" applyFont="1" applyFill="1" applyBorder="1" applyAlignment="1">
      <alignment horizontal="left" wrapText="1"/>
    </xf>
    <xf numFmtId="0" fontId="3" fillId="10" borderId="1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299" Type="http://schemas.openxmlformats.org/officeDocument/2006/relationships/revisionLog" Target="revisionLog263.xml"/><Relationship Id="rId303" Type="http://schemas.openxmlformats.org/officeDocument/2006/relationships/revisionLog" Target="revisionLog11.xml"/><Relationship Id="rId63" Type="http://schemas.openxmlformats.org/officeDocument/2006/relationships/revisionLog" Target="revisionLog12.xml"/><Relationship Id="rId159" Type="http://schemas.openxmlformats.org/officeDocument/2006/relationships/revisionLog" Target="revisionLog127.xml"/><Relationship Id="rId324" Type="http://schemas.openxmlformats.org/officeDocument/2006/relationships/revisionLog" Target="revisionLog286.xml"/><Relationship Id="rId42" Type="http://schemas.openxmlformats.org/officeDocument/2006/relationships/revisionLog" Target="revisionLog41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170" Type="http://schemas.openxmlformats.org/officeDocument/2006/relationships/revisionLog" Target="revisionLog139.xml"/><Relationship Id="rId226" Type="http://schemas.openxmlformats.org/officeDocument/2006/relationships/revisionLog" Target="revisionLog190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47" Type="http://schemas.openxmlformats.org/officeDocument/2006/relationships/revisionLog" Target="revisionLog211.xml"/><Relationship Id="rId268" Type="http://schemas.openxmlformats.org/officeDocument/2006/relationships/revisionLog" Target="revisionLog232.xml"/><Relationship Id="rId107" Type="http://schemas.openxmlformats.org/officeDocument/2006/relationships/revisionLog" Target="revisionLog73.xml"/><Relationship Id="rId289" Type="http://schemas.openxmlformats.org/officeDocument/2006/relationships/revisionLog" Target="revisionLog253.xml"/><Relationship Id="rId32" Type="http://schemas.openxmlformats.org/officeDocument/2006/relationships/revisionLog" Target="revisionLog31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335" Type="http://schemas.openxmlformats.org/officeDocument/2006/relationships/revisionLog" Target="revisionLog297.xml"/><Relationship Id="rId53" Type="http://schemas.openxmlformats.org/officeDocument/2006/relationships/revisionLog" Target="revisionLog3.xml"/><Relationship Id="rId149" Type="http://schemas.openxmlformats.org/officeDocument/2006/relationships/revisionLog" Target="revisionLog116.xml"/><Relationship Id="rId314" Type="http://schemas.openxmlformats.org/officeDocument/2006/relationships/revisionLog" Target="revisionLog276.xml"/><Relationship Id="rId181" Type="http://schemas.openxmlformats.org/officeDocument/2006/relationships/revisionLog" Target="revisionLog151.xml"/><Relationship Id="rId237" Type="http://schemas.openxmlformats.org/officeDocument/2006/relationships/revisionLog" Target="revisionLog201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216" Type="http://schemas.openxmlformats.org/officeDocument/2006/relationships/revisionLog" Target="revisionLog181.xml"/><Relationship Id="rId279" Type="http://schemas.openxmlformats.org/officeDocument/2006/relationships/revisionLog" Target="revisionLog243.xml"/><Relationship Id="rId258" Type="http://schemas.openxmlformats.org/officeDocument/2006/relationships/revisionLog" Target="revisionLog22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16.xml"/><Relationship Id="rId290" Type="http://schemas.openxmlformats.org/officeDocument/2006/relationships/revisionLog" Target="revisionLog254.xml"/><Relationship Id="rId304" Type="http://schemas.openxmlformats.org/officeDocument/2006/relationships/revisionLog" Target="revisionLog13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325" Type="http://schemas.openxmlformats.org/officeDocument/2006/relationships/revisionLog" Target="revisionLog287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171" Type="http://schemas.openxmlformats.org/officeDocument/2006/relationships/revisionLog" Target="revisionLog140.xml"/><Relationship Id="rId227" Type="http://schemas.openxmlformats.org/officeDocument/2006/relationships/revisionLog" Target="revisionLog191.xml"/><Relationship Id="rId248" Type="http://schemas.openxmlformats.org/officeDocument/2006/relationships/revisionLog" Target="revisionLog212.xml"/><Relationship Id="rId269" Type="http://schemas.openxmlformats.org/officeDocument/2006/relationships/revisionLog" Target="revisionLog233.xml"/><Relationship Id="rId108" Type="http://schemas.openxmlformats.org/officeDocument/2006/relationships/revisionLog" Target="revisionLog74.xml"/><Relationship Id="rId315" Type="http://schemas.openxmlformats.org/officeDocument/2006/relationships/revisionLog" Target="revisionLog277.xml"/><Relationship Id="rId33" Type="http://schemas.openxmlformats.org/officeDocument/2006/relationships/revisionLog" Target="revisionLog32.xml"/><Relationship Id="rId129" Type="http://schemas.openxmlformats.org/officeDocument/2006/relationships/revisionLog" Target="revisionLog95.xml"/><Relationship Id="rId280" Type="http://schemas.openxmlformats.org/officeDocument/2006/relationships/revisionLog" Target="revisionLog244.xml"/><Relationship Id="rId336" Type="http://schemas.openxmlformats.org/officeDocument/2006/relationships/revisionLog" Target="revisionLog298.xml"/><Relationship Id="rId54" Type="http://schemas.openxmlformats.org/officeDocument/2006/relationships/revisionLog" Target="revisionLog4.xml"/><Relationship Id="rId96" Type="http://schemas.openxmlformats.org/officeDocument/2006/relationships/revisionLog" Target="revisionLog62.xml"/><Relationship Id="rId161" Type="http://schemas.openxmlformats.org/officeDocument/2006/relationships/revisionLog" Target="revisionLog129.xml"/><Relationship Id="rId217" Type="http://schemas.openxmlformats.org/officeDocument/2006/relationships/revisionLog" Target="revisionLog182.xml"/><Relationship Id="rId75" Type="http://schemas.openxmlformats.org/officeDocument/2006/relationships/revisionLog" Target="revisionLog24.xml"/><Relationship Id="rId140" Type="http://schemas.openxmlformats.org/officeDocument/2006/relationships/revisionLog" Target="revisionLog171.xml"/><Relationship Id="rId182" Type="http://schemas.openxmlformats.org/officeDocument/2006/relationships/revisionLog" Target="revisionLog152.xml"/><Relationship Id="rId259" Type="http://schemas.openxmlformats.org/officeDocument/2006/relationships/revisionLog" Target="revisionLog223.xml"/><Relationship Id="rId238" Type="http://schemas.openxmlformats.org/officeDocument/2006/relationships/revisionLog" Target="revisionLog202.xml"/><Relationship Id="rId119" Type="http://schemas.openxmlformats.org/officeDocument/2006/relationships/revisionLog" Target="revisionLog85.xml"/><Relationship Id="rId270" Type="http://schemas.openxmlformats.org/officeDocument/2006/relationships/revisionLog" Target="revisionLog234.xml"/><Relationship Id="rId326" Type="http://schemas.openxmlformats.org/officeDocument/2006/relationships/revisionLog" Target="revisionLog288.xml"/><Relationship Id="rId291" Type="http://schemas.openxmlformats.org/officeDocument/2006/relationships/revisionLog" Target="revisionLog255.xml"/><Relationship Id="rId305" Type="http://schemas.openxmlformats.org/officeDocument/2006/relationships/revisionLog" Target="revisionLog267.xml"/><Relationship Id="rId65" Type="http://schemas.openxmlformats.org/officeDocument/2006/relationships/revisionLog" Target="revisionLog161.xml"/><Relationship Id="rId130" Type="http://schemas.openxmlformats.org/officeDocument/2006/relationships/revisionLog" Target="revisionLog96.xml"/><Relationship Id="rId44" Type="http://schemas.openxmlformats.org/officeDocument/2006/relationships/revisionLog" Target="revisionLog43.xml"/><Relationship Id="rId86" Type="http://schemas.openxmlformats.org/officeDocument/2006/relationships/revisionLog" Target="revisionLog52.xml"/><Relationship Id="rId151" Type="http://schemas.openxmlformats.org/officeDocument/2006/relationships/revisionLog" Target="revisionLog118.xml"/><Relationship Id="rId172" Type="http://schemas.openxmlformats.org/officeDocument/2006/relationships/revisionLog" Target="revisionLog142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28" Type="http://schemas.openxmlformats.org/officeDocument/2006/relationships/revisionLog" Target="revisionLog192.xml"/><Relationship Id="rId249" Type="http://schemas.openxmlformats.org/officeDocument/2006/relationships/revisionLog" Target="revisionLog213.xml"/><Relationship Id="rId109" Type="http://schemas.openxmlformats.org/officeDocument/2006/relationships/revisionLog" Target="revisionLog75.xml"/><Relationship Id="rId260" Type="http://schemas.openxmlformats.org/officeDocument/2006/relationships/revisionLog" Target="revisionLog224.xml"/><Relationship Id="rId281" Type="http://schemas.openxmlformats.org/officeDocument/2006/relationships/revisionLog" Target="revisionLog245.xml"/><Relationship Id="rId316" Type="http://schemas.openxmlformats.org/officeDocument/2006/relationships/revisionLog" Target="revisionLog278.xml"/><Relationship Id="rId337" Type="http://schemas.openxmlformats.org/officeDocument/2006/relationships/revisionLog" Target="revisionLog299.xml"/><Relationship Id="rId34" Type="http://schemas.openxmlformats.org/officeDocument/2006/relationships/revisionLog" Target="revisionLog33.xml"/><Relationship Id="rId55" Type="http://schemas.openxmlformats.org/officeDocument/2006/relationships/revisionLog" Target="revisionLog5.xml"/><Relationship Id="rId76" Type="http://schemas.openxmlformats.org/officeDocument/2006/relationships/revisionLog" Target="revisionLog2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141" Type="http://schemas.openxmlformats.org/officeDocument/2006/relationships/revisionLog" Target="revisionLog105.xml"/><Relationship Id="rId162" Type="http://schemas.openxmlformats.org/officeDocument/2006/relationships/revisionLog" Target="revisionLog130.xml"/><Relationship Id="rId183" Type="http://schemas.openxmlformats.org/officeDocument/2006/relationships/revisionLog" Target="revisionLog153.xml"/><Relationship Id="rId218" Type="http://schemas.openxmlformats.org/officeDocument/2006/relationships/revisionLog" Target="revisionLog183.xml"/><Relationship Id="rId239" Type="http://schemas.openxmlformats.org/officeDocument/2006/relationships/revisionLog" Target="revisionLog203.xml"/><Relationship Id="rId250" Type="http://schemas.openxmlformats.org/officeDocument/2006/relationships/revisionLog" Target="revisionLog214.xml"/><Relationship Id="rId271" Type="http://schemas.openxmlformats.org/officeDocument/2006/relationships/revisionLog" Target="revisionLog235.xml"/><Relationship Id="rId292" Type="http://schemas.openxmlformats.org/officeDocument/2006/relationships/revisionLog" Target="revisionLog256.xml"/><Relationship Id="rId306" Type="http://schemas.openxmlformats.org/officeDocument/2006/relationships/revisionLog" Target="revisionLog268.xml"/><Relationship Id="rId45" Type="http://schemas.openxmlformats.org/officeDocument/2006/relationships/revisionLog" Target="revisionLog44.xml"/><Relationship Id="rId66" Type="http://schemas.openxmlformats.org/officeDocument/2006/relationships/revisionLog" Target="revisionLog1711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131" Type="http://schemas.openxmlformats.org/officeDocument/2006/relationships/revisionLog" Target="revisionLog97.xml"/><Relationship Id="rId327" Type="http://schemas.openxmlformats.org/officeDocument/2006/relationships/revisionLog" Target="revisionLog289.xml"/><Relationship Id="rId152" Type="http://schemas.openxmlformats.org/officeDocument/2006/relationships/revisionLog" Target="revisionLog119.xml"/><Relationship Id="rId173" Type="http://schemas.openxmlformats.org/officeDocument/2006/relationships/revisionLog" Target="revisionLog143.xml"/><Relationship Id="rId194" Type="http://schemas.openxmlformats.org/officeDocument/2006/relationships/revisionLog" Target="revisionLog163.xml"/><Relationship Id="rId208" Type="http://schemas.openxmlformats.org/officeDocument/2006/relationships/revisionLog" Target="revisionLog174.xml"/><Relationship Id="rId229" Type="http://schemas.openxmlformats.org/officeDocument/2006/relationships/revisionLog" Target="revisionLog193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.xml"/><Relationship Id="rId240" Type="http://schemas.openxmlformats.org/officeDocument/2006/relationships/revisionLog" Target="revisionLog204.xml"/><Relationship Id="rId261" Type="http://schemas.openxmlformats.org/officeDocument/2006/relationships/revisionLog" Target="revisionLog225.xml"/><Relationship Id="rId224" Type="http://schemas.openxmlformats.org/officeDocument/2006/relationships/revisionLog" Target="revisionLog188.xml"/><Relationship Id="rId245" Type="http://schemas.openxmlformats.org/officeDocument/2006/relationships/revisionLog" Target="revisionLog209.xml"/><Relationship Id="rId266" Type="http://schemas.openxmlformats.org/officeDocument/2006/relationships/revisionLog" Target="revisionLog230.xml"/><Relationship Id="rId287" Type="http://schemas.openxmlformats.org/officeDocument/2006/relationships/revisionLog" Target="revisionLog251.xml"/><Relationship Id="rId35" Type="http://schemas.openxmlformats.org/officeDocument/2006/relationships/revisionLog" Target="revisionLog34.xml"/><Relationship Id="rId56" Type="http://schemas.openxmlformats.org/officeDocument/2006/relationships/revisionLog" Target="revisionLog6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282" Type="http://schemas.openxmlformats.org/officeDocument/2006/relationships/revisionLog" Target="revisionLog246.xml"/><Relationship Id="rId317" Type="http://schemas.openxmlformats.org/officeDocument/2006/relationships/revisionLog" Target="revisionLog279.xml"/><Relationship Id="rId338" Type="http://schemas.openxmlformats.org/officeDocument/2006/relationships/revisionLog" Target="revisionLog300.xml"/><Relationship Id="rId30" Type="http://schemas.openxmlformats.org/officeDocument/2006/relationships/revisionLog" Target="revisionLog1101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312" Type="http://schemas.openxmlformats.org/officeDocument/2006/relationships/revisionLog" Target="revisionLog274.xml"/><Relationship Id="rId333" Type="http://schemas.openxmlformats.org/officeDocument/2006/relationships/revisionLog" Target="revisionLog295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42" Type="http://schemas.openxmlformats.org/officeDocument/2006/relationships/revisionLog" Target="revisionLog106.xml"/><Relationship Id="rId163" Type="http://schemas.openxmlformats.org/officeDocument/2006/relationships/revisionLog" Target="revisionLog132.xml"/><Relationship Id="rId184" Type="http://schemas.openxmlformats.org/officeDocument/2006/relationships/revisionLog" Target="revisionLog154.xml"/><Relationship Id="rId219" Type="http://schemas.openxmlformats.org/officeDocument/2006/relationships/revisionLog" Target="revisionLog184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189" Type="http://schemas.openxmlformats.org/officeDocument/2006/relationships/revisionLog" Target="revisionLog157.xml"/><Relationship Id="rId230" Type="http://schemas.openxmlformats.org/officeDocument/2006/relationships/revisionLog" Target="revisionLog194.xml"/><Relationship Id="rId251" Type="http://schemas.openxmlformats.org/officeDocument/2006/relationships/revisionLog" Target="revisionLog215.xml"/><Relationship Id="rId214" Type="http://schemas.openxmlformats.org/officeDocument/2006/relationships/revisionLog" Target="revisionLog179.xml"/><Relationship Id="rId235" Type="http://schemas.openxmlformats.org/officeDocument/2006/relationships/revisionLog" Target="revisionLog199.xml"/><Relationship Id="rId256" Type="http://schemas.openxmlformats.org/officeDocument/2006/relationships/revisionLog" Target="revisionLog220.xml"/><Relationship Id="rId277" Type="http://schemas.openxmlformats.org/officeDocument/2006/relationships/revisionLog" Target="revisionLog241.xml"/><Relationship Id="rId298" Type="http://schemas.openxmlformats.org/officeDocument/2006/relationships/revisionLog" Target="revisionLog262.xml"/><Relationship Id="rId46" Type="http://schemas.openxmlformats.org/officeDocument/2006/relationships/revisionLog" Target="revisionLog45.xml"/><Relationship Id="rId67" Type="http://schemas.openxmlformats.org/officeDocument/2006/relationships/revisionLog" Target="revisionLog131.xml"/><Relationship Id="rId272" Type="http://schemas.openxmlformats.org/officeDocument/2006/relationships/revisionLog" Target="revisionLog236.xml"/><Relationship Id="rId293" Type="http://schemas.openxmlformats.org/officeDocument/2006/relationships/revisionLog" Target="revisionLog257.xml"/><Relationship Id="rId307" Type="http://schemas.openxmlformats.org/officeDocument/2006/relationships/revisionLog" Target="revisionLog269.xml"/><Relationship Id="rId328" Type="http://schemas.openxmlformats.org/officeDocument/2006/relationships/revisionLog" Target="revisionLog290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302" Type="http://schemas.openxmlformats.org/officeDocument/2006/relationships/revisionLog" Target="revisionLog266.xml"/><Relationship Id="rId323" Type="http://schemas.openxmlformats.org/officeDocument/2006/relationships/revisionLog" Target="revisionLog285.xml"/><Relationship Id="rId344" Type="http://schemas.openxmlformats.org/officeDocument/2006/relationships/revisionLog" Target="revisionLog305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32" Type="http://schemas.openxmlformats.org/officeDocument/2006/relationships/revisionLog" Target="revisionLog98.xml"/><Relationship Id="rId153" Type="http://schemas.openxmlformats.org/officeDocument/2006/relationships/revisionLog" Target="revisionLog120.xml"/><Relationship Id="rId174" Type="http://schemas.openxmlformats.org/officeDocument/2006/relationships/revisionLog" Target="revisionLog144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.xml"/><Relationship Id="rId83" Type="http://schemas.openxmlformats.org/officeDocument/2006/relationships/revisionLog" Target="revisionLog49.xml"/><Relationship Id="rId179" Type="http://schemas.openxmlformats.org/officeDocument/2006/relationships/revisionLog" Target="revisionLog149.xml"/><Relationship Id="rId220" Type="http://schemas.openxmlformats.org/officeDocument/2006/relationships/revisionLog" Target="revisionLog185.xml"/><Relationship Id="rId241" Type="http://schemas.openxmlformats.org/officeDocument/2006/relationships/revisionLog" Target="revisionLog205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5" Type="http://schemas.openxmlformats.org/officeDocument/2006/relationships/revisionLog" Target="revisionLog189.xml"/><Relationship Id="rId246" Type="http://schemas.openxmlformats.org/officeDocument/2006/relationships/revisionLog" Target="revisionLog210.xml"/><Relationship Id="rId267" Type="http://schemas.openxmlformats.org/officeDocument/2006/relationships/revisionLog" Target="revisionLog231.xml"/><Relationship Id="rId288" Type="http://schemas.openxmlformats.org/officeDocument/2006/relationships/revisionLog" Target="revisionLog252.xml"/><Relationship Id="rId36" Type="http://schemas.openxmlformats.org/officeDocument/2006/relationships/revisionLog" Target="revisionLog35.xml"/><Relationship Id="rId57" Type="http://schemas.openxmlformats.org/officeDocument/2006/relationships/revisionLog" Target="revisionLog7.xml"/><Relationship Id="rId262" Type="http://schemas.openxmlformats.org/officeDocument/2006/relationships/revisionLog" Target="revisionLog226.xml"/><Relationship Id="rId283" Type="http://schemas.openxmlformats.org/officeDocument/2006/relationships/revisionLog" Target="revisionLog247.xml"/><Relationship Id="rId318" Type="http://schemas.openxmlformats.org/officeDocument/2006/relationships/revisionLog" Target="revisionLog280.xml"/><Relationship Id="rId339" Type="http://schemas.openxmlformats.org/officeDocument/2006/relationships/revisionLog" Target="revisionLog301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3" Type="http://schemas.openxmlformats.org/officeDocument/2006/relationships/revisionLog" Target="revisionLog275.xml"/><Relationship Id="rId78" Type="http://schemas.openxmlformats.org/officeDocument/2006/relationships/revisionLog" Target="revisionLog27.xml"/><Relationship Id="rId99" Type="http://schemas.openxmlformats.org/officeDocument/2006/relationships/revisionLog" Target="revisionLog65.xml"/><Relationship Id="rId101" Type="http://schemas.openxmlformats.org/officeDocument/2006/relationships/revisionLog" Target="revisionLog67.xml"/><Relationship Id="rId122" Type="http://schemas.openxmlformats.org/officeDocument/2006/relationships/revisionLog" Target="revisionLog88.xml"/><Relationship Id="rId143" Type="http://schemas.openxmlformats.org/officeDocument/2006/relationships/revisionLog" Target="revisionLog107.xml"/><Relationship Id="rId164" Type="http://schemas.openxmlformats.org/officeDocument/2006/relationships/revisionLog" Target="revisionLog133.xml"/><Relationship Id="rId185" Type="http://schemas.openxmlformats.org/officeDocument/2006/relationships/revisionLog" Target="revisionLog155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94" Type="http://schemas.openxmlformats.org/officeDocument/2006/relationships/revisionLog" Target="revisionLog60.xml"/><Relationship Id="rId148" Type="http://schemas.openxmlformats.org/officeDocument/2006/relationships/revisionLog" Target="revisionLog1151.xml"/><Relationship Id="rId169" Type="http://schemas.openxmlformats.org/officeDocument/2006/relationships/revisionLog" Target="revisionLog138.xml"/><Relationship Id="rId334" Type="http://schemas.openxmlformats.org/officeDocument/2006/relationships/revisionLog" Target="revisionLog296.xml"/><Relationship Id="rId210" Type="http://schemas.openxmlformats.org/officeDocument/2006/relationships/revisionLog" Target="revisionLog180.xml"/><Relationship Id="rId180" Type="http://schemas.openxmlformats.org/officeDocument/2006/relationships/revisionLog" Target="revisionLog150.xml"/><Relationship Id="rId215" Type="http://schemas.openxmlformats.org/officeDocument/2006/relationships/revisionLog" Target="revisionLog1801.xml"/><Relationship Id="rId236" Type="http://schemas.openxmlformats.org/officeDocument/2006/relationships/revisionLog" Target="revisionLog200.xml"/><Relationship Id="rId257" Type="http://schemas.openxmlformats.org/officeDocument/2006/relationships/revisionLog" Target="revisionLog221.xml"/><Relationship Id="rId278" Type="http://schemas.openxmlformats.org/officeDocument/2006/relationships/revisionLog" Target="revisionLog242.xml"/><Relationship Id="rId231" Type="http://schemas.openxmlformats.org/officeDocument/2006/relationships/revisionLog" Target="revisionLog195.xml"/><Relationship Id="rId252" Type="http://schemas.openxmlformats.org/officeDocument/2006/relationships/revisionLog" Target="revisionLog216.xml"/><Relationship Id="rId273" Type="http://schemas.openxmlformats.org/officeDocument/2006/relationships/revisionLog" Target="revisionLog237.xml"/><Relationship Id="rId294" Type="http://schemas.openxmlformats.org/officeDocument/2006/relationships/revisionLog" Target="revisionLog258.xml"/><Relationship Id="rId308" Type="http://schemas.openxmlformats.org/officeDocument/2006/relationships/revisionLog" Target="revisionLog270.xml"/><Relationship Id="rId329" Type="http://schemas.openxmlformats.org/officeDocument/2006/relationships/revisionLog" Target="revisionLog291.xml"/><Relationship Id="rId47" Type="http://schemas.openxmlformats.org/officeDocument/2006/relationships/revisionLog" Target="revisionLog111.xml"/><Relationship Id="rId68" Type="http://schemas.openxmlformats.org/officeDocument/2006/relationships/revisionLog" Target="revisionLog134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54" Type="http://schemas.openxmlformats.org/officeDocument/2006/relationships/revisionLog" Target="revisionLog122.xml"/><Relationship Id="rId175" Type="http://schemas.openxmlformats.org/officeDocument/2006/relationships/revisionLog" Target="revisionLog145.xml"/><Relationship Id="rId340" Type="http://schemas.openxmlformats.org/officeDocument/2006/relationships/revisionLog" Target="revisionLog302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.xml"/><Relationship Id="rId221" Type="http://schemas.openxmlformats.org/officeDocument/2006/relationships/revisionLog" Target="revisionLog186.xml"/><Relationship Id="rId242" Type="http://schemas.openxmlformats.org/officeDocument/2006/relationships/revisionLog" Target="revisionLog206.xml"/><Relationship Id="rId263" Type="http://schemas.openxmlformats.org/officeDocument/2006/relationships/revisionLog" Target="revisionLog227.xml"/><Relationship Id="rId284" Type="http://schemas.openxmlformats.org/officeDocument/2006/relationships/revisionLog" Target="revisionLog248.xml"/><Relationship Id="rId319" Type="http://schemas.openxmlformats.org/officeDocument/2006/relationships/revisionLog" Target="revisionLog281.xml"/><Relationship Id="rId37" Type="http://schemas.openxmlformats.org/officeDocument/2006/relationships/revisionLog" Target="revisionLog36.xml"/><Relationship Id="rId58" Type="http://schemas.openxmlformats.org/officeDocument/2006/relationships/revisionLog" Target="revisionLog8.xml"/><Relationship Id="rId79" Type="http://schemas.openxmlformats.org/officeDocument/2006/relationships/revisionLog" Target="revisionLog14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44" Type="http://schemas.openxmlformats.org/officeDocument/2006/relationships/revisionLog" Target="revisionLog108.xml"/><Relationship Id="rId330" Type="http://schemas.openxmlformats.org/officeDocument/2006/relationships/revisionLog" Target="revisionLog292.xml"/><Relationship Id="rId90" Type="http://schemas.openxmlformats.org/officeDocument/2006/relationships/revisionLog" Target="revisionLog56.xml"/><Relationship Id="rId165" Type="http://schemas.openxmlformats.org/officeDocument/2006/relationships/revisionLog" Target="revisionLog1341.xml"/><Relationship Id="rId186" Type="http://schemas.openxmlformats.org/officeDocument/2006/relationships/revisionLog" Target="revisionLog156.xml"/><Relationship Id="rId211" Type="http://schemas.openxmlformats.org/officeDocument/2006/relationships/revisionLog" Target="revisionLog176.xml"/><Relationship Id="rId232" Type="http://schemas.openxmlformats.org/officeDocument/2006/relationships/revisionLog" Target="revisionLog196.xml"/><Relationship Id="rId253" Type="http://schemas.openxmlformats.org/officeDocument/2006/relationships/revisionLog" Target="revisionLog217.xml"/><Relationship Id="rId274" Type="http://schemas.openxmlformats.org/officeDocument/2006/relationships/revisionLog" Target="revisionLog238.xml"/><Relationship Id="rId295" Type="http://schemas.openxmlformats.org/officeDocument/2006/relationships/revisionLog" Target="revisionLog259.xml"/><Relationship Id="rId309" Type="http://schemas.openxmlformats.org/officeDocument/2006/relationships/revisionLog" Target="revisionLog271.xml"/><Relationship Id="rId48" Type="http://schemas.openxmlformats.org/officeDocument/2006/relationships/revisionLog" Target="revisionLog14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320" Type="http://schemas.openxmlformats.org/officeDocument/2006/relationships/revisionLog" Target="revisionLog282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341" Type="http://schemas.openxmlformats.org/officeDocument/2006/relationships/revisionLog" Target="revisionLog303.xml"/><Relationship Id="rId201" Type="http://schemas.openxmlformats.org/officeDocument/2006/relationships/revisionLog" Target="revisionLog17.xml"/><Relationship Id="rId222" Type="http://schemas.openxmlformats.org/officeDocument/2006/relationships/revisionLog" Target="revisionLog19.xml"/><Relationship Id="rId243" Type="http://schemas.openxmlformats.org/officeDocument/2006/relationships/revisionLog" Target="revisionLog207.xml"/><Relationship Id="rId264" Type="http://schemas.openxmlformats.org/officeDocument/2006/relationships/revisionLog" Target="revisionLog228.xml"/><Relationship Id="rId285" Type="http://schemas.openxmlformats.org/officeDocument/2006/relationships/revisionLog" Target="revisionLog249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310" Type="http://schemas.openxmlformats.org/officeDocument/2006/relationships/revisionLog" Target="revisionLog272.xml"/><Relationship Id="rId70" Type="http://schemas.openxmlformats.org/officeDocument/2006/relationships/revisionLog" Target="revisionLog197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331" Type="http://schemas.openxmlformats.org/officeDocument/2006/relationships/revisionLog" Target="revisionLog293.xml"/><Relationship Id="rId212" Type="http://schemas.openxmlformats.org/officeDocument/2006/relationships/revisionLog" Target="revisionLog177.xml"/><Relationship Id="rId233" Type="http://schemas.openxmlformats.org/officeDocument/2006/relationships/revisionLog" Target="revisionLog1971.xml"/><Relationship Id="rId254" Type="http://schemas.openxmlformats.org/officeDocument/2006/relationships/revisionLog" Target="revisionLog218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275" Type="http://schemas.openxmlformats.org/officeDocument/2006/relationships/revisionLog" Target="revisionLog239.xml"/><Relationship Id="rId296" Type="http://schemas.openxmlformats.org/officeDocument/2006/relationships/revisionLog" Target="revisionLog260.xml"/><Relationship Id="rId300" Type="http://schemas.openxmlformats.org/officeDocument/2006/relationships/revisionLog" Target="revisionLog264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321" Type="http://schemas.openxmlformats.org/officeDocument/2006/relationships/revisionLog" Target="revisionLog283.xml"/><Relationship Id="rId342" Type="http://schemas.openxmlformats.org/officeDocument/2006/relationships/revisionLog" Target="revisionLog304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244" Type="http://schemas.openxmlformats.org/officeDocument/2006/relationships/revisionLog" Target="revisionLog208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29.xml"/><Relationship Id="rId286" Type="http://schemas.openxmlformats.org/officeDocument/2006/relationships/revisionLog" Target="revisionLog250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311" Type="http://schemas.openxmlformats.org/officeDocument/2006/relationships/revisionLog" Target="revisionLog273.xml"/><Relationship Id="rId332" Type="http://schemas.openxmlformats.org/officeDocument/2006/relationships/revisionLog" Target="revisionLog294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98.xml"/><Relationship Id="rId29" Type="http://schemas.openxmlformats.org/officeDocument/2006/relationships/revisionLog" Target="revisionLog29.xml"/><Relationship Id="rId255" Type="http://schemas.openxmlformats.org/officeDocument/2006/relationships/revisionLog" Target="revisionLog219.xml"/><Relationship Id="rId276" Type="http://schemas.openxmlformats.org/officeDocument/2006/relationships/revisionLog" Target="revisionLog240.xml"/><Relationship Id="rId297" Type="http://schemas.openxmlformats.org/officeDocument/2006/relationships/revisionLog" Target="revisionLog26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81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301" Type="http://schemas.openxmlformats.org/officeDocument/2006/relationships/revisionLog" Target="revisionLog265.xml"/><Relationship Id="rId322" Type="http://schemas.openxmlformats.org/officeDocument/2006/relationships/revisionLog" Target="revisionLog284.xml"/><Relationship Id="rId343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1C8259D-6A80-4850-BCF6-3E5EBB5A8228}" diskRevisions="1" revisionId="5130" version="344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6FECC1C8-8BDF-44DD-9EF4-01606CF76735}" dateTime="2023-10-16T15:36:56" maxSheetId="2" userName="Пользователь" r:id="rId226" minRId="3420" maxRId="3439">
    <sheetIdMap count="1">
      <sheetId val="1"/>
    </sheetIdMap>
  </header>
  <header guid="{80CCEF7C-1AF0-4641-84AE-51B43E3DD3C4}" dateTime="2023-10-16T15:45:22" maxSheetId="2" userName="Пользователь" r:id="rId227" minRId="3442" maxRId="3473">
    <sheetIdMap count="1">
      <sheetId val="1"/>
    </sheetIdMap>
  </header>
  <header guid="{C3830F11-ED9D-4914-8DC8-6CEC92F032CD}" dateTime="2023-10-16T15:53:05" maxSheetId="2" userName="Пользователь" r:id="rId228" minRId="3474" maxRId="3501">
    <sheetIdMap count="1">
      <sheetId val="1"/>
    </sheetIdMap>
  </header>
  <header guid="{4AF19F10-7769-4352-9FFC-C916BC594C8A}" dateTime="2023-10-16T15:58:40" maxSheetId="2" userName="Пользователь" r:id="rId229" minRId="3502" maxRId="3536">
    <sheetIdMap count="1">
      <sheetId val="1"/>
    </sheetIdMap>
  </header>
  <header guid="{B3DD402F-F74B-44F4-8A48-33A0853321AE}" dateTime="2023-10-16T16:18:52" maxSheetId="2" userName="Пользователь" r:id="rId230" minRId="3537" maxRId="3640">
    <sheetIdMap count="1">
      <sheetId val="1"/>
    </sheetIdMap>
  </header>
  <header guid="{0C2AB581-34C5-4B49-8BF1-71D4F3A122D9}" dateTime="2023-10-16T16:33:31" maxSheetId="2" userName="Пользователь" r:id="rId231" minRId="3641" maxRId="3647">
    <sheetIdMap count="1">
      <sheetId val="1"/>
    </sheetIdMap>
  </header>
  <header guid="{CAE74743-4C63-4958-BF66-B06FAB9CCC72}" dateTime="2023-10-16T18:01:06" maxSheetId="2" userName="Пользователь" r:id="rId232" minRId="3648" maxRId="3705">
    <sheetIdMap count="1">
      <sheetId val="1"/>
    </sheetIdMap>
  </header>
  <header guid="{4880C580-E0AF-4F20-81AA-284E9BD3150C}" dateTime="2023-10-16T18:02:28" maxSheetId="2" userName="Пользователь" r:id="rId233" minRId="3706" maxRId="3711">
    <sheetIdMap count="1">
      <sheetId val="1"/>
    </sheetIdMap>
  </header>
  <header guid="{955DDB69-E037-4227-91BB-B2FC37FF0883}" dateTime="2023-10-17T09:07:41" maxSheetId="2" userName="Пользователь" r:id="rId234" minRId="3712" maxRId="3717">
    <sheetIdMap count="1">
      <sheetId val="1"/>
    </sheetIdMap>
  </header>
  <header guid="{73CA2FBF-9168-41F4-9954-26C8D75C9496}" dateTime="2023-10-17T09:07:55" maxSheetId="2" userName="Пользователь" r:id="rId235">
    <sheetIdMap count="1">
      <sheetId val="1"/>
    </sheetIdMap>
  </header>
  <header guid="{5611428B-8C84-4328-941E-587487197A84}" dateTime="2023-10-17T09:59:08" maxSheetId="2" userName="Пользователь" r:id="rId236" minRId="3718" maxRId="3829">
    <sheetIdMap count="1">
      <sheetId val="1"/>
    </sheetIdMap>
  </header>
  <header guid="{1369ECB0-7916-4C39-8944-057605640343}" dateTime="2023-10-17T09:59:29" maxSheetId="2" userName="Пользователь" r:id="rId237" minRId="3830">
    <sheetIdMap count="1">
      <sheetId val="1"/>
    </sheetIdMap>
  </header>
  <header guid="{26381110-9C32-460D-8869-62744F15743A}" dateTime="2023-10-17T13:32:14" maxSheetId="2" userName="Пользователь" r:id="rId238" minRId="3831" maxRId="3891">
    <sheetIdMap count="1">
      <sheetId val="1"/>
    </sheetIdMap>
  </header>
  <header guid="{33012029-8105-4C87-84A9-7DB0F00DB871}" dateTime="2023-10-17T13:38:34" maxSheetId="2" userName="Пользователь" r:id="rId239" minRId="3892" maxRId="3916">
    <sheetIdMap count="1">
      <sheetId val="1"/>
    </sheetIdMap>
  </header>
  <header guid="{24126BBA-DC1E-45FC-8E2B-B391C65F9696}" dateTime="2023-10-17T13:39:45" maxSheetId="2" userName="Пользователь" r:id="rId240" minRId="3917" maxRId="3927">
    <sheetIdMap count="1">
      <sheetId val="1"/>
    </sheetIdMap>
  </header>
  <header guid="{784F24B1-CF62-4265-B002-B55AC596980A}" dateTime="2023-10-17T13:40:36" maxSheetId="2" userName="Пользователь" r:id="rId241" minRId="3928" maxRId="3929">
    <sheetIdMap count="1">
      <sheetId val="1"/>
    </sheetIdMap>
  </header>
  <header guid="{0B5C9FB2-840B-426E-A5A8-684C7CCC4412}" dateTime="2023-10-17T13:40:41" maxSheetId="2" userName="Пользователь" r:id="rId242" minRId="3930">
    <sheetIdMap count="1">
      <sheetId val="1"/>
    </sheetIdMap>
  </header>
  <header guid="{4CE6BED5-7069-47F5-9824-BE7993CE9F42}" dateTime="2023-10-17T13:41:08" maxSheetId="2" userName="Пользователь" r:id="rId243" minRId="3931">
    <sheetIdMap count="1">
      <sheetId val="1"/>
    </sheetIdMap>
  </header>
  <header guid="{0B9582A7-9DB8-49C6-A933-81CE18789E15}" dateTime="2023-10-17T17:07:27" maxSheetId="2" userName="Пользователь" r:id="rId244" minRId="3932" maxRId="3949">
    <sheetIdMap count="1">
      <sheetId val="1"/>
    </sheetIdMap>
  </header>
  <header guid="{8CBC2B75-D045-4069-8BE3-A60EF8049D7C}" dateTime="2023-10-18T15:34:21" maxSheetId="2" userName="Пользователь" r:id="rId245" minRId="3952" maxRId="3953">
    <sheetIdMap count="1">
      <sheetId val="1"/>
    </sheetIdMap>
  </header>
  <header guid="{B5D31741-B3AF-431F-949B-5FD67E00D79D}" dateTime="2023-10-18T15:34:25" maxSheetId="2" userName="Пользователь" r:id="rId246">
    <sheetIdMap count="1">
      <sheetId val="1"/>
    </sheetIdMap>
  </header>
  <header guid="{761CC9AF-3A7F-4329-A728-C6A7FB4D339C}" dateTime="2023-10-18T15:45:55" maxSheetId="2" userName="Пользователь" r:id="rId247" minRId="3954" maxRId="4007">
    <sheetIdMap count="1">
      <sheetId val="1"/>
    </sheetIdMap>
  </header>
  <header guid="{23232310-8D29-49B6-9F61-7FD085A06870}" dateTime="2023-10-18T15:46:39" maxSheetId="2" userName="Пользователь" r:id="rId248" minRId="4010" maxRId="4011">
    <sheetIdMap count="1">
      <sheetId val="1"/>
    </sheetIdMap>
  </header>
  <header guid="{6D24AB5F-27C1-46AA-90CB-E2A9042FCAAB}" dateTime="2023-10-18T15:48:22" maxSheetId="2" userName="Пользователь" r:id="rId249" minRId="4012" maxRId="4013">
    <sheetIdMap count="1">
      <sheetId val="1"/>
    </sheetIdMap>
  </header>
  <header guid="{280998DE-F2BC-4912-95F3-4D7F5677062E}" dateTime="2023-10-18T15:50:42" maxSheetId="2" userName="Пользователь" r:id="rId250" minRId="4014" maxRId="4022">
    <sheetIdMap count="1">
      <sheetId val="1"/>
    </sheetIdMap>
  </header>
  <header guid="{B074DE0F-9B65-4667-AFF0-7184DED315CC}" dateTime="2023-10-18T15:52:27" maxSheetId="2" userName="Пользователь" r:id="rId251" minRId="4023" maxRId="4024">
    <sheetIdMap count="1">
      <sheetId val="1"/>
    </sheetIdMap>
  </header>
  <header guid="{31E9D0E2-D8AB-4BF9-9A1B-886672F01D2E}" dateTime="2023-10-18T15:54:04" maxSheetId="2" userName="Пользователь" r:id="rId252">
    <sheetIdMap count="1">
      <sheetId val="1"/>
    </sheetIdMap>
  </header>
  <header guid="{C36FA439-F471-4329-95DD-519B69E31792}" dateTime="2023-10-18T15:55:01" maxSheetId="2" userName="Пользователь" r:id="rId253">
    <sheetIdMap count="1">
      <sheetId val="1"/>
    </sheetIdMap>
  </header>
  <header guid="{DDC40979-1927-458E-A18B-16F6F0AC21DA}" dateTime="2023-10-18T15:55:58" maxSheetId="2" userName="Пользователь" r:id="rId254" minRId="4027" maxRId="4030">
    <sheetIdMap count="1">
      <sheetId val="1"/>
    </sheetIdMap>
  </header>
  <header guid="{A8A7E9FC-ED8D-4CCA-BEC4-9FDC4B37D370}" dateTime="2023-10-18T15:56:53" maxSheetId="2" userName="Пользователь" r:id="rId255" minRId="4031" maxRId="4033">
    <sheetIdMap count="1">
      <sheetId val="1"/>
    </sheetIdMap>
  </header>
  <header guid="{18119944-93CE-4CC8-898A-917E59C596DA}" dateTime="2023-10-18T16:02:53" maxSheetId="2" userName="Пользователь" r:id="rId256" minRId="4034" maxRId="4041">
    <sheetIdMap count="1">
      <sheetId val="1"/>
    </sheetIdMap>
  </header>
  <header guid="{D2DEDC2C-8867-4437-9213-455E1FB61287}" dateTime="2023-10-18T16:03:53" maxSheetId="2" userName="Пользователь" r:id="rId257" minRId="4042" maxRId="4047">
    <sheetIdMap count="1">
      <sheetId val="1"/>
    </sheetIdMap>
  </header>
  <header guid="{D3F90CE8-AB85-46CC-BE9D-775A796B1F04}" dateTime="2023-10-18T16:07:53" maxSheetId="2" userName="Пользователь" r:id="rId258" minRId="4048" maxRId="4049">
    <sheetIdMap count="1">
      <sheetId val="1"/>
    </sheetIdMap>
  </header>
  <header guid="{BA6036E5-6705-45CD-AF23-EC7BA220C081}" dateTime="2023-10-18T16:11:10" maxSheetId="2" userName="Пользователь" r:id="rId259" minRId="4050" maxRId="4057">
    <sheetIdMap count="1">
      <sheetId val="1"/>
    </sheetIdMap>
  </header>
  <header guid="{DFDA752D-8AAD-448D-B704-32611CF07362}" dateTime="2023-10-18T16:13:42" maxSheetId="2" userName="Пользователь" r:id="rId260" minRId="4058" maxRId="4063">
    <sheetIdMap count="1">
      <sheetId val="1"/>
    </sheetIdMap>
  </header>
  <header guid="{CD6A215A-DF10-46E3-8E7C-EF2894BBA4F5}" dateTime="2023-10-18T16:14:19" maxSheetId="2" userName="Пользователь" r:id="rId261" minRId="4064" maxRId="4066">
    <sheetIdMap count="1">
      <sheetId val="1"/>
    </sheetIdMap>
  </header>
  <header guid="{34701608-4172-4656-B769-0B7D0AD444D5}" dateTime="2023-10-18T16:15:16" maxSheetId="2" userName="Пользователь" r:id="rId262" minRId="4067" maxRId="4069">
    <sheetIdMap count="1">
      <sheetId val="1"/>
    </sheetIdMap>
  </header>
  <header guid="{9D523A1D-D90B-4CC3-A992-A3F65A0799B7}" dateTime="2023-10-18T16:38:47" maxSheetId="2" userName="Пользователь" r:id="rId263">
    <sheetIdMap count="1">
      <sheetId val="1"/>
    </sheetIdMap>
  </header>
  <header guid="{702903BB-4F49-4F1B-9AFC-181F09BCDD8E}" dateTime="2023-10-18T16:55:45" maxSheetId="2" userName="Пользователь" r:id="rId264" minRId="4070" maxRId="4085">
    <sheetIdMap count="1">
      <sheetId val="1"/>
    </sheetIdMap>
  </header>
  <header guid="{89F93BFE-5406-42F4-9C0C-D4F44B74833B}" dateTime="2023-10-19T11:25:07" maxSheetId="2" userName="Пользователь" r:id="rId265" minRId="4088" maxRId="4090">
    <sheetIdMap count="1">
      <sheetId val="1"/>
    </sheetIdMap>
  </header>
  <header guid="{E83AE6C7-5DAB-42F7-82BC-7475AB2BBB1B}" dateTime="2023-10-19T11:26:57" maxSheetId="2" userName="Пользователь" r:id="rId266" minRId="4091" maxRId="4096">
    <sheetIdMap count="1">
      <sheetId val="1"/>
    </sheetIdMap>
  </header>
  <header guid="{07451544-2986-4FFD-BA65-6B4EF2183C8C}" dateTime="2023-10-19T11:28:50" maxSheetId="2" userName="Пользователь" r:id="rId267" minRId="4097" maxRId="4104">
    <sheetIdMap count="1">
      <sheetId val="1"/>
    </sheetIdMap>
  </header>
  <header guid="{FB8D1A54-ACA0-4B51-8236-B5F3BE1AFBF2}" dateTime="2023-10-19T11:29:57" maxSheetId="2" userName="Пользователь" r:id="rId268" minRId="4105" maxRId="4108">
    <sheetIdMap count="1">
      <sheetId val="1"/>
    </sheetIdMap>
  </header>
  <header guid="{15CDE2D0-1917-4FA3-9F9B-8D59BA795B51}" dateTime="2023-10-19T11:38:05" maxSheetId="2" userName="Пользователь" r:id="rId269" minRId="4109" maxRId="4112">
    <sheetIdMap count="1">
      <sheetId val="1"/>
    </sheetIdMap>
  </header>
  <header guid="{2CFF02FB-A0EA-4535-A525-962CCAB4B56D}" dateTime="2023-10-19T11:39:22" maxSheetId="2" userName="Пользователь" r:id="rId270" minRId="4113" maxRId="4116">
    <sheetIdMap count="1">
      <sheetId val="1"/>
    </sheetIdMap>
  </header>
  <header guid="{30A53E38-BF3F-476E-A106-C14E91BF5E0E}" dateTime="2023-10-19T11:40:07" maxSheetId="2" userName="Пользователь" r:id="rId271" minRId="4117" maxRId="4118">
    <sheetIdMap count="1">
      <sheetId val="1"/>
    </sheetIdMap>
  </header>
  <header guid="{17AA57CD-5543-42EF-846D-6150AB0768D6}" dateTime="2023-10-19T11:40:59" maxSheetId="2" userName="Пользователь" r:id="rId272" minRId="4119" maxRId="4120">
    <sheetIdMap count="1">
      <sheetId val="1"/>
    </sheetIdMap>
  </header>
  <header guid="{3FA8268E-6024-42E4-93B1-25C8EA566479}" dateTime="2023-10-19T11:45:57" maxSheetId="2" userName="Пользователь" r:id="rId273" minRId="4121" maxRId="4132">
    <sheetIdMap count="1">
      <sheetId val="1"/>
    </sheetIdMap>
  </header>
  <header guid="{5D883E35-C869-4442-B265-F08193AC196A}" dateTime="2023-10-19T13:17:14" maxSheetId="2" userName="Пользователь" r:id="rId274" minRId="4135" maxRId="4154">
    <sheetIdMap count="1">
      <sheetId val="1"/>
    </sheetIdMap>
  </header>
  <header guid="{16E90C12-DAD7-4093-88E0-1A5A7232744D}" dateTime="2023-10-19T13:23:30" maxSheetId="2" userName="Пользователь" r:id="rId275" minRId="4155" maxRId="4158">
    <sheetIdMap count="1">
      <sheetId val="1"/>
    </sheetIdMap>
  </header>
  <header guid="{83104E68-F12E-4E9F-AB2E-4317D5BF431E}" dateTime="2023-10-19T13:25:48" maxSheetId="2" userName="Пользователь" r:id="rId276" minRId="4159" maxRId="4166">
    <sheetIdMap count="1">
      <sheetId val="1"/>
    </sheetIdMap>
  </header>
  <header guid="{147D2350-8A23-474C-AE5C-13A1A1C7217A}" dateTime="2023-10-19T15:45:12" maxSheetId="2" userName="Пользователь" r:id="rId277" minRId="4169" maxRId="4173">
    <sheetIdMap count="1">
      <sheetId val="1"/>
    </sheetIdMap>
  </header>
  <header guid="{1297B8E2-C8B5-41D4-9D86-596B23610B03}" dateTime="2023-10-19T15:46:02" maxSheetId="2" userName="Пользователь" r:id="rId278" minRId="4174" maxRId="4175">
    <sheetIdMap count="1">
      <sheetId val="1"/>
    </sheetIdMap>
  </header>
  <header guid="{9CE5042B-4532-421B-8161-57FDB5C78B70}" dateTime="2023-10-20T08:47:42" maxSheetId="2" userName="Пользователь" r:id="rId279" minRId="4176" maxRId="4177">
    <sheetIdMap count="1">
      <sheetId val="1"/>
    </sheetIdMap>
  </header>
  <header guid="{4792FAA9-E87F-4370-896C-4BDE64EEBE20}" dateTime="2023-10-20T08:50:16" maxSheetId="2" userName="Пользователь" r:id="rId280" minRId="4178" maxRId="4192">
    <sheetIdMap count="1">
      <sheetId val="1"/>
    </sheetIdMap>
  </header>
  <header guid="{9194D50A-FCA4-4378-BDBF-525EADB93FD2}" dateTime="2023-10-20T08:51:22" maxSheetId="2" userName="Пользователь" r:id="rId281" minRId="4193" maxRId="4196">
    <sheetIdMap count="1">
      <sheetId val="1"/>
    </sheetIdMap>
  </header>
  <header guid="{97A18EAD-4AC3-4650-A31E-C67BF9E851F4}" dateTime="2023-10-20T08:56:27" maxSheetId="2" userName="Пользователь" r:id="rId282" minRId="4197" maxRId="4202">
    <sheetIdMap count="1">
      <sheetId val="1"/>
    </sheetIdMap>
  </header>
  <header guid="{B850C6AD-39B0-4A35-90B1-93508CBCB3E5}" dateTime="2023-10-20T09:15:06" maxSheetId="2" userName="Пользователь" r:id="rId283" minRId="4203" maxRId="4220">
    <sheetIdMap count="1">
      <sheetId val="1"/>
    </sheetIdMap>
  </header>
  <header guid="{C87F5DC5-881D-4B2D-B288-3C874EF374AC}" dateTime="2023-10-20T09:21:57" maxSheetId="2" userName="Пользователь" r:id="rId284" minRId="4221" maxRId="4236">
    <sheetIdMap count="1">
      <sheetId val="1"/>
    </sheetIdMap>
  </header>
  <header guid="{B12B7724-F61E-4643-8502-85939D4C3BED}" dateTime="2023-10-20T10:09:49" maxSheetId="2" userName="Пользователь" r:id="rId285" minRId="4237" maxRId="4240">
    <sheetIdMap count="1">
      <sheetId val="1"/>
    </sheetIdMap>
  </header>
  <header guid="{3659C275-178D-4E4F-BDB4-FFD77FD33050}" dateTime="2023-10-20T10:11:41" maxSheetId="2" userName="Пользователь" r:id="rId286" minRId="4241" maxRId="4252">
    <sheetIdMap count="1">
      <sheetId val="1"/>
    </sheetIdMap>
  </header>
  <header guid="{575F716A-0452-4894-948F-FE820886F6E1}" dateTime="2023-10-20T10:15:36" maxSheetId="2" userName="Пользователь" r:id="rId287" minRId="4253" maxRId="4256">
    <sheetIdMap count="1">
      <sheetId val="1"/>
    </sheetIdMap>
  </header>
  <header guid="{530BD610-5C15-4825-A8A7-0A16810FCC4B}" dateTime="2023-10-20T10:24:15" maxSheetId="2" userName="Пользователь" r:id="rId288" minRId="4257" maxRId="4258">
    <sheetIdMap count="1">
      <sheetId val="1"/>
    </sheetIdMap>
  </header>
  <header guid="{947F62FD-EBF1-492E-BDBD-61C2509A2272}" dateTime="2023-10-20T10:29:10" maxSheetId="2" userName="Пользователь" r:id="rId289" minRId="4259" maxRId="4264">
    <sheetIdMap count="1">
      <sheetId val="1"/>
    </sheetIdMap>
  </header>
  <header guid="{742077AF-78F4-4048-B9C3-A9DCA9A0277A}" dateTime="2023-10-20T15:12:37" maxSheetId="2" userName="Пользователь" r:id="rId290" minRId="4265" maxRId="4268">
    <sheetIdMap count="1">
      <sheetId val="1"/>
    </sheetIdMap>
  </header>
  <header guid="{28C1EAF5-50CE-48A2-A4FB-8B0326B67FBE}" dateTime="2023-10-23T11:36:52" maxSheetId="2" userName="Пользователь" r:id="rId291" minRId="4269" maxRId="4270">
    <sheetIdMap count="1">
      <sheetId val="1"/>
    </sheetIdMap>
  </header>
  <header guid="{20B61108-9A70-4B79-94ED-4E4A2BE1E5BA}" dateTime="2023-10-23T11:40:23" maxSheetId="2" userName="Пользователь" r:id="rId292">
    <sheetIdMap count="1">
      <sheetId val="1"/>
    </sheetIdMap>
  </header>
  <header guid="{330EBBFA-E198-424E-BE58-75A528D0A70C}" dateTime="2023-10-23T11:43:52" maxSheetId="2" userName="Пользователь" r:id="rId293">
    <sheetIdMap count="1">
      <sheetId val="1"/>
    </sheetIdMap>
  </header>
  <header guid="{BDDBD419-CEB8-4BBF-A51F-613BC9959578}" dateTime="2023-10-23T11:44:14" maxSheetId="2" userName="Пользователь" r:id="rId294">
    <sheetIdMap count="1">
      <sheetId val="1"/>
    </sheetIdMap>
  </header>
  <header guid="{228A49D8-3E8F-4E02-AE13-AE6EE60B0673}" dateTime="2023-10-23T11:44:49" maxSheetId="2" userName="Пользователь" r:id="rId295" minRId="4271" maxRId="4273">
    <sheetIdMap count="1">
      <sheetId val="1"/>
    </sheetIdMap>
  </header>
  <header guid="{124A6D92-6DDF-4880-A663-53789E32C810}" dateTime="2023-10-23T11:48:21" maxSheetId="2" userName="Пользователь" r:id="rId296" minRId="4274" maxRId="4275">
    <sheetIdMap count="1">
      <sheetId val="1"/>
    </sheetIdMap>
  </header>
  <header guid="{11AAF292-1FF3-4BB4-B89F-FA543FB97E4A}" dateTime="2023-10-23T11:49:20" maxSheetId="2" userName="Пользователь" r:id="rId297" minRId="4276" maxRId="4277">
    <sheetIdMap count="1">
      <sheetId val="1"/>
    </sheetIdMap>
  </header>
  <header guid="{E723450C-FE59-4465-A75B-4F8CCAB7BAA7}" dateTime="2023-10-23T13:20:45" maxSheetId="2" userName="Пользователь" r:id="rId298" minRId="4278" maxRId="4291">
    <sheetIdMap count="1">
      <sheetId val="1"/>
    </sheetIdMap>
  </header>
  <header guid="{AC8E6BF7-B564-4EF9-80E6-93A908E64E13}" dateTime="2023-10-23T13:21:13" maxSheetId="2" userName="Пользователь" r:id="rId299" minRId="4294" maxRId="4295">
    <sheetIdMap count="1">
      <sheetId val="1"/>
    </sheetIdMap>
  </header>
  <header guid="{E6D9B819-BF31-42C0-9C9E-C918CFF0BAFA}" dateTime="2023-10-23T14:04:18" maxSheetId="2" userName="Пользователь" r:id="rId300" minRId="4296" maxRId="4303">
    <sheetIdMap count="1">
      <sheetId val="1"/>
    </sheetIdMap>
  </header>
  <header guid="{EB883340-FE2A-4246-956E-C5A922831B21}" dateTime="2023-10-23T14:08:31" maxSheetId="2" userName="Пользователь" r:id="rId301" minRId="4304" maxRId="4311">
    <sheetIdMap count="1">
      <sheetId val="1"/>
    </sheetIdMap>
  </header>
  <header guid="{9DDC1034-54B9-4BC9-8328-091340BDFD5D}" dateTime="2023-10-23T14:29:07" maxSheetId="2" userName="Пользователь" r:id="rId302" minRId="4314">
    <sheetIdMap count="1">
      <sheetId val="1"/>
    </sheetIdMap>
  </header>
  <header guid="{C6C7991D-8F42-476D-9806-6E4DC97E7A02}" dateTime="2023-10-25T14:31:34" maxSheetId="2" userName="Ольга Владимировна" r:id="rId303" minRId="4315" maxRId="4321">
    <sheetIdMap count="1">
      <sheetId val="1"/>
    </sheetIdMap>
  </header>
  <header guid="{36CF79CB-0ADE-4651-B006-A7E708143B86}" dateTime="2023-10-31T09:01:17" maxSheetId="2" userName="Ольга Владимировна" r:id="rId304" minRId="4322" maxRId="4324">
    <sheetIdMap count="1">
      <sheetId val="1"/>
    </sheetIdMap>
  </header>
  <header guid="{3144C934-61EF-43C4-BCB6-26AD9A745AC2}" dateTime="2023-12-11T16:45:43" maxSheetId="2" userName="БутытоваСГ" r:id="rId305" minRId="4325" maxRId="4350">
    <sheetIdMap count="1">
      <sheetId val="1"/>
    </sheetIdMap>
  </header>
  <header guid="{8204249A-789E-435A-855A-5CCE52FE0DC9}" dateTime="2023-12-11T16:48:06" maxSheetId="2" userName="БутытоваСГ" r:id="rId306" minRId="4353" maxRId="4367">
    <sheetIdMap count="1">
      <sheetId val="1"/>
    </sheetIdMap>
  </header>
  <header guid="{C510EB7E-FD04-40A3-AFF1-42841E42176E}" dateTime="2023-12-11T16:48:11" maxSheetId="2" userName="БутытоваСГ" r:id="rId307">
    <sheetIdMap count="1">
      <sheetId val="1"/>
    </sheetIdMap>
  </header>
  <header guid="{39649D98-2C55-4951-AAFA-16F6562ADDC2}" dateTime="2023-12-11T16:50:30" maxSheetId="2" userName="БутытоваСГ" r:id="rId308" minRId="4368" maxRId="4396">
    <sheetIdMap count="1">
      <sheetId val="1"/>
    </sheetIdMap>
  </header>
  <header guid="{A0AE03B8-83BE-4189-A880-44E16D427DA6}" dateTime="2023-12-11T16:51:35" maxSheetId="2" userName="БутытоваСГ" r:id="rId309" minRId="4397" maxRId="4404">
    <sheetIdMap count="1">
      <sheetId val="1"/>
    </sheetIdMap>
  </header>
  <header guid="{49F9F621-D5A5-4B8E-B756-5D8F491F89BB}" dateTime="2023-12-11T16:52:21" maxSheetId="2" userName="БутытоваСГ" r:id="rId310" minRId="4405" maxRId="4410">
    <sheetIdMap count="1">
      <sheetId val="1"/>
    </sheetIdMap>
  </header>
  <header guid="{79EC7FC8-3C85-4EBC-A2E2-59D4217A7C51}" dateTime="2023-12-11T16:53:34" maxSheetId="2" userName="БутытоваСГ" r:id="rId311" minRId="4411" maxRId="4432">
    <sheetIdMap count="1">
      <sheetId val="1"/>
    </sheetIdMap>
  </header>
  <header guid="{98BF9DF1-3F81-411F-A368-9BBDA312AB75}" dateTime="2023-12-11T16:55:27" maxSheetId="2" userName="БутытоваСГ" r:id="rId312" minRId="4433" maxRId="4446">
    <sheetIdMap count="1">
      <sheetId val="1"/>
    </sheetIdMap>
  </header>
  <header guid="{504CEFFD-414D-44F2-B173-5B208BDD4F36}" dateTime="2023-12-11T16:57:37" maxSheetId="2" userName="БутытоваСГ" r:id="rId313" minRId="4447" maxRId="4464">
    <sheetIdMap count="1">
      <sheetId val="1"/>
    </sheetIdMap>
  </header>
  <header guid="{54C2F6EE-5F3C-4D69-8E94-D39E940E5D22}" dateTime="2023-12-11T16:58:12" maxSheetId="2" userName="БутытоваСГ" r:id="rId314" minRId="4465" maxRId="4466">
    <sheetIdMap count="1">
      <sheetId val="1"/>
    </sheetIdMap>
  </header>
  <header guid="{83BC1169-C5F3-48A9-8ADB-4537077CE5BC}" dateTime="2023-12-11T17:02:31" maxSheetId="2" userName="БутытоваСГ" r:id="rId315" minRId="4467" maxRId="4510">
    <sheetIdMap count="1">
      <sheetId val="1"/>
    </sheetIdMap>
  </header>
  <header guid="{44459393-2CF6-495A-B131-81F094072BE0}" dateTime="2023-12-11T17:03:49" maxSheetId="2" userName="БутытоваСГ" r:id="rId316" minRId="4511" maxRId="4518">
    <sheetIdMap count="1">
      <sheetId val="1"/>
    </sheetIdMap>
  </header>
  <header guid="{16FE4997-EA0F-4D55-9029-11A9F7A82331}" dateTime="2023-12-11T17:06:06" maxSheetId="2" userName="БутытоваСГ" r:id="rId317" minRId="4519" maxRId="4544">
    <sheetIdMap count="1">
      <sheetId val="1"/>
    </sheetIdMap>
  </header>
  <header guid="{8DBA71F6-5DA1-4B90-A182-DAA62A3AD114}" dateTime="2023-12-11T17:10:04" maxSheetId="2" userName="БутытоваСГ" r:id="rId318" minRId="4545" maxRId="4574">
    <sheetIdMap count="1">
      <sheetId val="1"/>
    </sheetIdMap>
  </header>
  <header guid="{339C3A5E-5C55-4743-A6A5-C72F85B741B2}" dateTime="2023-12-12T11:05:30" maxSheetId="2" userName="БутытоваСГ" r:id="rId319" minRId="4575" maxRId="4578">
    <sheetIdMap count="1">
      <sheetId val="1"/>
    </sheetIdMap>
  </header>
  <header guid="{04A3EF5E-0EB7-41D7-98CC-7A38E8881A76}" dateTime="2023-12-12T11:06:33" maxSheetId="2" userName="БутытоваСГ" r:id="rId320" minRId="4579" maxRId="4580">
    <sheetIdMap count="1">
      <sheetId val="1"/>
    </sheetIdMap>
  </header>
  <header guid="{0DB40BB7-7D4D-4D7A-9CA9-20F8F335AD10}" dateTime="2023-12-12T11:08:38" maxSheetId="2" userName="БутытоваСГ" r:id="rId321">
    <sheetIdMap count="1">
      <sheetId val="1"/>
    </sheetIdMap>
  </header>
  <header guid="{52F86A7C-882E-454A-802A-3F1582CB2BE0}" dateTime="2023-12-18T08:53:46" maxSheetId="2" userName="БутытоваСГ" r:id="rId322" minRId="4581" maxRId="4603">
    <sheetIdMap count="1">
      <sheetId val="1"/>
    </sheetIdMap>
  </header>
  <header guid="{4210C9D4-2310-43A7-BC70-7596C4B9E4C7}" dateTime="2023-12-21T08:43:40" maxSheetId="2" userName="БутытоваСГ" r:id="rId323">
    <sheetIdMap count="1">
      <sheetId val="1"/>
    </sheetIdMap>
  </header>
  <header guid="{E43E08C8-6E68-4EA6-B6C2-0CB9F28DCB1A}" dateTime="2023-12-21T09:23:02" maxSheetId="2" userName="БутытоваСГ" r:id="rId324" minRId="4604" maxRId="4621">
    <sheetIdMap count="1">
      <sheetId val="1"/>
    </sheetIdMap>
  </header>
  <header guid="{BC8CCE1C-25A4-41FF-93CC-462B81245775}" dateTime="2023-12-28T09:35:38" maxSheetId="2" userName="Пользователь" r:id="rId325" minRId="4622">
    <sheetIdMap count="1">
      <sheetId val="1"/>
    </sheetIdMap>
  </header>
  <header guid="{2A48AE91-8D11-4C6C-AF58-B316C7267FF2}" dateTime="2024-03-20T08:48:18" maxSheetId="2" userName="БутытоваСГ" r:id="rId326" minRId="4623" maxRId="4713">
    <sheetIdMap count="1">
      <sheetId val="1"/>
    </sheetIdMap>
  </header>
  <header guid="{CCC4298E-12A1-4896-8F31-DF868CBFBC26}" dateTime="2024-03-20T09:18:55" maxSheetId="2" userName="БутытоваСГ" r:id="rId327" minRId="4714" maxRId="4868">
    <sheetIdMap count="1">
      <sheetId val="1"/>
    </sheetIdMap>
  </header>
  <header guid="{D34BF615-FEB2-4CA2-A63E-8F919CDC06F5}" dateTime="2024-03-20T09:20:36" maxSheetId="2" userName="БутытоваСГ" r:id="rId328" minRId="4869" maxRId="4871">
    <sheetIdMap count="1">
      <sheetId val="1"/>
    </sheetIdMap>
  </header>
  <header guid="{8A6188C0-7EBE-4373-B803-EAE44EFC480E}" dateTime="2024-03-20T09:21:43" maxSheetId="2" userName="БутытоваСГ" r:id="rId329" minRId="4872" maxRId="4886">
    <sheetIdMap count="1">
      <sheetId val="1"/>
    </sheetIdMap>
  </header>
  <header guid="{F95CEE3A-858B-470C-88F5-30683E1EF852}" dateTime="2024-03-20T09:23:12" maxSheetId="2" userName="БутытоваСГ" r:id="rId330" minRId="4887" maxRId="4950">
    <sheetIdMap count="1">
      <sheetId val="1"/>
    </sheetIdMap>
  </header>
  <header guid="{7551363D-E81A-4B6C-8F91-F11ED6757E37}" dateTime="2024-03-20T09:23:58" maxSheetId="2" userName="БутытоваСГ" r:id="rId331" minRId="4951" maxRId="4964">
    <sheetIdMap count="1">
      <sheetId val="1"/>
    </sheetIdMap>
  </header>
  <header guid="{B60E476A-0E28-49CA-AF5D-EC50FDEBC6E7}" dateTime="2024-03-20T09:29:40" maxSheetId="2" userName="БутытоваСГ" r:id="rId332" minRId="4965" maxRId="5011">
    <sheetIdMap count="1">
      <sheetId val="1"/>
    </sheetIdMap>
  </header>
  <header guid="{6DE6E26B-4618-47FF-AAD8-15C6BFBB8B63}" dateTime="2024-03-20T09:31:38" maxSheetId="2" userName="БутытоваСГ" r:id="rId333" minRId="5012" maxRId="5013">
    <sheetIdMap count="1">
      <sheetId val="1"/>
    </sheetIdMap>
  </header>
  <header guid="{5F79572F-9F46-403E-BAA6-DA2A970AB30C}" dateTime="2024-03-20T09:33:59" maxSheetId="2" userName="БутытоваСГ" r:id="rId334" minRId="5014" maxRId="5015">
    <sheetIdMap count="1">
      <sheetId val="1"/>
    </sheetIdMap>
  </header>
  <header guid="{F887D641-08FC-406F-A745-4A4441FC730A}" dateTime="2024-03-20T09:36:25" maxSheetId="2" userName="БутытоваСГ" r:id="rId335" minRId="5016" maxRId="5017">
    <sheetIdMap count="1">
      <sheetId val="1"/>
    </sheetIdMap>
  </header>
  <header guid="{425322B3-A928-49F0-B3C8-09F2A1771247}" dateTime="2024-03-20T09:40:21" maxSheetId="2" userName="БутытоваСГ" r:id="rId336" minRId="5018" maxRId="5019">
    <sheetIdMap count="1">
      <sheetId val="1"/>
    </sheetIdMap>
  </header>
  <header guid="{4D39291B-F988-4CC8-AFEA-945797D622A5}" dateTime="2024-03-20T09:44:41" maxSheetId="2" userName="БутытоваСГ" r:id="rId337" minRId="5020" maxRId="5034">
    <sheetIdMap count="1">
      <sheetId val="1"/>
    </sheetIdMap>
  </header>
  <header guid="{1396186C-A3C4-42AD-90E5-0A176EF0EEDC}" dateTime="2024-03-20T10:03:11" maxSheetId="2" userName="БутытоваСГ" r:id="rId338" minRId="5035" maxRId="5044">
    <sheetIdMap count="1">
      <sheetId val="1"/>
    </sheetIdMap>
  </header>
  <header guid="{8C34A335-1C04-4744-A40A-7EDA0AD9B7F8}" dateTime="2024-03-20T10:06:28" maxSheetId="2" userName="БутытоваСГ" r:id="rId339" minRId="5045" maxRId="5102">
    <sheetIdMap count="1">
      <sheetId val="1"/>
    </sheetIdMap>
  </header>
  <header guid="{A6002721-D8DB-4F6D-A1FC-B710C7B1337F}" dateTime="2024-03-20T10:08:18" maxSheetId="2" userName="БутытоваСГ" r:id="rId340" minRId="5103" maxRId="5110">
    <sheetIdMap count="1">
      <sheetId val="1"/>
    </sheetIdMap>
  </header>
  <header guid="{7E497AFA-795E-4ED5-9FE8-785444A74685}" dateTime="2024-03-20T10:20:17" maxSheetId="2" userName="БутытоваСГ" r:id="rId341" minRId="5113" maxRId="5119">
    <sheetIdMap count="1">
      <sheetId val="1"/>
    </sheetIdMap>
  </header>
  <header guid="{FB0CF4AD-1363-400A-9493-F44359D8BC18}" dateTime="2024-03-20T11:18:25" maxSheetId="2" userName="БутытоваСГ" r:id="rId342" minRId="5120" maxRId="5121">
    <sheetIdMap count="1">
      <sheetId val="1"/>
    </sheetIdMap>
  </header>
  <header guid="{00034B5D-2B49-4EBE-851D-F01E325B2C4B}" dateTime="2024-03-22T11:46:47" maxSheetId="2" userName="Ольга Владимировна" r:id="rId343" minRId="5122" maxRId="5125">
    <sheetIdMap count="1">
      <sheetId val="1"/>
    </sheetIdMap>
  </header>
  <header guid="{91C8259D-6A80-4850-BCF6-3E5EBB5A8228}" dateTime="2024-04-11T14:37:01" maxSheetId="2" userName="Пользователь" r:id="rId344" minRId="512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5122" sId="1" ref="A1:XFD4" action="insertRow"/>
  <rfmt sheetId="1" sqref="H1" start="0" length="0">
    <dxf>
      <font>
        <name val="Times New Roman"/>
        <scheme val="none"/>
      </font>
      <alignment horizontal="right" wrapText="0" readingOrder="0"/>
    </dxf>
  </rfmt>
  <rcc rId="5123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5124" sId="1" odxf="1" dxf="1">
    <nc r="H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5125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Ведом.структура!$A$1:$H$488</formula>
    <oldFormula>Ведом.структура!$A$5:$H$488</oldFormula>
  </rdn>
  <rdn rId="0" localSheetId="1" customView="1" name="Z_E9E577B3_C457_4984_949A_B5AD6CE2E229_.wvu.FilterData" hidden="1" oldHidden="1">
    <formula>Ведом.структура!$A$18:$J$491</formula>
    <oldFormula>Ведом.структура!$A$18:$J$491</oldFormula>
  </rdn>
  <rcv guid="{E9E577B3-C457-4984-949A-B5AD6CE2E229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4315" sId="1" ref="A1:XFD1" action="deleteRow">
    <undo index="0" exp="area" ref3D="1" dr="$A$1:$H$461" dn="Область_печати" sId="1"/>
    <undo index="0" exp="area" ref3D="1" dr="$A$1:$H$461" dn="Z_E9E577B3_C457_4984_949A_B5AD6CE2E229_.wvu.PrintArea" sId="1"/>
    <undo index="0" exp="area" ref3D="1" dr="$A$1:$H$461" dn="Z_E50FE2FB_E2CD_42FB_A643_54AB564D1B47_.wvu.PrintArea" sId="1"/>
    <undo index="0" exp="area" ref3D="1" dr="$A$1:$H$461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№7       </t>
        </is>
      </nc>
      <ndxf>
        <font>
          <name val="Times New Roman"/>
          <scheme val="none"/>
        </font>
        <alignment horizontal="right" wrapText="0" readingOrder="0"/>
      </ndxf>
    </rcc>
  </rrc>
  <rrc rId="4316" sId="1" ref="A1:XFD1" action="deleteRow">
    <undo index="0" exp="area" ref3D="1" dr="$A$1:$H$460" dn="Область_печати" sId="1"/>
    <undo index="0" exp="area" ref3D="1" dr="$A$1:$H$460" dn="Z_E9E577B3_C457_4984_949A_B5AD6CE2E229_.wvu.PrintArea" sId="1"/>
    <undo index="0" exp="area" ref3D="1" dr="$A$1:$H$460" dn="Z_E50FE2FB_E2CD_42FB_A643_54AB564D1B47_.wvu.PrintArea" sId="1"/>
    <undo index="0" exp="area" ref3D="1" dr="$A$1:$H$460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4317" sId="1" ref="A1:XFD1" action="deleteRow">
    <undo index="0" exp="area" ref3D="1" dr="$A$1:$H$459" dn="Область_печати" sId="1"/>
    <undo index="0" exp="area" ref3D="1" dr="$A$1:$H$459" dn="Z_E9E577B3_C457_4984_949A_B5AD6CE2E229_.wvu.PrintArea" sId="1"/>
    <undo index="0" exp="area" ref3D="1" dr="$A$1:$H$459" dn="Z_E50FE2FB_E2CD_42FB_A643_54AB564D1B47_.wvu.PrintArea" sId="1"/>
    <undo index="0" exp="area" ref3D="1" dr="$A$1:$H$459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4318" sId="1" ref="A1:XFD1" action="deleteRow">
    <undo index="0" exp="area" ref3D="1" dr="$A$1:$H$458" dn="Область_печати" sId="1"/>
    <undo index="0" exp="area" ref3D="1" dr="$A$1:$H$458" dn="Z_E9E577B3_C457_4984_949A_B5AD6CE2E229_.wvu.PrintArea" sId="1"/>
    <undo index="0" exp="area" ref3D="1" dr="$A$1:$H$458" dn="Z_E50FE2FB_E2CD_42FB_A643_54AB564D1B47_.wvu.PrintArea" sId="1"/>
    <undo index="0" exp="area" ref3D="1" dr="$A$1:$H$458" dn="Z_97D49131_2F31_4758_9B36_E03ACEBCB875_.wvu.PrintArea" sId="1"/>
    <rfmt sheetId="1" xfDxf="1" sqref="A1:XFD1" start="0" length="0"/>
  </rrc>
  <rcc rId="4319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4320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4321" sId="1">
    <oc r="H7" t="inlineStr">
      <is>
        <t>от "23" декабря 2022 № 227</t>
      </is>
    </oc>
    <nc r="H7" t="inlineStr">
      <is>
        <t>от "___" декабря 2023 №___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4322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  <rfmt sheetId="1" sqref="H8" start="0" length="0">
      <dxf>
        <font>
          <name val="Times New Roman"/>
          <scheme val="none"/>
        </font>
        <alignment horizontal="right" wrapText="0" readingOrder="0"/>
      </dxf>
    </rfmt>
  </rrc>
  <rrc rId="43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43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0" sId="1" numFmtId="4">
    <oc r="G234">
      <f>8280+436</f>
    </oc>
    <nc r="G234">
      <v>8380</v>
    </nc>
  </rcc>
  <rcc rId="3421" sId="1" numFmtId="4">
    <oc r="H234">
      <v>0</v>
    </oc>
    <nc r="H234">
      <v>8380</v>
    </nc>
  </rcc>
  <rfmt sheetId="1" sqref="G233:H233">
    <dxf>
      <fill>
        <patternFill patternType="solid">
          <bgColor rgb="FF92D050"/>
        </patternFill>
      </fill>
    </dxf>
  </rfmt>
  <rcc rId="3422" sId="1" numFmtId="4">
    <oc r="G131">
      <v>50000</v>
    </oc>
    <nc r="G131"/>
  </rcc>
  <rcc rId="3423" sId="1" numFmtId="4">
    <oc r="G132">
      <v>51020.41</v>
    </oc>
    <nc r="G132">
      <v>112975.6</v>
    </nc>
  </rcc>
  <rcc rId="3424" sId="1" numFmtId="4">
    <oc r="H132">
      <v>141763.05900000001</v>
    </oc>
    <nc r="H132">
      <v>713.9</v>
    </nc>
  </rcc>
  <rcc rId="3425" sId="1" numFmtId="4">
    <oc r="H131">
      <v>0</v>
    </oc>
    <nc r="H131"/>
  </rcc>
  <rrc rId="3426" sId="1" ref="A131:XFD131" action="deleteRow">
    <undo index="65535" exp="area" dr="H131:H132" r="H130" sId="1"/>
    <undo index="65535" exp="area" dr="G131:G132" r="G130" sId="1"/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130:H130" start="0" length="2147483647">
    <dxf>
      <font>
        <i/>
      </font>
    </dxf>
  </rfmt>
  <rfmt sheetId="1" sqref="G130:H130">
    <dxf>
      <fill>
        <patternFill>
          <bgColor rgb="FF92D050"/>
        </patternFill>
      </fill>
    </dxf>
  </rfmt>
  <rfmt sheetId="1" sqref="G129:H129" start="0" length="2147483647">
    <dxf>
      <font>
        <i/>
      </font>
    </dxf>
  </rfmt>
  <rfmt sheetId="1" sqref="G128:H128" start="0" length="2147483647">
    <dxf>
      <font>
        <b/>
      </font>
    </dxf>
  </rfmt>
  <rcc rId="3427" sId="1" numFmtId="4">
    <oc r="G343">
      <v>0</v>
    </oc>
    <nc r="G343">
      <v>100000</v>
    </nc>
  </rcc>
  <rfmt sheetId="1" sqref="G342:H342">
    <dxf>
      <fill>
        <patternFill patternType="solid">
          <bgColor rgb="FF92D050"/>
        </patternFill>
      </fill>
    </dxf>
  </rfmt>
  <rcc rId="3428" sId="1">
    <oc r="G351">
      <f>120+30</f>
    </oc>
    <nc r="G351">
      <f>120</f>
    </nc>
  </rcc>
  <rcc rId="3429" sId="1">
    <oc r="H351">
      <f>120+30</f>
    </oc>
    <nc r="H351">
      <f>120</f>
    </nc>
  </rcc>
  <rfmt sheetId="1" sqref="G350:H350">
    <dxf>
      <fill>
        <patternFill patternType="solid">
          <bgColor rgb="FF92D050"/>
        </patternFill>
      </fill>
    </dxf>
  </rfmt>
  <rcc rId="3430" sId="1">
    <oc r="G219">
      <f>12253.1+12253.1</f>
    </oc>
    <nc r="G219">
      <f>10584.6</f>
    </nc>
  </rcc>
  <rcc rId="3431" sId="1">
    <oc r="H219">
      <f>12415.2+12415.2</f>
    </oc>
    <nc r="H219">
      <f>10584.6</f>
    </nc>
  </rcc>
  <rfmt sheetId="1" sqref="G218:H218">
    <dxf>
      <fill>
        <patternFill>
          <bgColor rgb="FF92D050"/>
        </patternFill>
      </fill>
    </dxf>
  </rfmt>
  <rcc rId="3432" sId="1">
    <oc r="G242">
      <f>10159.152+12776.8</f>
    </oc>
    <nc r="G242">
      <f>10159.152</f>
    </nc>
  </rcc>
  <rcc rId="3433" sId="1">
    <oc r="G243">
      <f>32170.648+27897.8+957.5</f>
    </oc>
    <nc r="G243">
      <f>32170.648</f>
    </nc>
  </rcc>
  <rcc rId="3434" sId="1">
    <oc r="H242">
      <f>10159.152+12776.8</f>
    </oc>
    <nc r="H242">
      <f>10159.152</f>
    </nc>
  </rcc>
  <rcc rId="3435" sId="1">
    <oc r="H243">
      <f>32170.648+27897.8+957.5</f>
    </oc>
    <nc r="H243">
      <f>32170.648</f>
    </nc>
  </rcc>
  <rfmt sheetId="1" sqref="G241:H241">
    <dxf>
      <fill>
        <patternFill patternType="solid">
          <bgColor rgb="FF92D050"/>
        </patternFill>
      </fill>
    </dxf>
  </rfmt>
  <rcc rId="3436" sId="1">
    <oc r="G217">
      <f>28457.8+287.5</f>
    </oc>
    <nc r="G217">
      <f>27282</f>
    </nc>
  </rcc>
  <rfmt sheetId="1" sqref="G216:H216">
    <dxf>
      <fill>
        <patternFill patternType="solid">
          <bgColor rgb="FF92D050"/>
        </patternFill>
      </fill>
    </dxf>
  </rfmt>
  <rcc rId="3437" sId="1">
    <oc r="H217">
      <f>28280.1+285.7</f>
    </oc>
    <nc r="H217"/>
  </rcc>
  <rfmt sheetId="1" sqref="H216">
    <dxf>
      <fill>
        <patternFill>
          <bgColor theme="0"/>
        </patternFill>
      </fill>
    </dxf>
  </rfmt>
  <rcc rId="3438" sId="1">
    <oc r="G62">
      <f>208+208</f>
    </oc>
    <nc r="G62">
      <f>208</f>
    </nc>
  </rcc>
  <rcc rId="3439" sId="1">
    <oc r="H62">
      <f>208+208</f>
    </oc>
    <nc r="H62">
      <f>208</f>
    </nc>
  </rcc>
  <rfmt sheetId="1" sqref="G61:H61">
    <dxf>
      <fill>
        <patternFill patternType="solid">
          <bgColor rgb="FF92D050"/>
        </patternFill>
      </fill>
    </dxf>
  </rfmt>
  <rcv guid="{E50FE2FB-E2CD-42FB-A643-54AB564D1B47}" action="delete"/>
  <rdn rId="0" localSheetId="1" customView="1" name="Z_E50FE2FB_E2CD_42FB_A643_54AB564D1B47_.wvu.PrintArea" hidden="1" oldHidden="1">
    <formula>Ведом.структура!$A$1:$H$514</formula>
    <oldFormula>Ведом.структура!$A$1:$H$514</oldFormula>
  </rdn>
  <rdn rId="0" localSheetId="1" customView="1" name="Z_E50FE2FB_E2CD_42FB_A643_54AB564D1B47_.wvu.FilterData" hidden="1" oldHidden="1">
    <formula>Ведом.структура!$A$21:$M$517</formula>
    <oldFormula>Ведом.структура!$A$21:$M$517</oldFormula>
  </rdn>
  <rcv guid="{E50FE2FB-E2CD-42FB-A643-54AB564D1B47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2" sId="1">
    <oc r="G249">
      <f>386+7.9</f>
    </oc>
    <nc r="G249">
      <f>395</f>
    </nc>
  </rcc>
  <rcc rId="3443" sId="1">
    <oc r="H249">
      <f>386+7.9</f>
    </oc>
    <nc r="H249">
      <f>395</f>
    </nc>
  </rcc>
  <rfmt sheetId="1" sqref="G248:H248">
    <dxf>
      <fill>
        <patternFill patternType="solid">
          <bgColor rgb="FF92D050"/>
        </patternFill>
      </fill>
    </dxf>
  </rfmt>
  <rcc rId="3444" sId="1" numFmtId="4">
    <oc r="G225">
      <v>1408.367</v>
    </oc>
    <nc r="G225">
      <v>1380.2</v>
    </nc>
  </rcc>
  <rcc rId="3445" sId="1" numFmtId="4">
    <oc r="H225">
      <v>1408.367</v>
    </oc>
    <nc r="H225">
      <v>1380.2</v>
    </nc>
  </rcc>
  <rfmt sheetId="1" sqref="G224:H224">
    <dxf>
      <fill>
        <patternFill patternType="solid">
          <bgColor rgb="FF92D050"/>
        </patternFill>
      </fill>
    </dxf>
  </rfmt>
  <rcc rId="3446" sId="1" numFmtId="4">
    <oc r="G223">
      <v>8.6999999999999993</v>
    </oc>
    <nc r="G223"/>
  </rcc>
  <rcc rId="3447" sId="1" numFmtId="4">
    <oc r="H223">
      <v>8.1999999999999993</v>
    </oc>
    <nc r="H223"/>
  </rcc>
  <rcc rId="3448" sId="1" numFmtId="4">
    <oc r="G221">
      <v>122150.8</v>
    </oc>
    <nc r="G221">
      <v>116435</v>
    </nc>
  </rcc>
  <rcc rId="3449" sId="1" numFmtId="4">
    <oc r="H221">
      <v>122150.8</v>
    </oc>
    <nc r="H221">
      <v>116435</v>
    </nc>
  </rcc>
  <rfmt sheetId="1" sqref="G220:H220">
    <dxf>
      <fill>
        <patternFill>
          <bgColor rgb="FF92D050"/>
        </patternFill>
      </fill>
    </dxf>
  </rfmt>
  <rcc rId="3450" sId="1" numFmtId="4">
    <oc r="G329">
      <v>12076.7</v>
    </oc>
    <nc r="G329">
      <v>10869</v>
    </nc>
  </rcc>
  <rcc rId="3451" sId="1" numFmtId="4">
    <oc r="H329">
      <v>12076.7</v>
    </oc>
    <nc r="H329">
      <v>0</v>
    </nc>
  </rcc>
  <rfmt sheetId="1" sqref="G328:H328">
    <dxf>
      <fill>
        <patternFill patternType="solid">
          <bgColor rgb="FF92D050"/>
        </patternFill>
      </fill>
    </dxf>
  </rfmt>
  <rcc rId="3452" sId="1" numFmtId="4">
    <oc r="G154">
      <f>492.965+492.965</f>
    </oc>
    <nc r="G154">
      <v>512.4</v>
    </nc>
  </rcc>
  <rcc rId="3453" sId="1">
    <oc r="H154">
      <f>512.37+512.37</f>
    </oc>
    <nc r="H154"/>
  </rcc>
  <rfmt sheetId="1" sqref="G153:H153">
    <dxf>
      <fill>
        <patternFill patternType="solid">
          <bgColor rgb="FF92D050"/>
        </patternFill>
      </fill>
    </dxf>
  </rfmt>
  <rfmt sheetId="1" sqref="G142:H142">
    <dxf>
      <fill>
        <patternFill patternType="solid">
          <bgColor rgb="FF92D050"/>
        </patternFill>
      </fill>
    </dxf>
  </rfmt>
  <rcc rId="3454" sId="1" numFmtId="4">
    <oc r="G271">
      <v>84.1</v>
    </oc>
    <nc r="G271">
      <v>82</v>
    </nc>
  </rcc>
  <rfmt sheetId="1" sqref="G270:H270">
    <dxf>
      <fill>
        <patternFill patternType="solid">
          <bgColor rgb="FF92D050"/>
        </patternFill>
      </fill>
    </dxf>
  </rfmt>
  <rfmt sheetId="1" sqref="G254:H254">
    <dxf>
      <fill>
        <patternFill patternType="solid">
          <bgColor rgb="FF92D050"/>
        </patternFill>
      </fill>
    </dxf>
  </rfmt>
  <rcc rId="3455" sId="1" numFmtId="4">
    <oc r="G314">
      <v>110.4</v>
    </oc>
    <nc r="G314">
      <v>126.5</v>
    </nc>
  </rcc>
  <rcc rId="3456" sId="1" numFmtId="4">
    <oc r="H314">
      <v>114.8</v>
    </oc>
    <nc r="H314">
      <v>131.6</v>
    </nc>
  </rcc>
  <rfmt sheetId="1" sqref="G313:H313">
    <dxf>
      <fill>
        <patternFill patternType="solid">
          <bgColor rgb="FF92D050"/>
        </patternFill>
      </fill>
    </dxf>
  </rfmt>
  <rcc rId="3457" sId="1" numFmtId="4">
    <oc r="G213">
      <v>5608.9</v>
    </oc>
    <nc r="G213">
      <v>5565.8</v>
    </nc>
  </rcc>
  <rcc rId="3458" sId="1" numFmtId="4">
    <oc r="H213">
      <v>5468</v>
    </oc>
    <nc r="H213">
      <v>5565.8</v>
    </nc>
  </rcc>
  <rfmt sheetId="1" sqref="G212:H212">
    <dxf>
      <fill>
        <patternFill>
          <bgColor rgb="FF92D050"/>
        </patternFill>
      </fill>
    </dxf>
  </rfmt>
  <rcc rId="3459" sId="1" numFmtId="4">
    <oc r="G90">
      <v>30</v>
    </oc>
    <nc r="G90"/>
  </rcc>
  <rcc rId="3460" sId="1" numFmtId="4">
    <oc r="H90">
      <v>30</v>
    </oc>
    <nc r="H90"/>
  </rcc>
  <rcc rId="3461" sId="1" numFmtId="4">
    <oc r="G91">
      <v>61.5</v>
    </oc>
    <nc r="G91"/>
  </rcc>
  <rcc rId="3462" sId="1" numFmtId="4">
    <oc r="H91">
      <v>61.5</v>
    </oc>
    <nc r="H91"/>
  </rcc>
  <rcc rId="3463" sId="1" numFmtId="4">
    <oc r="G88">
      <v>438.2</v>
    </oc>
    <nc r="G88">
      <v>230.8</v>
    </nc>
  </rcc>
  <rcc rId="3464" sId="1" numFmtId="4">
    <oc r="G89">
      <v>132.4</v>
    </oc>
    <nc r="G89">
      <v>69.7</v>
    </nc>
  </rcc>
  <rcc rId="3465" sId="1" numFmtId="4">
    <oc r="H88">
      <v>438.2</v>
    </oc>
    <nc r="H88">
      <v>230.8</v>
    </nc>
  </rcc>
  <rcc rId="3466" sId="1" numFmtId="4">
    <oc r="H89">
      <v>132.4</v>
    </oc>
    <nc r="H89">
      <v>69.7</v>
    </nc>
  </rcc>
  <rfmt sheetId="1" sqref="G87:H87">
    <dxf>
      <fill>
        <patternFill patternType="solid">
          <bgColor rgb="FF92D050"/>
        </patternFill>
      </fill>
    </dxf>
  </rfmt>
  <rfmt sheetId="1" sqref="G92:H92">
    <dxf>
      <fill>
        <patternFill>
          <bgColor rgb="FF92D050"/>
        </patternFill>
      </fill>
    </dxf>
  </rfmt>
  <rfmt sheetId="1" sqref="G175:H175">
    <dxf>
      <fill>
        <patternFill patternType="solid">
          <bgColor rgb="FF92D050"/>
        </patternFill>
      </fill>
    </dxf>
  </rfmt>
  <rfmt sheetId="1" sqref="G180:H180">
    <dxf>
      <fill>
        <patternFill>
          <bgColor rgb="FF92D050"/>
        </patternFill>
      </fill>
    </dxf>
  </rfmt>
  <rcc rId="3467" sId="1" numFmtId="4">
    <oc r="G211">
      <v>266218.90000000002</v>
    </oc>
    <nc r="G211">
      <v>256178</v>
    </nc>
  </rcc>
  <rcc rId="3468" sId="1" numFmtId="4">
    <oc r="H211">
      <v>266218.90000000002</v>
    </oc>
    <nc r="H211">
      <v>256178</v>
    </nc>
  </rcc>
  <rfmt sheetId="1" sqref="G210:H210">
    <dxf>
      <fill>
        <patternFill patternType="solid">
          <bgColor rgb="FF92D050"/>
        </patternFill>
      </fill>
    </dxf>
  </rfmt>
  <rfmt sheetId="1" sqref="G295:H295">
    <dxf>
      <fill>
        <patternFill patternType="solid">
          <bgColor rgb="FF92D050"/>
        </patternFill>
      </fill>
    </dxf>
  </rfmt>
  <rcc rId="3469" sId="1" numFmtId="4">
    <oc r="G197">
      <v>131777.20000000001</v>
    </oc>
    <nc r="G197">
      <v>132003.5</v>
    </nc>
  </rcc>
  <rcc rId="3470" sId="1" numFmtId="4">
    <oc r="H197">
      <v>131045.1</v>
    </oc>
    <nc r="H197">
      <v>132003.5</v>
    </nc>
  </rcc>
  <rfmt sheetId="1" sqref="G196:H196">
    <dxf>
      <fill>
        <patternFill patternType="solid">
          <bgColor rgb="FF92D050"/>
        </patternFill>
      </fill>
    </dxf>
  </rfmt>
  <rfmt sheetId="1" sqref="G485:H485">
    <dxf>
      <fill>
        <patternFill>
          <bgColor rgb="FF92D050"/>
        </patternFill>
      </fill>
    </dxf>
  </rfmt>
  <rfmt sheetId="1" sqref="G487:H487">
    <dxf>
      <fill>
        <patternFill>
          <bgColor rgb="FF92D050"/>
        </patternFill>
      </fill>
    </dxf>
  </rfmt>
  <rcc rId="3471" sId="1" numFmtId="4">
    <oc r="H486">
      <v>311</v>
    </oc>
    <nc r="H486"/>
  </rcc>
  <rcc rId="3472" sId="1" numFmtId="4">
    <oc r="H488">
      <v>1.3</v>
    </oc>
    <nc r="H488"/>
  </rcc>
  <rcc rId="3473" sId="1" numFmtId="4">
    <oc r="H489">
      <v>0.4</v>
    </oc>
    <nc r="H489"/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4" sId="1" numFmtId="4">
    <oc r="G125">
      <v>3519.7</v>
    </oc>
    <nc r="G125">
      <v>3366.9</v>
    </nc>
  </rcc>
  <rcc rId="3475" sId="1" numFmtId="4">
    <oc r="H125">
      <v>3519.7</v>
    </oc>
    <nc r="H125">
      <v>3366.9</v>
    </nc>
  </rcc>
  <rfmt sheetId="1" sqref="G124:H124">
    <dxf>
      <fill>
        <patternFill>
          <bgColor rgb="FF92D050"/>
        </patternFill>
      </fill>
    </dxf>
  </rfmt>
  <rcc rId="3476" sId="1" numFmtId="4">
    <oc r="G122">
      <v>40.6</v>
    </oc>
    <nc r="G122">
      <v>38.799999999999997</v>
    </nc>
  </rcc>
  <rcc rId="3477" sId="1" numFmtId="4">
    <oc r="G123">
      <v>12.2</v>
    </oc>
    <nc r="G123">
      <v>11.7</v>
    </nc>
  </rcc>
  <rcc rId="3478" sId="1" numFmtId="4">
    <oc r="H122">
      <v>40.6</v>
    </oc>
    <nc r="H122">
      <v>38.799999999999997</v>
    </nc>
  </rcc>
  <rcc rId="3479" sId="1" numFmtId="4">
    <oc r="H123">
      <v>12.2</v>
    </oc>
    <nc r="H123">
      <v>11.7</v>
    </nc>
  </rcc>
  <rfmt sheetId="1" sqref="G121:H121">
    <dxf>
      <fill>
        <patternFill>
          <bgColor rgb="FF92D050"/>
        </patternFill>
      </fill>
    </dxf>
  </rfmt>
  <rfmt sheetId="1" sqref="G97:H97">
    <dxf>
      <fill>
        <patternFill>
          <bgColor rgb="FF92D050"/>
        </patternFill>
      </fill>
    </dxf>
  </rfmt>
  <rcc rId="3480" sId="1" numFmtId="4">
    <oc r="G491">
      <v>146.69999999999999</v>
    </oc>
    <nc r="G491">
      <v>149.6</v>
    </nc>
  </rcc>
  <rcc rId="3481" sId="1" numFmtId="4">
    <oc r="H491">
      <v>146.69999999999999</v>
    </oc>
    <nc r="H491">
      <v>149.6</v>
    </nc>
  </rcc>
  <rfmt sheetId="1" sqref="G490:H490">
    <dxf>
      <fill>
        <patternFill>
          <bgColor rgb="FF92D050"/>
        </patternFill>
      </fill>
    </dxf>
  </rfmt>
  <rcc rId="3482" sId="1" numFmtId="4">
    <oc r="G493">
      <v>16.899999999999999</v>
    </oc>
    <nc r="G493">
      <v>17.2</v>
    </nc>
  </rcc>
  <rcc rId="3483" sId="1" numFmtId="4">
    <oc r="G494">
      <v>5.0999999999999996</v>
    </oc>
    <nc r="G494">
      <v>5.2</v>
    </nc>
  </rcc>
  <rcc rId="3484" sId="1" numFmtId="4">
    <oc r="H493">
      <v>16.899999999999999</v>
    </oc>
    <nc r="H493">
      <v>17.2</v>
    </nc>
  </rcc>
  <rcc rId="3485" sId="1" numFmtId="4">
    <oc r="H494">
      <v>5.0999999999999996</v>
    </oc>
    <nc r="H494">
      <v>5.2</v>
    </nc>
  </rcc>
  <rfmt sheetId="1" sqref="G492:H492">
    <dxf>
      <fill>
        <patternFill>
          <bgColor rgb="FF92D050"/>
        </patternFill>
      </fill>
    </dxf>
  </rfmt>
  <rfmt sheetId="1" sqref="G258:H258">
    <dxf>
      <fill>
        <patternFill patternType="solid">
          <bgColor rgb="FF92D050"/>
        </patternFill>
      </fill>
    </dxf>
  </rfmt>
  <rcc rId="3486" sId="1" numFmtId="4">
    <oc r="G257">
      <v>5577.96</v>
    </oc>
    <nc r="G257">
      <v>5645.9</v>
    </nc>
  </rcc>
  <rcc rId="3487" sId="1" numFmtId="4">
    <oc r="H257">
      <v>5577.96</v>
    </oc>
    <nc r="H257">
      <v>5645.9</v>
    </nc>
  </rcc>
  <rfmt sheetId="1" sqref="G256:H256">
    <dxf>
      <fill>
        <patternFill patternType="solid">
          <bgColor rgb="FF92D050"/>
        </patternFill>
      </fill>
    </dxf>
  </rfmt>
  <rcc rId="3488" sId="1" numFmtId="4">
    <oc r="G266">
      <v>64.262</v>
    </oc>
    <nc r="G266">
      <v>65.099999999999994</v>
    </nc>
  </rcc>
  <rcc rId="3489" sId="1" numFmtId="4">
    <oc r="G267">
      <v>19.407</v>
    </oc>
    <nc r="G267">
      <v>19.600000000000001</v>
    </nc>
  </rcc>
  <rcc rId="3490" sId="1" numFmtId="4">
    <oc r="H266">
      <v>64.262</v>
    </oc>
    <nc r="H266">
      <v>65.099999999999994</v>
    </nc>
  </rcc>
  <rcc rId="3491" sId="1" numFmtId="4">
    <oc r="H267">
      <v>19.407</v>
    </oc>
    <nc r="H267">
      <v>19.600000000000001</v>
    </nc>
  </rcc>
  <rfmt sheetId="1" sqref="G265:H265">
    <dxf>
      <fill>
        <patternFill patternType="solid">
          <bgColor rgb="FF92D050"/>
        </patternFill>
      </fill>
    </dxf>
  </rfmt>
  <rcc rId="3492" sId="1" numFmtId="4">
    <oc r="G50">
      <v>11.7</v>
    </oc>
    <nc r="G50">
      <v>10.5</v>
    </nc>
  </rcc>
  <rcc rId="3493" sId="1" numFmtId="4">
    <oc r="H50">
      <v>10.5</v>
    </oc>
    <nc r="H50"/>
  </rcc>
  <rfmt sheetId="1" sqref="G49:H49">
    <dxf>
      <fill>
        <patternFill patternType="solid">
          <bgColor rgb="FF92D050"/>
        </patternFill>
      </fill>
    </dxf>
  </rfmt>
  <rfmt sheetId="1" sqref="G185:H185">
    <dxf>
      <fill>
        <patternFill>
          <bgColor rgb="FF92D050"/>
        </patternFill>
      </fill>
    </dxf>
  </rfmt>
  <rfmt sheetId="1" sqref="G198:H198">
    <dxf>
      <fill>
        <patternFill>
          <bgColor rgb="FF92D050"/>
        </patternFill>
      </fill>
    </dxf>
  </rfmt>
  <rcc rId="3494" sId="1" numFmtId="4">
    <oc r="G203">
      <v>81458</v>
    </oc>
    <nc r="G203"/>
  </rcc>
  <rcc rId="3495" sId="1" numFmtId="4">
    <oc r="H203">
      <v>81458</v>
    </oc>
    <nc r="H203"/>
  </rcc>
  <rrc rId="3496" sId="1" ref="A202:XFD202" action="deleteRow">
    <undo index="65535" exp="ref" v="1" dr="H202" r="H195" sId="1"/>
    <undo index="65535" exp="ref" v="1" dr="G202" r="G195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2">
        <f>G203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>
        <f>H203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7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98" sId="1">
    <oc r="G195">
      <f>G196+G200+G198+#REF!</f>
    </oc>
    <nc r="G195">
      <f>G196+G200+G198</f>
    </nc>
  </rcc>
  <rcc rId="3499" sId="1">
    <oc r="H195">
      <f>H196+H200+H198+#REF!</f>
    </oc>
    <nc r="H195">
      <f>H196+H200+H198</f>
    </nc>
  </rcc>
  <rcc rId="3500" sId="1" numFmtId="4">
    <oc r="H225">
      <v>4690.3999999999996</v>
    </oc>
    <nc r="H225"/>
  </rcc>
  <rfmt sheetId="1" sqref="G224:H224">
    <dxf>
      <fill>
        <patternFill>
          <bgColor rgb="FF92D050"/>
        </patternFill>
      </fill>
    </dxf>
  </rfmt>
  <rcc rId="3501" sId="1" numFmtId="4">
    <oc r="H207">
      <v>31012</v>
    </oc>
    <nc r="H207"/>
  </rcc>
  <rfmt sheetId="1" sqref="G206:H206">
    <dxf>
      <fill>
        <patternFill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2" sId="1" numFmtId="4">
    <oc r="G150">
      <v>48032.75</v>
    </oc>
    <nc r="G150"/>
  </rcc>
  <rcc rId="3503" sId="1" numFmtId="4">
    <oc r="G151">
      <v>56365.029000000002</v>
    </oc>
    <nc r="G151"/>
  </rcc>
  <rrc rId="3504" sId="1" ref="A146:XFD146" action="deleteRow">
    <undo index="0" exp="ref" v="1" dr="H146" r="H145" sId="1"/>
    <undo index="0" exp="ref" v="1" dr="G146" r="G145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SUM(H147:H148)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8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9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0" sId="1">
    <oc r="G145">
      <f>#REF!+G146</f>
    </oc>
    <nc r="G145">
      <f>G146</f>
    </nc>
  </rcc>
  <rcc rId="3511" sId="1">
    <oc r="H145">
      <f>#REF!+H146</f>
    </oc>
    <nc r="H145">
      <f>H146</f>
    </nc>
  </rcc>
  <rcc rId="3512" sId="1" numFmtId="4">
    <oc r="G153">
      <f>16520.17645+337.14644+16.8573+0.0169</f>
    </oc>
    <nc r="G153">
      <v>0</v>
    </nc>
  </rcc>
  <rrc rId="3513" sId="1" ref="A150:XFD150" action="deleteRow">
    <undo index="0" exp="ref" v="1" dr="H150" r="H149" sId="1"/>
    <undo index="0" exp="ref" v="1" dr="G150" r="G149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  </is>
      </nc>
      <ndxf>
        <font>
          <b/>
          <name val="Times New Roman"/>
          <family val="1"/>
        </font>
      </ndxf>
    </rcc>
    <rcc rId="0" sId="1" dxf="1">
      <nc r="B15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6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7" sId="1">
    <oc r="G149">
      <f>#REF!+G150</f>
    </oc>
    <nc r="G149">
      <f>G150</f>
    </nc>
  </rcc>
  <rcc rId="3518" sId="1">
    <oc r="H149">
      <f>#REF!+H150</f>
    </oc>
    <nc r="H149">
      <f>H150</f>
    </nc>
  </rcc>
  <rcc rId="3519" sId="1" numFmtId="4">
    <oc r="G153">
      <v>11465.36</v>
    </oc>
    <nc r="G153">
      <v>16327.6</v>
    </nc>
  </rcc>
  <rcc rId="3520" sId="1" numFmtId="4">
    <oc r="H153">
      <v>11435.36</v>
    </oc>
    <nc r="H153">
      <v>16327.6</v>
    </nc>
  </rcc>
  <rcc rId="3521" sId="1">
    <nc r="I153">
      <v>16327.6</v>
    </nc>
  </rcc>
  <rcc rId="3522" sId="1" numFmtId="4">
    <oc r="G156">
      <v>120</v>
    </oc>
    <nc r="G156"/>
  </rcc>
  <rcc rId="3523" sId="1" numFmtId="4">
    <oc r="H156">
      <v>130</v>
    </oc>
    <nc r="H156"/>
  </rcc>
  <rrc rId="3524" sId="1" ref="A210:XFD210" action="deleteRow">
    <undo index="65535" exp="ref" v="1" dr="H210" r="H195" sId="1"/>
    <undo index="65535" exp="ref" v="1" dr="G210" r="G195" sId="1"/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0">
        <f>G211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>
        <f>H211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5" sId="1" ref="A210:XFD210" action="deleteRow"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6" sId="1">
    <oc r="G195">
      <f>G198+G200+G202+G206+G208+G204+#REF!+G196+G212+G210</f>
    </oc>
    <nc r="G195">
      <f>G198+G200+G202+G206+G208+G204+G196+G212+G210</f>
    </nc>
  </rcc>
  <rcc rId="3527" sId="1">
    <oc r="H195">
      <f>H198+H200+H202+H206+H208+H204+#REF!+H196+H212+H210</f>
    </oc>
    <nc r="H195">
      <f>H198+H200+H202+H206+H208+H204+H196+H212+H210</f>
    </nc>
  </rcc>
  <rcc rId="3528" sId="1" numFmtId="4">
    <oc r="G269">
      <v>28977.9</v>
    </oc>
    <nc r="G269"/>
  </rcc>
  <rcc rId="3529" sId="1" numFmtId="4">
    <oc r="H269">
      <v>28977.9</v>
    </oc>
    <nc r="H269"/>
  </rcc>
  <rcc rId="3530" sId="1" numFmtId="4">
    <oc r="G270">
      <v>8750.9</v>
    </oc>
    <nc r="G270"/>
  </rcc>
  <rcc rId="3531" sId="1" numFmtId="4">
    <oc r="H270">
      <v>8750.9</v>
    </oc>
    <nc r="H270"/>
  </rcc>
  <rrc rId="3532" sId="1" ref="A268:XFD268" action="deleteRow">
    <undo index="65535" exp="ref" v="1" dr="H268" r="H255" sId="1"/>
    <undo index="65535" exp="ref" v="1" dr="G268" r="G255" sId="1"/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G269+G270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>
        <f>H269+H270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3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34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35" sId="1">
    <oc r="G255">
      <f>G258+G261+G256+#REF!</f>
    </oc>
    <nc r="G255">
      <f>G258+G261+G256</f>
    </nc>
  </rcc>
  <rcc rId="3536" sId="1">
    <oc r="H255">
      <f>H258+H261+H256+#REF!</f>
    </oc>
    <nc r="H255">
      <f>H258+H261+H256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7" sId="1">
    <oc r="G322">
      <f>138906.1</f>
    </oc>
    <nc r="G322"/>
  </rcc>
  <rcc rId="3538" sId="1" numFmtId="4">
    <oc r="H322">
      <v>0</v>
    </oc>
    <nc r="H322"/>
  </rcc>
  <rcc rId="3539" sId="1" numFmtId="4">
    <oc r="G324">
      <v>728.47</v>
    </oc>
    <nc r="G324"/>
  </rcc>
  <rcc rId="3540" sId="1" numFmtId="4">
    <oc r="H324">
      <v>728.47</v>
    </oc>
    <nc r="H324"/>
  </rcc>
  <rcc rId="3541" sId="1" numFmtId="4">
    <oc r="G319">
      <v>3685.0059999999999</v>
    </oc>
    <nc r="G319">
      <v>17764.599999999999</v>
    </nc>
  </rcc>
  <rcc rId="3542" sId="1" numFmtId="4">
    <oc r="H319">
      <v>4134.22</v>
    </oc>
    <nc r="H319">
      <v>17764.599999999999</v>
    </nc>
  </rcc>
  <rcc rId="3543" sId="1" numFmtId="4">
    <oc r="G320">
      <v>12013.404</v>
    </oc>
    <nc r="G320"/>
  </rcc>
  <rcc rId="3544" sId="1" numFmtId="4">
    <oc r="H320">
      <v>12595.35</v>
    </oc>
    <nc r="H320"/>
  </rcc>
  <rcc rId="3545" sId="1">
    <nc r="I319">
      <v>17764.599999999999</v>
    </nc>
  </rcc>
  <rrc rId="3546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rc rId="3547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</rrc>
  <rrc rId="3548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b/>
          <i/>
          <name val="Times New Roman CYR"/>
          <family val="1"/>
        </font>
        <alignment wrapText="1"/>
      </dxf>
    </rfmt>
    <rcc rId="0" sId="1" dxf="1">
      <nc r="A3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G317">
      <f>G318+#REF!+G321+G323</f>
    </oc>
    <nc r="G317">
      <f>G318+G321</f>
    </nc>
  </rcc>
  <rcc rId="3551" sId="1">
    <oc r="H317">
      <f>H318+#REF!+H321+H323</f>
    </oc>
    <nc r="H317">
      <f>H318+H321</f>
    </nc>
  </rcc>
  <rcc rId="3552" sId="1">
    <oc r="H328">
      <f>608+38.8+0.02553+32.3</f>
    </oc>
    <nc r="H328"/>
  </rcc>
  <rrc rId="3553" sId="1" ref="A327:XFD327" action="deleteRow">
    <undo index="65535" exp="ref" v="1" dr="H327" r="H326" sId="1"/>
    <undo index="65535" exp="ref" v="1" dr="G327" r="G326" sId="1"/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7">
        <f>G328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>
        <f>H328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4" sId="1" ref="A327:XFD327" action="deleteRow"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5" sId="1">
    <oc r="G326">
      <f>G327+#REF!</f>
    </oc>
    <nc r="G326">
      <f>G327</f>
    </nc>
  </rcc>
  <rcc rId="3556" sId="1">
    <oc r="H326">
      <f>H327+#REF!</f>
    </oc>
    <nc r="H326">
      <f>H327</f>
    </nc>
  </rcc>
  <rcc rId="3557" sId="1" numFmtId="4">
    <oc r="G334">
      <v>288059.21999999997</v>
    </oc>
    <nc r="G334"/>
  </rcc>
  <rrc rId="3558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ЖИЛИЩНО-КОММУНАЛЬНОЕ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64" sId="1" numFmtId="4">
    <oc r="G335">
      <v>119645.11184</v>
    </oc>
    <nc r="G335"/>
  </rcc>
  <rcc rId="3565" sId="1" numFmtId="4">
    <oc r="G338">
      <v>12060</v>
    </oc>
    <nc r="G338"/>
  </rcc>
  <rrc rId="3566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7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Массовый спорт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G330+G335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H330+H335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SUM(G330:G330)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SUM(H330:H330)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Непрограммные расходы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4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5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76" sId="1">
    <oc r="G298">
      <f>G299+G313+G329+#REF!</f>
    </oc>
    <nc r="G298">
      <f>G299+G313</f>
    </nc>
  </rcc>
  <rcc rId="3577" sId="1">
    <oc r="H298">
      <f>H299+H313+H329+#REF!</f>
    </oc>
    <nc r="H298">
      <f>H299+H313</f>
    </nc>
  </rcc>
  <rrc rId="3578" sId="1" ref="A163:XFD169" action="insertRow"/>
  <rcc rId="3579" sId="1" odxf="1" dxf="1">
    <nc r="A163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0" sId="1" odxf="1" dxf="1">
    <nc r="B163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1" sId="1" odxf="1" dxf="1">
    <nc r="C16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2" sId="1" odxf="1" dxf="1">
    <nc r="D1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3" sId="1" odxf="1" dxf="1">
    <nc r="E163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</dxf>
  </rfmt>
  <rfmt sheetId="1" sqref="H163" start="0" length="0">
    <dxf>
      <font>
        <b/>
        <name val="Times New Roman"/>
        <family val="1"/>
      </font>
    </dxf>
  </rfmt>
  <rcc rId="3584" sId="1" odxf="1" dxf="1">
    <nc r="A164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5" sId="1" odxf="1" dxf="1">
    <nc r="B164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6" sId="1" odxf="1" dxf="1">
    <nc r="C16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7" sId="1" odxf="1" dxf="1">
    <nc r="D1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8" sId="1" odxf="1" dxf="1">
    <nc r="E164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4" start="0" length="0">
    <dxf>
      <font>
        <i/>
        <name val="Times New Roman"/>
        <family val="1"/>
      </font>
    </dxf>
  </rfmt>
  <rcc rId="3589" sId="1" odxf="1" dxf="1">
    <nc r="G164">
      <f>G165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0" sId="1" odxf="1" dxf="1">
    <nc r="H164">
      <f>H165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1" sId="1" odxf="1" dxf="1">
    <nc r="A165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2" sId="1" odxf="1" dxf="1">
    <nc r="B16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3" sId="1" odxf="1" dxf="1">
    <nc r="C1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4" sId="1" odxf="1" dxf="1">
    <nc r="D1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5" sId="1" odxf="1" dxf="1">
    <nc r="E165" t="inlineStr">
      <is>
        <t>06010 82900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5" start="0" length="0">
    <dxf>
      <font>
        <i/>
        <name val="Times New Roman"/>
        <family val="1"/>
      </font>
    </dxf>
  </rfmt>
  <rcc rId="3596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7" sId="1" odxf="1" dxf="1">
    <nc r="H165">
      <f>H166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8" sId="1" odxf="1" dxf="1">
    <nc r="A1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599" sId="1">
    <nc r="B166" t="inlineStr">
      <is>
        <t>976</t>
      </is>
    </nc>
  </rcc>
  <rcc rId="3600" sId="1">
    <nc r="C166" t="inlineStr">
      <is>
        <t>04</t>
      </is>
    </nc>
  </rcc>
  <rcc rId="3601" sId="1">
    <nc r="D166" t="inlineStr">
      <is>
        <t>05</t>
      </is>
    </nc>
  </rcc>
  <rcc rId="3602" sId="1" odxf="1" dxf="1">
    <nc r="E166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03" sId="1">
    <nc r="F166" t="inlineStr">
      <is>
        <t>244</t>
      </is>
    </nc>
  </rcc>
  <rcc rId="3604" sId="1" numFmtId="4">
    <nc r="G166">
      <v>100</v>
    </nc>
  </rcc>
  <rcc rId="3605" sId="1" numFmtId="4">
    <nc r="H166">
      <v>100</v>
    </nc>
  </rcc>
  <rcc rId="3606" sId="1" odxf="1" dxf="1">
    <nc r="A167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7" sId="1" odxf="1" dxf="1">
    <nc r="B16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8" sId="1" odxf="1" dxf="1">
    <nc r="C16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9" sId="1" odxf="1" dxf="1">
    <nc r="D16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0" sId="1" odxf="1" dxf="1">
    <nc r="E167" t="inlineStr">
      <is>
        <t>06040 00000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7" start="0" length="0">
    <dxf>
      <font>
        <i/>
        <name val="Times New Roman"/>
        <family val="1"/>
      </font>
    </dxf>
  </rfmt>
  <rcc rId="3611" sId="1" odxf="1" dxf="1">
    <nc r="G167">
      <f>G168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2" sId="1" odxf="1" dxf="1">
    <nc r="H167">
      <f>H168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3" sId="1" odxf="1" dxf="1">
    <nc r="A168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border outline="0">
        <left/>
        <right/>
        <top/>
        <bottom/>
      </border>
    </ndxf>
  </rcc>
  <rcc rId="3614" sId="1" odxf="1" dxf="1">
    <nc r="B168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5" sId="1" odxf="1" dxf="1">
    <nc r="C1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6" sId="1" odxf="1" dxf="1">
    <nc r="D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7" sId="1" odxf="1" dxf="1">
    <nc r="E168" t="inlineStr">
      <is>
        <t>06040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8" start="0" length="0">
    <dxf>
      <font>
        <i/>
        <name val="Times New Roman"/>
        <family val="1"/>
      </font>
    </dxf>
  </rfmt>
  <rcc rId="3618" sId="1" odxf="1" dxf="1">
    <nc r="G168">
      <f>G169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9" sId="1" odxf="1" dxf="1">
    <nc r="H168">
      <f>H169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A169" start="0" length="0">
    <dxf>
      <alignment horizontal="left"/>
    </dxf>
  </rfmt>
  <rcc rId="3620" sId="1" odxf="1" dxf="1">
    <nc r="B169" t="inlineStr">
      <is>
        <t>976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1" sId="1" odxf="1" dxf="1">
    <nc r="C16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2" sId="1" odxf="1" dxf="1">
    <nc r="D16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3" sId="1" odxf="1" dxf="1">
    <nc r="E1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69" start="0" length="0">
    <dxf>
      <fill>
        <patternFill patternType="solid">
          <bgColor theme="0"/>
        </patternFill>
      </fill>
    </dxf>
  </rfmt>
  <rfmt sheetId="1" sqref="G169" start="0" length="0">
    <dxf>
      <fill>
        <patternFill patternType="solid">
          <bgColor theme="0"/>
        </patternFill>
      </fill>
    </dxf>
  </rfmt>
  <rfmt sheetId="1" sqref="H169" start="0" length="0">
    <dxf>
      <fill>
        <patternFill patternType="solid">
          <bgColor theme="0"/>
        </patternFill>
      </fill>
    </dxf>
  </rfmt>
  <rrc rId="3624" sId="1" ref="A163:XFD163" action="insertRow"/>
  <rfmt sheetId="1" sqref="A163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3625" sId="1" odxf="1" dxf="1" numFmtId="30">
    <nc r="B163">
      <v>968</v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3626" sId="1" odxf="1" dxf="1">
    <nc r="C16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627" sId="1" odxf="1" dxf="1">
    <nc r="G163">
      <f>G164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8" sId="1" odxf="1" dxf="1">
    <nc r="H163">
      <f>H164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9" sId="1">
    <nc r="D163" t="inlineStr">
      <is>
        <t>03</t>
      </is>
    </nc>
  </rcc>
  <rrc rId="3630" sId="1" ref="A165:XFD165" action="deleteRow">
    <undo index="0" exp="ref" v="1" dr="H165" r="H164" sId="1"/>
    <undo index="0" exp="ref" v="1" dr="G165" r="G164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33" sId="1">
    <nc r="G164">
      <f>G165</f>
    </nc>
  </rcc>
  <rcc rId="3634" sId="1">
    <nc r="H164">
      <f>H165</f>
    </nc>
  </rcc>
  <rcc rId="3635" sId="1">
    <nc r="G167">
      <f>3010.8+61.4</f>
    </nc>
  </rcc>
  <rcc rId="3636" sId="1">
    <nc r="A163" t="inlineStr">
      <is>
        <t>Социальное обеспечение населения</t>
      </is>
    </nc>
  </rcc>
  <rcc rId="3637" sId="1">
    <nc r="F167" t="inlineStr">
      <is>
        <t>622</t>
      </is>
    </nc>
  </rcc>
  <rcc rId="3638" sId="1" odxf="1" dxf="1">
    <nc r="A167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3639" sId="1">
    <oc r="G157">
      <f>G158+G168</f>
    </oc>
    <nc r="G157">
      <f>G158+G168+G163</f>
    </nc>
  </rcc>
  <rcc rId="3640" sId="1">
    <oc r="H157">
      <f>H158+H168</f>
    </oc>
    <nc r="H157">
      <f>H158+H168+H163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H166">
    <dxf>
      <fill>
        <patternFill patternType="solid">
          <bgColor rgb="FF92D050"/>
        </patternFill>
      </fill>
    </dxf>
  </rfmt>
  <rcc rId="3641" sId="1">
    <oc r="G478">
      <f>1668.7+34.14391</f>
    </oc>
    <nc r="G478"/>
  </rcc>
  <rcc rId="3642" sId="1">
    <oc r="H478">
      <f>3010.8+61.4449</f>
    </oc>
    <nc r="H478"/>
  </rcc>
  <rrc rId="3643" sId="1" ref="A476:XFD476" action="deleteRow">
    <undo index="65535" exp="ref" v="1" dr="H476" r="H472" sId="1"/>
    <undo index="65535" exp="ref" v="1" dr="G476" r="G472" sId="1"/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5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6" sId="1">
    <oc r="G472">
      <f>G473+#REF!</f>
    </oc>
    <nc r="G472">
      <f>G473</f>
    </nc>
  </rcc>
  <rcc rId="3647" sId="1">
    <oc r="H472">
      <f>H473+#REF!</f>
    </oc>
    <nc r="H472">
      <f>H473</f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" sId="1" numFmtId="4">
    <oc r="G341">
      <v>10483</v>
    </oc>
    <nc r="G341"/>
  </rcc>
  <rcc rId="3649" sId="1" numFmtId="4">
    <oc r="H341">
      <v>1513</v>
    </oc>
    <nc r="H341"/>
  </rcc>
  <rcc rId="3650" sId="1" numFmtId="4">
    <oc r="G343">
      <v>13342.1</v>
    </oc>
    <nc r="G343">
      <v>13346.3</v>
    </nc>
  </rcc>
  <rcc rId="3651" sId="1" numFmtId="4">
    <oc r="H343">
      <v>13342.1</v>
    </oc>
    <nc r="H343">
      <v>13346.3</v>
    </nc>
  </rcc>
  <rcc rId="3652" sId="1" numFmtId="4">
    <oc r="G348">
      <v>105.6</v>
    </oc>
    <nc r="G348"/>
  </rcc>
  <rcc rId="3653" sId="1" numFmtId="4">
    <oc r="H348">
      <v>105.6</v>
    </oc>
    <nc r="H348"/>
  </rcc>
  <rcc rId="3654" sId="1" numFmtId="4">
    <oc r="G355">
      <v>8125.77</v>
    </oc>
    <nc r="G355"/>
  </rcc>
  <rcc rId="3655" sId="1" numFmtId="4">
    <oc r="H355">
      <v>8125.77</v>
    </oc>
    <nc r="H355"/>
  </rcc>
  <rcc rId="3656" sId="1" numFmtId="4">
    <oc r="G357">
      <v>11251.2</v>
    </oc>
    <nc r="G357"/>
  </rcc>
  <rcc rId="3657" sId="1" numFmtId="4">
    <oc r="H357">
      <v>11251.2</v>
    </oc>
    <nc r="H357"/>
  </rcc>
  <rcc rId="3658" sId="1" numFmtId="4">
    <oc r="G361">
      <v>13509.28</v>
    </oc>
    <nc r="G361"/>
  </rcc>
  <rcc rId="3659" sId="1" numFmtId="4">
    <oc r="H361">
      <v>13509.28</v>
    </oc>
    <nc r="H361"/>
  </rcc>
  <rcc rId="3660" sId="1" numFmtId="4">
    <oc r="G363">
      <v>12680.7</v>
    </oc>
    <nc r="G363"/>
  </rcc>
  <rcc rId="3661" sId="1" numFmtId="4">
    <oc r="H363">
      <v>3710.7</v>
    </oc>
    <nc r="H363"/>
  </rcc>
  <rcc rId="3662" sId="1" numFmtId="4">
    <oc r="G367">
      <v>0</v>
    </oc>
    <nc r="G367"/>
  </rcc>
  <rcc rId="3663" sId="1" numFmtId="4">
    <oc r="H367">
      <v>0</v>
    </oc>
    <nc r="H367"/>
  </rcc>
  <rcc rId="3664" sId="1" numFmtId="4">
    <oc r="G368">
      <v>150</v>
    </oc>
    <nc r="G368"/>
  </rcc>
  <rcc rId="3665" sId="1" numFmtId="4">
    <oc r="H368">
      <v>150</v>
    </oc>
    <nc r="H368"/>
  </rcc>
  <rcc rId="3666" sId="1" numFmtId="4">
    <oc r="G369">
      <v>0</v>
    </oc>
    <nc r="G369"/>
  </rcc>
  <rcc rId="3667" sId="1" numFmtId="4">
    <oc r="H369">
      <v>0</v>
    </oc>
    <nc r="H369"/>
  </rcc>
  <rcc rId="3668" sId="1" numFmtId="4">
    <oc r="G372">
      <v>7284.95</v>
    </oc>
    <nc r="G372"/>
  </rcc>
  <rcc rId="3669" sId="1" numFmtId="4">
    <oc r="H372">
      <v>7284.95</v>
    </oc>
    <nc r="H372"/>
  </rcc>
  <rcc rId="3670" sId="1" numFmtId="4">
    <oc r="G378">
      <v>853.1</v>
    </oc>
    <nc r="G378"/>
  </rcc>
  <rcc rId="3671" sId="1" numFmtId="4">
    <oc r="H378">
      <v>853.1</v>
    </oc>
    <nc r="H378"/>
  </rcc>
  <rcc rId="3672" sId="1" numFmtId="4">
    <oc r="G379">
      <v>257.60000000000002</v>
    </oc>
    <nc r="G379"/>
  </rcc>
  <rcc rId="3673" sId="1" numFmtId="4">
    <oc r="H379">
      <v>257.60000000000002</v>
    </oc>
    <nc r="H379"/>
  </rcc>
  <rcc rId="3674" sId="1" numFmtId="4">
    <oc r="G381">
      <v>9191.2000000000007</v>
    </oc>
    <nc r="G381"/>
  </rcc>
  <rcc rId="3675" sId="1" numFmtId="4">
    <oc r="H381">
      <v>9191.2000000000007</v>
    </oc>
    <nc r="H381"/>
  </rcc>
  <rcc rId="3676" sId="1" numFmtId="4">
    <oc r="G382">
      <v>2775.7</v>
    </oc>
    <nc r="G382"/>
  </rcc>
  <rcc rId="3677" sId="1" numFmtId="4">
    <oc r="H382">
      <v>2775.7</v>
    </oc>
    <nc r="H382"/>
  </rcc>
  <rcc rId="3678" sId="1" numFmtId="4">
    <oc r="G383">
      <v>6.5</v>
    </oc>
    <nc r="G383"/>
  </rcc>
  <rcc rId="3679" sId="1" numFmtId="4">
    <oc r="H383">
      <v>6.5</v>
    </oc>
    <nc r="H383"/>
  </rcc>
  <rcc rId="3680" sId="1" numFmtId="4">
    <oc r="G387">
      <v>151</v>
    </oc>
    <nc r="G387"/>
  </rcc>
  <rcc rId="3681" sId="1" numFmtId="4">
    <oc r="H387">
      <v>151</v>
    </oc>
    <nc r="H387"/>
  </rcc>
  <rfmt sheetId="1" sqref="G392:H393">
    <dxf>
      <fill>
        <patternFill>
          <bgColor rgb="FF92D050"/>
        </patternFill>
      </fill>
    </dxf>
  </rfmt>
  <rcc rId="3682" sId="1" numFmtId="4">
    <oc r="G404">
      <v>1529.7</v>
    </oc>
    <nc r="G404"/>
  </rcc>
  <rcc rId="3683" sId="1" numFmtId="4">
    <oc r="H404">
      <v>1529.7</v>
    </oc>
    <nc r="H404"/>
  </rcc>
  <rcc rId="3684" sId="1">
    <oc r="G415">
      <f>1746.15099+350</f>
    </oc>
    <nc r="G415"/>
  </rcc>
  <rcc rId="3685" sId="1">
    <oc r="H415">
      <f>1746.15099+350</f>
    </oc>
    <nc r="H415"/>
  </rcc>
  <rcc rId="3686" sId="1" numFmtId="4">
    <oc r="G422">
      <v>150</v>
    </oc>
    <nc r="G422"/>
  </rcc>
  <rcc rId="3687" sId="1" numFmtId="4">
    <oc r="H422">
      <v>150</v>
    </oc>
    <nc r="H422"/>
  </rcc>
  <rcc rId="3688" sId="1" numFmtId="4">
    <oc r="G426">
      <v>2666.6</v>
    </oc>
    <nc r="G426"/>
  </rcc>
  <rcc rId="3689" sId="1" numFmtId="4">
    <oc r="H426">
      <v>2666.6</v>
    </oc>
    <nc r="H426"/>
  </rcc>
  <rcc rId="3690" sId="1" numFmtId="4">
    <oc r="G427">
      <v>805.3</v>
    </oc>
    <nc r="G427"/>
  </rcc>
  <rcc rId="3691" sId="1" numFmtId="4">
    <oc r="H427">
      <v>805.3</v>
    </oc>
    <nc r="H427"/>
  </rcc>
  <rcc rId="3692" sId="1">
    <oc r="G433">
      <f>32631.1-4288.1673</f>
    </oc>
    <nc r="G433"/>
  </rcc>
  <rcc rId="3693" sId="1" numFmtId="4">
    <oc r="H433">
      <v>3673.48</v>
    </oc>
    <nc r="H433"/>
  </rcc>
  <rfmt sheetId="1" sqref="G435:H435">
    <dxf>
      <fill>
        <patternFill>
          <bgColor rgb="FF92D050"/>
        </patternFill>
      </fill>
    </dxf>
  </rfmt>
  <rcc rId="3694" sId="1" numFmtId="4">
    <oc r="G441">
      <v>829.2</v>
    </oc>
    <nc r="G441"/>
  </rcc>
  <rcc rId="3695" sId="1" numFmtId="4">
    <oc r="H441">
      <v>829.2</v>
    </oc>
    <nc r="H441"/>
  </rcc>
  <rcc rId="3696" sId="1" numFmtId="4">
    <oc r="G442">
      <v>250.4</v>
    </oc>
    <nc r="G442"/>
  </rcc>
  <rcc rId="3697" sId="1" numFmtId="4">
    <oc r="H442">
      <v>250.4</v>
    </oc>
    <nc r="H442"/>
  </rcc>
  <rcc rId="3698" sId="1">
    <oc r="G444">
      <f>2462.9+689.7</f>
    </oc>
    <nc r="G444"/>
  </rcc>
  <rcc rId="3699" sId="1">
    <oc r="H444">
      <f>2462.9+689.7</f>
    </oc>
    <nc r="H444"/>
  </rcc>
  <rcc rId="3700" sId="1">
    <oc r="G445">
      <f>743.8+208.3</f>
    </oc>
    <nc r="G445"/>
  </rcc>
  <rcc rId="3701" sId="1">
    <oc r="H445">
      <f>743.8+208.3</f>
    </oc>
    <nc r="H445"/>
  </rcc>
  <rcc rId="3702" sId="1" numFmtId="4">
    <oc r="G446">
      <v>4</v>
    </oc>
    <nc r="G446"/>
  </rcc>
  <rcc rId="3703" sId="1" numFmtId="4">
    <oc r="H446">
      <v>4</v>
    </oc>
    <nc r="H446"/>
  </rcc>
  <rfmt sheetId="1" sqref="G400:H400">
    <dxf>
      <fill>
        <patternFill>
          <bgColor rgb="FF92D050"/>
        </patternFill>
      </fill>
    </dxf>
  </rfmt>
  <rcc rId="3704" sId="1" numFmtId="4">
    <oc r="G409">
      <v>233.13</v>
    </oc>
    <nc r="G409">
      <v>233.1</v>
    </nc>
  </rcc>
  <rcc rId="3705" sId="1" numFmtId="4">
    <oc r="H409">
      <v>233.13</v>
    </oc>
    <nc r="H409">
      <v>233.1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6" sId="1" numFmtId="4">
    <nc r="G372">
      <v>7413</v>
    </nc>
  </rcc>
  <rcc rId="3707" sId="1" numFmtId="4">
    <nc r="H372">
      <v>7413</v>
    </nc>
  </rcc>
  <rcc rId="3708" sId="1" numFmtId="4">
    <nc r="G361">
      <v>13984</v>
    </nc>
  </rcc>
  <rcc rId="3709" sId="1" numFmtId="4">
    <nc r="H361">
      <v>13984</v>
    </nc>
  </rcc>
  <rcc rId="3710" sId="1" numFmtId="4">
    <nc r="G355">
      <v>7523</v>
    </nc>
  </rcc>
  <rcc rId="3711" sId="1" numFmtId="4">
    <nc r="H355">
      <v>7523</v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72:H372">
    <dxf>
      <fill>
        <patternFill>
          <bgColor rgb="FF92D050"/>
        </patternFill>
      </fill>
    </dxf>
  </rfmt>
  <rcc rId="3712" sId="1" numFmtId="4">
    <oc r="G372">
      <v>7413</v>
    </oc>
    <nc r="G372">
      <v>7707.5</v>
    </nc>
  </rcc>
  <rcc rId="3713" sId="1" numFmtId="4">
    <oc r="H372">
      <v>7413</v>
    </oc>
    <nc r="H372">
      <v>7707.5</v>
    </nc>
  </rcc>
  <rcc rId="3714" sId="1" numFmtId="4">
    <oc r="G361">
      <v>13984</v>
    </oc>
    <nc r="G361">
      <v>12942.4</v>
    </nc>
  </rcc>
  <rcc rId="3715" sId="1" numFmtId="4">
    <oc r="H361">
      <v>13984</v>
    </oc>
    <nc r="H361">
      <v>12942.4</v>
    </nc>
  </rcc>
  <rfmt sheetId="1" sqref="G361:H361">
    <dxf>
      <fill>
        <patternFill>
          <bgColor rgb="FF92D050"/>
        </patternFill>
      </fill>
    </dxf>
  </rfmt>
  <rcc rId="3716" sId="1" numFmtId="4">
    <oc r="G355">
      <v>7523</v>
    </oc>
    <nc r="G355">
      <v>8270.1</v>
    </nc>
  </rcc>
  <rcc rId="3717" sId="1" numFmtId="4">
    <oc r="H355">
      <v>7523</v>
    </oc>
    <nc r="H355">
      <v>8270.1</v>
    </nc>
  </rcc>
  <rfmt sheetId="1" sqref="G355:H355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3:H343">
    <dxf>
      <fill>
        <patternFill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8" sId="1" numFmtId="34">
    <oc r="G476">
      <v>8902.27</v>
    </oc>
    <nc r="G476"/>
  </rcc>
  <rcc rId="3719" sId="1" numFmtId="34">
    <oc r="H476">
      <v>17760.38</v>
    </oc>
    <nc r="H476"/>
  </rcc>
  <rcc rId="3720" sId="1" numFmtId="34">
    <oc r="G479">
      <v>1984371.2176300001</v>
    </oc>
    <nc r="G479">
      <v>1103337.8999999999</v>
    </nc>
  </rcc>
  <rcc rId="3721" sId="1" numFmtId="34">
    <oc r="H479">
      <v>1361403.2604199999</v>
    </oc>
    <nc r="H479">
      <v>913320.1</v>
    </nc>
  </rcc>
  <rcc rId="3722" sId="1" numFmtId="4">
    <oc r="G324">
      <v>17764.599999999999</v>
    </oc>
    <nc r="G324"/>
  </rcc>
  <rcc rId="3723" sId="1" numFmtId="4">
    <oc r="H324">
      <v>17764.599999999999</v>
    </oc>
    <nc r="H324"/>
  </rcc>
  <rcc rId="3724" sId="1" numFmtId="4">
    <oc r="G314">
      <v>350</v>
    </oc>
    <nc r="G314"/>
  </rcc>
  <rcc rId="3725" sId="1" numFmtId="4">
    <oc r="H314">
      <v>350</v>
    </oc>
    <nc r="H314"/>
  </rcc>
  <rcc rId="3726" sId="1">
    <oc r="G310">
      <f>5718.62+269.67</f>
    </oc>
    <nc r="G310"/>
  </rcc>
  <rcc rId="3727" sId="1" numFmtId="4">
    <oc r="H310">
      <v>5719.6</v>
    </oc>
    <nc r="H310"/>
  </rcc>
  <rcc rId="3728" sId="1" numFmtId="4">
    <oc r="G311">
      <v>1727.3</v>
    </oc>
    <nc r="G311"/>
  </rcc>
  <rcc rId="3729" sId="1" numFmtId="4">
    <oc r="H311">
      <v>1727.3</v>
    </oc>
    <nc r="H311"/>
  </rcc>
  <rcc rId="3730" sId="1">
    <oc r="G300">
      <f>15693.3</f>
    </oc>
    <nc r="G300"/>
  </rcc>
  <rcc rId="3731" sId="1" numFmtId="4">
    <oc r="H300">
      <v>15974.1</v>
    </oc>
    <nc r="H300"/>
  </rcc>
  <rcc rId="3732" sId="1" numFmtId="4">
    <oc r="G292">
      <v>6560.8</v>
    </oc>
    <nc r="G292"/>
  </rcc>
  <rcc rId="3733" sId="1" numFmtId="4">
    <oc r="H292">
      <v>6560.8</v>
    </oc>
    <nc r="H292"/>
  </rcc>
  <rcc rId="3734" sId="1" numFmtId="4">
    <oc r="G293">
      <v>1981.4</v>
    </oc>
    <nc r="G293"/>
  </rcc>
  <rcc rId="3735" sId="1" numFmtId="4">
    <oc r="H293">
      <v>1981.4</v>
    </oc>
    <nc r="H293"/>
  </rcc>
  <rcc rId="3736" sId="1" numFmtId="4">
    <oc r="G279">
      <v>98</v>
    </oc>
    <nc r="G279"/>
  </rcc>
  <rcc rId="3737" sId="1" numFmtId="4">
    <oc r="H279">
      <v>98</v>
    </oc>
    <nc r="H279"/>
  </rcc>
  <rcc rId="3738" sId="1" numFmtId="4">
    <oc r="G276">
      <v>200</v>
    </oc>
    <nc r="G276"/>
  </rcc>
  <rcc rId="3739" sId="1" numFmtId="4">
    <oc r="H276">
      <v>200</v>
    </oc>
    <nc r="H276"/>
  </rcc>
  <rcc rId="3740" sId="1" numFmtId="4">
    <oc r="G267">
      <v>7730.3</v>
    </oc>
    <nc r="G267"/>
  </rcc>
  <rcc rId="3741" sId="1" numFmtId="4">
    <oc r="H267">
      <v>7730.3</v>
    </oc>
    <nc r="H267"/>
  </rcc>
  <rcc rId="3742" sId="1" numFmtId="4">
    <oc r="G268">
      <v>2334.6</v>
    </oc>
    <nc r="G268"/>
  </rcc>
  <rcc rId="3743" sId="1" numFmtId="4">
    <oc r="H268">
      <v>2334.6</v>
    </oc>
    <nc r="H268"/>
  </rcc>
  <rcc rId="3744" sId="1" numFmtId="4">
    <oc r="G269">
      <v>13.8</v>
    </oc>
    <nc r="G269"/>
  </rcc>
  <rcc rId="3745" sId="1" numFmtId="4">
    <oc r="H269">
      <v>13.8</v>
    </oc>
    <nc r="H269"/>
  </rcc>
  <rcc rId="3746" sId="1" numFmtId="4">
    <oc r="G270">
      <v>842</v>
    </oc>
    <nc r="G270"/>
  </rcc>
  <rcc rId="3747" sId="1" numFmtId="4">
    <oc r="H270">
      <v>842</v>
    </oc>
    <nc r="H270"/>
  </rcc>
  <rcc rId="3748" sId="1" numFmtId="4">
    <oc r="G271">
      <v>25.6</v>
    </oc>
    <nc r="G271"/>
  </rcc>
  <rcc rId="3749" sId="1" numFmtId="4">
    <oc r="H271">
      <v>25.6</v>
    </oc>
    <nc r="H271"/>
  </rcc>
  <rcc rId="3750" sId="1" numFmtId="4">
    <oc r="G272">
      <v>48.5</v>
    </oc>
    <nc r="G272"/>
  </rcc>
  <rcc rId="3751" sId="1" numFmtId="4">
    <oc r="H272">
      <v>48.5</v>
    </oc>
    <nc r="H272"/>
  </rcc>
  <rcc rId="3752" sId="1" numFmtId="4">
    <oc r="G264">
      <v>815.4</v>
    </oc>
    <nc r="G264"/>
  </rcc>
  <rcc rId="3753" sId="1" numFmtId="4">
    <oc r="H264">
      <v>815.4</v>
    </oc>
    <nc r="H264"/>
  </rcc>
  <rcc rId="3754" sId="1" numFmtId="4">
    <oc r="G265">
      <v>291.60000000000002</v>
    </oc>
    <nc r="G265"/>
  </rcc>
  <rcc rId="3755" sId="1" numFmtId="4">
    <oc r="H265">
      <v>291.60000000000002</v>
    </oc>
    <nc r="H265"/>
  </rcc>
  <rcc rId="3756" sId="1" numFmtId="4">
    <oc r="G230">
      <v>282</v>
    </oc>
    <nc r="G230"/>
  </rcc>
  <rcc rId="3757" sId="1" numFmtId="4">
    <oc r="H230">
      <v>282</v>
    </oc>
    <nc r="H230"/>
  </rcc>
  <rcc rId="3758" sId="1" numFmtId="4">
    <oc r="G231">
      <v>574.5</v>
    </oc>
    <nc r="G231"/>
  </rcc>
  <rcc rId="3759" sId="1" numFmtId="4">
    <oc r="H231">
      <v>574.5</v>
    </oc>
    <nc r="H231"/>
  </rcc>
  <rcc rId="3760" sId="1" numFmtId="4">
    <oc r="G221">
      <v>255.2</v>
    </oc>
    <nc r="G221"/>
  </rcc>
  <rcc rId="3761" sId="1" numFmtId="4">
    <oc r="H221">
      <v>255.2</v>
    </oc>
    <nc r="H221"/>
  </rcc>
  <rcc rId="3762" sId="1" numFmtId="4">
    <oc r="G208">
      <v>20568.672999999999</v>
    </oc>
    <nc r="G208"/>
  </rcc>
  <rcc rId="3763" sId="1" numFmtId="4">
    <oc r="H208">
      <v>10143.672</v>
    </oc>
    <nc r="H208"/>
  </rcc>
  <rcc rId="3764" sId="1" numFmtId="4">
    <oc r="G196">
      <v>22258.6</v>
    </oc>
    <nc r="G196"/>
  </rcc>
  <rcc rId="3765" sId="1" numFmtId="4">
    <oc r="H196">
      <v>7258.6</v>
    </oc>
    <nc r="H196"/>
  </rcc>
  <rcc rId="3766" sId="1" numFmtId="4">
    <oc r="G162">
      <v>5249.2</v>
    </oc>
    <nc r="G162"/>
  </rcc>
  <rcc rId="3767" sId="1" numFmtId="4">
    <oc r="H162">
      <v>5249.2</v>
    </oc>
    <nc r="H162"/>
  </rcc>
  <rcc rId="3768" sId="1" numFmtId="4">
    <oc r="G153">
      <v>16327.6</v>
    </oc>
    <nc r="G153"/>
  </rcc>
  <rcc rId="3769" sId="1" numFmtId="4">
    <oc r="H153">
      <v>16327.6</v>
    </oc>
    <nc r="H153"/>
  </rcc>
  <rcc rId="3770" sId="1" numFmtId="4">
    <oc r="G140">
      <v>181</v>
    </oc>
    <nc r="G140"/>
  </rcc>
  <rcc rId="3771" sId="1" numFmtId="4">
    <oc r="H140">
      <v>181</v>
    </oc>
    <nc r="H140"/>
  </rcc>
  <rcc rId="3772" sId="1" numFmtId="4">
    <oc r="G136">
      <v>30</v>
    </oc>
    <nc r="G136"/>
  </rcc>
  <rcc rId="3773" sId="1" numFmtId="4">
    <oc r="H136">
      <v>30</v>
    </oc>
    <nc r="H136"/>
  </rcc>
  <rcc rId="3774" sId="1" numFmtId="4">
    <oc r="G117">
      <v>1500</v>
    </oc>
    <nc r="G117"/>
  </rcc>
  <rcc rId="3775" sId="1" numFmtId="4">
    <oc r="H117">
      <v>1500</v>
    </oc>
    <nc r="H117"/>
  </rcc>
  <rcc rId="3776" sId="1">
    <oc r="G106">
      <f>18344.5-1580.8</f>
    </oc>
    <nc r="G106"/>
  </rcc>
  <rcc rId="3777" sId="1" numFmtId="4">
    <oc r="H106">
      <v>8344.5</v>
    </oc>
    <nc r="H106"/>
  </rcc>
  <rcc rId="3778" sId="1">
    <oc r="G107">
      <f>5540-477.475</f>
    </oc>
    <nc r="G107"/>
  </rcc>
  <rcc rId="3779" sId="1" numFmtId="4">
    <oc r="H107">
      <v>2540</v>
    </oc>
    <nc r="H107"/>
  </rcc>
  <rcc rId="3780" sId="1">
    <oc r="G108">
      <f>99.9831+30</f>
    </oc>
    <nc r="G108"/>
  </rcc>
  <rcc rId="3781" sId="1" numFmtId="4">
    <oc r="H108">
      <v>130</v>
    </oc>
    <nc r="H108"/>
  </rcc>
  <rcc rId="3782" sId="1">
    <oc r="G109">
      <f>2110-492.965</f>
    </oc>
    <nc r="G109"/>
  </rcc>
  <rcc rId="3783" sId="1">
    <oc r="H109">
      <f>2110-512.37</f>
    </oc>
    <nc r="H109"/>
  </rcc>
  <rcc rId="3784" sId="1" numFmtId="4">
    <oc r="G110">
      <v>20</v>
    </oc>
    <nc r="G110"/>
  </rcc>
  <rcc rId="3785" sId="1" numFmtId="4">
    <oc r="H110">
      <v>20</v>
    </oc>
    <nc r="H110"/>
  </rcc>
  <rcc rId="3786" sId="1" numFmtId="4">
    <oc r="G111">
      <v>50</v>
    </oc>
    <nc r="G111"/>
  </rcc>
  <rcc rId="3787" sId="1" numFmtId="4">
    <oc r="H111">
      <v>50</v>
    </oc>
    <nc r="H111"/>
  </rcc>
  <rcc rId="3788" sId="1">
    <oc r="G103">
      <f>2634+795.5+70.5</f>
    </oc>
    <nc r="G103"/>
  </rcc>
  <rcc rId="3789" sId="1">
    <oc r="H103">
      <f>2634+795.5+70.5</f>
    </oc>
    <nc r="H103"/>
  </rcc>
  <rcc rId="3790" sId="1" numFmtId="4">
    <oc r="G85">
      <v>330</v>
    </oc>
    <nc r="G85"/>
  </rcc>
  <rcc rId="3791" sId="1" numFmtId="4">
    <oc r="H85">
      <v>350</v>
    </oc>
    <nc r="H85"/>
  </rcc>
  <rcc rId="3792" sId="1" numFmtId="4">
    <oc r="G81">
      <v>200</v>
    </oc>
    <nc r="G81"/>
  </rcc>
  <rcc rId="3793" sId="1" numFmtId="4">
    <oc r="H81">
      <v>200</v>
    </oc>
    <nc r="H81"/>
  </rcc>
  <rcc rId="3794" sId="1" numFmtId="4">
    <oc r="G77">
      <v>180</v>
    </oc>
    <nc r="G77"/>
  </rcc>
  <rcc rId="3795" sId="1" numFmtId="4">
    <oc r="H77">
      <v>180</v>
    </oc>
    <nc r="H77"/>
  </rcc>
  <rcc rId="3796" sId="1" numFmtId="4">
    <oc r="G73">
      <v>135</v>
    </oc>
    <nc r="G73"/>
  </rcc>
  <rcc rId="3797" sId="1" numFmtId="4">
    <oc r="H73">
      <v>135</v>
    </oc>
    <nc r="H73"/>
  </rcc>
  <rcc rId="3798" sId="1" numFmtId="4">
    <oc r="G69">
      <v>300</v>
    </oc>
    <nc r="G69"/>
  </rcc>
  <rcc rId="3799" sId="1" numFmtId="4">
    <oc r="H69">
      <v>300</v>
    </oc>
    <nc r="H69"/>
  </rcc>
  <rcc rId="3800" sId="1" numFmtId="4">
    <oc r="G65">
      <v>50</v>
    </oc>
    <nc r="G65"/>
  </rcc>
  <rcc rId="3801" sId="1" numFmtId="4">
    <oc r="H65">
      <v>50</v>
    </oc>
    <nc r="H65"/>
  </rcc>
  <rcc rId="3802" sId="1" numFmtId="4">
    <oc r="G59">
      <v>100</v>
    </oc>
    <nc r="G59"/>
  </rcc>
  <rcc rId="3803" sId="1" numFmtId="4">
    <oc r="H59">
      <v>100</v>
    </oc>
    <nc r="H59"/>
  </rcc>
  <rcc rId="3804" sId="1" numFmtId="4">
    <oc r="G54">
      <v>400</v>
    </oc>
    <nc r="G54"/>
  </rcc>
  <rcc rId="3805" sId="1" numFmtId="4">
    <oc r="H54">
      <v>400</v>
    </oc>
    <nc r="H54"/>
  </rcc>
  <rcc rId="3806" sId="1" numFmtId="4">
    <oc r="G45">
      <v>13845.8</v>
    </oc>
    <nc r="G45"/>
  </rcc>
  <rcc rId="3807" sId="1" numFmtId="4">
    <oc r="H45">
      <v>8225.5</v>
    </oc>
    <nc r="H45"/>
  </rcc>
  <rcc rId="3808" sId="1" numFmtId="4">
    <oc r="G46">
      <v>4181.3999999999996</v>
    </oc>
    <nc r="G46"/>
  </rcc>
  <rcc rId="3809" sId="1" numFmtId="4">
    <oc r="H46">
      <v>2484.0520000000001</v>
    </oc>
    <nc r="H46"/>
  </rcc>
  <rcc rId="3810" sId="1" numFmtId="4">
    <oc r="G39">
      <v>2599.5</v>
    </oc>
    <nc r="G39"/>
  </rcc>
  <rcc rId="3811" sId="1" numFmtId="4">
    <oc r="H39">
      <v>2599.5</v>
    </oc>
    <nc r="H39"/>
  </rcc>
  <rcc rId="3812" sId="1" numFmtId="4">
    <oc r="G40">
      <v>785</v>
    </oc>
    <nc r="G40"/>
  </rcc>
  <rcc rId="3813" sId="1" numFmtId="4">
    <oc r="H40">
      <v>785</v>
    </oc>
    <nc r="H40"/>
  </rcc>
  <rcc rId="3814" sId="1" numFmtId="4">
    <oc r="G28">
      <v>1355.6</v>
    </oc>
    <nc r="G28"/>
  </rcc>
  <rcc rId="3815" sId="1" numFmtId="4">
    <oc r="H28">
      <v>1355.6</v>
    </oc>
    <nc r="H28"/>
  </rcc>
  <rcc rId="3816" sId="1" numFmtId="4">
    <oc r="G29">
      <v>409.4</v>
    </oc>
    <nc r="G29"/>
  </rcc>
  <rcc rId="3817" sId="1" numFmtId="4">
    <oc r="H29">
      <v>409.4</v>
    </oc>
    <nc r="H29"/>
  </rcc>
  <rcc rId="3818" sId="1" numFmtId="4">
    <oc r="G31">
      <v>2079.6999999999998</v>
    </oc>
    <nc r="G31"/>
  </rcc>
  <rcc rId="3819" sId="1" numFmtId="4">
    <oc r="H31">
      <v>2079.6999999999998</v>
    </oc>
    <nc r="H31"/>
  </rcc>
  <rcc rId="3820" sId="1" numFmtId="4">
    <oc r="G32">
      <v>628.1</v>
    </oc>
    <nc r="G32"/>
  </rcc>
  <rcc rId="3821" sId="1" numFmtId="4">
    <oc r="H32">
      <v>628.1</v>
    </oc>
    <nc r="H32"/>
  </rcc>
  <rcc rId="3822" sId="1" numFmtId="4">
    <oc r="G475">
      <v>100</v>
    </oc>
    <nc r="G475"/>
  </rcc>
  <rcc rId="3823" sId="1" numFmtId="4">
    <oc r="H475">
      <v>100</v>
    </oc>
    <nc r="H475"/>
  </rcc>
  <rcc rId="3824" sId="1" numFmtId="4">
    <oc r="G463">
      <v>1839</v>
    </oc>
    <nc r="G463"/>
  </rcc>
  <rcc rId="3825" sId="1" numFmtId="4">
    <oc r="H463">
      <v>1839</v>
    </oc>
    <nc r="H463"/>
  </rcc>
  <rcc rId="3826" sId="1" numFmtId="4">
    <oc r="G464">
      <v>555.4</v>
    </oc>
    <nc r="G464"/>
  </rcc>
  <rcc rId="3827" sId="1" numFmtId="4">
    <oc r="H464">
      <v>555.4</v>
    </oc>
    <nc r="H464"/>
  </rcc>
  <rcc rId="3828" sId="1" numFmtId="4">
    <oc r="G469">
      <v>400</v>
    </oc>
    <nc r="G469"/>
  </rcc>
  <rcc rId="3829" sId="1" numFmtId="4">
    <oc r="H469">
      <v>400</v>
    </oc>
    <nc r="H469"/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0" sId="1">
    <nc r="I481" t="inlineStr">
      <is>
        <t>дотация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1" sId="1" numFmtId="4">
    <nc r="G28">
      <v>1417</v>
    </nc>
  </rcc>
  <rcc rId="3832" sId="1" numFmtId="4">
    <nc r="G29">
      <v>427.9</v>
    </nc>
  </rcc>
  <rcc rId="3833" sId="1" numFmtId="4">
    <nc r="H28">
      <v>1417</v>
    </nc>
  </rcc>
  <rcc rId="3834" sId="1" numFmtId="4">
    <nc r="H29">
      <v>427.9</v>
    </nc>
  </rcc>
  <rcc rId="3835" sId="1" numFmtId="4">
    <nc r="G31">
      <v>2188.1</v>
    </nc>
  </rcc>
  <rcc rId="3836" sId="1" numFmtId="4">
    <nc r="H31">
      <v>2188.1</v>
    </nc>
  </rcc>
  <rcc rId="3837" sId="1" numFmtId="4">
    <nc r="G32">
      <v>660.8</v>
    </nc>
  </rcc>
  <rcc rId="3838" sId="1" numFmtId="4">
    <nc r="H32">
      <v>660.8</v>
    </nc>
  </rcc>
  <rcc rId="3839" sId="1" numFmtId="4">
    <nc r="G39">
      <v>2735.1</v>
    </nc>
  </rcc>
  <rcc rId="3840" sId="1" numFmtId="4">
    <nc r="G40">
      <v>826</v>
    </nc>
  </rcc>
  <rcc rId="3841" sId="1" numFmtId="4">
    <nc r="H39">
      <v>2735.1</v>
    </nc>
  </rcc>
  <rcc rId="3842" sId="1" numFmtId="4">
    <nc r="H40">
      <v>826</v>
    </nc>
  </rcc>
  <rcc rId="3843" sId="1" numFmtId="4">
    <nc r="G45">
      <v>14484.5</v>
    </nc>
  </rcc>
  <rcc rId="3844" sId="1" numFmtId="4">
    <nc r="G46">
      <v>4374.3</v>
    </nc>
  </rcc>
  <rcc rId="3845" sId="1" numFmtId="4">
    <nc r="H45">
      <v>14484.5</v>
    </nc>
  </rcc>
  <rcc rId="3846" sId="1" numFmtId="4">
    <nc r="H46">
      <v>4374.3</v>
    </nc>
  </rcc>
  <rcc rId="3847" sId="1" numFmtId="4">
    <nc r="H50">
      <v>0</v>
    </nc>
  </rcc>
  <rcc rId="3848" sId="1" numFmtId="4">
    <nc r="G54">
      <v>500</v>
    </nc>
  </rcc>
  <rcc rId="3849" sId="1" numFmtId="4">
    <nc r="H54">
      <v>500</v>
    </nc>
  </rcc>
  <rcc rId="3850" sId="1" numFmtId="4">
    <nc r="G59">
      <v>100</v>
    </nc>
  </rcc>
  <rcc rId="3851" sId="1" numFmtId="4">
    <nc r="H59">
      <v>100</v>
    </nc>
  </rcc>
  <rcc rId="3852" sId="1">
    <oc r="G62">
      <f>208</f>
    </oc>
    <nc r="G62">
      <f>208+208</f>
    </nc>
  </rcc>
  <rcc rId="3853" sId="1">
    <oc r="H62">
      <f>208</f>
    </oc>
    <nc r="H62">
      <f>208+208</f>
    </nc>
  </rcc>
  <rcc rId="3854" sId="1" numFmtId="4">
    <nc r="G65">
      <v>50</v>
    </nc>
  </rcc>
  <rcc rId="3855" sId="1" numFmtId="4">
    <nc r="H65">
      <v>50</v>
    </nc>
  </rcc>
  <rcc rId="3856" sId="1" numFmtId="4">
    <nc r="G69">
      <v>300</v>
    </nc>
  </rcc>
  <rcc rId="3857" sId="1" numFmtId="4">
    <nc r="H69">
      <v>300</v>
    </nc>
  </rcc>
  <rcc rId="3858" sId="1" numFmtId="4">
    <nc r="G73">
      <v>135</v>
    </nc>
  </rcc>
  <rcc rId="3859" sId="1" numFmtId="4">
    <nc r="H73">
      <v>135</v>
    </nc>
  </rcc>
  <rcc rId="3860" sId="1" numFmtId="4">
    <nc r="G77">
      <v>180</v>
    </nc>
  </rcc>
  <rcc rId="3861" sId="1" numFmtId="4">
    <nc r="H77">
      <v>180</v>
    </nc>
  </rcc>
  <rcc rId="3862" sId="1" numFmtId="4">
    <nc r="G81">
      <v>250</v>
    </nc>
  </rcc>
  <rcc rId="3863" sId="1" numFmtId="4">
    <nc r="H81">
      <v>250</v>
    </nc>
  </rcc>
  <rcc rId="3864" sId="1" numFmtId="4">
    <nc r="G85">
      <v>350</v>
    </nc>
  </rcc>
  <rcc rId="3865" sId="1" numFmtId="4">
    <nc r="H85">
      <v>350</v>
    </nc>
  </rcc>
  <rcc rId="3866" sId="1" numFmtId="4">
    <nc r="G90">
      <v>0</v>
    </nc>
  </rcc>
  <rcc rId="3867" sId="1" numFmtId="4">
    <nc r="H90">
      <v>0</v>
    </nc>
  </rcc>
  <rcc rId="3868" sId="1" numFmtId="4">
    <nc r="G91">
      <v>0</v>
    </nc>
  </rcc>
  <rcc rId="3869" sId="1" numFmtId="4">
    <nc r="H91">
      <v>0</v>
    </nc>
  </rcc>
  <rcc rId="3870" sId="1" numFmtId="4">
    <nc r="G103">
      <v>3696</v>
    </nc>
  </rcc>
  <rcc rId="3871" sId="1" numFmtId="4">
    <nc r="H103">
      <v>3696</v>
    </nc>
  </rcc>
  <rcc rId="3872" sId="1" numFmtId="4">
    <nc r="G106">
      <v>18344.5</v>
    </nc>
  </rcc>
  <rcc rId="3873" sId="1" numFmtId="4">
    <nc r="G107">
      <v>5540</v>
    </nc>
  </rcc>
  <rcc rId="3874" sId="1" numFmtId="4">
    <nc r="H106">
      <v>18344.5</v>
    </nc>
  </rcc>
  <rcc rId="3875" sId="1" numFmtId="4">
    <nc r="H107">
      <v>5540</v>
    </nc>
  </rcc>
  <rcc rId="3876" sId="1" numFmtId="4">
    <nc r="G108">
      <v>65</v>
    </nc>
  </rcc>
  <rcc rId="3877" sId="1" numFmtId="4">
    <nc r="H108">
      <v>65</v>
    </nc>
  </rcc>
  <rcc rId="3878" sId="1" numFmtId="4">
    <nc r="G109">
      <v>2247.5</v>
    </nc>
  </rcc>
  <rcc rId="3879" sId="1" numFmtId="4">
    <nc r="H109">
      <v>2247.5</v>
    </nc>
  </rcc>
  <rcc rId="3880" sId="1" numFmtId="4">
    <nc r="G111">
      <v>50</v>
    </nc>
  </rcc>
  <rcc rId="3881" sId="1" numFmtId="4">
    <nc r="H111">
      <v>50</v>
    </nc>
  </rcc>
  <rcc rId="3882" sId="1" numFmtId="4">
    <nc r="G110">
      <v>90</v>
    </nc>
  </rcc>
  <rcc rId="3883" sId="1" numFmtId="4">
    <nc r="H110">
      <v>90</v>
    </nc>
  </rcc>
  <rcc rId="3884" sId="1" numFmtId="4">
    <nc r="G117">
      <v>1500</v>
    </nc>
  </rcc>
  <rcc rId="3885" sId="1" numFmtId="4">
    <nc r="H117">
      <v>1500</v>
    </nc>
  </rcc>
  <rfmt sheetId="1" sqref="A130">
    <dxf>
      <fill>
        <patternFill>
          <bgColor rgb="FFFFC000"/>
        </patternFill>
      </fill>
    </dxf>
  </rfmt>
  <rcc rId="3886" sId="1" numFmtId="4">
    <nc r="G140">
      <v>181</v>
    </nc>
  </rcc>
  <rcc rId="3887" sId="1" numFmtId="4">
    <nc r="H140">
      <v>181</v>
    </nc>
  </rcc>
  <rcc rId="3888" sId="1" numFmtId="4">
    <nc r="G136">
      <v>30</v>
    </nc>
  </rcc>
  <rcc rId="3889" sId="1" numFmtId="4">
    <nc r="H136">
      <v>30</v>
    </nc>
  </rcc>
  <rcc rId="3890" sId="1">
    <oc r="F136" t="inlineStr">
      <is>
        <t>244</t>
      </is>
    </oc>
    <nc r="F136" t="inlineStr">
      <is>
        <t>622</t>
      </is>
    </nc>
  </rcc>
  <rcc rId="3891" sId="1" odxf="1" dxf="1">
    <oc r="A136" t="inlineStr">
      <is>
        <t>Прочие закупки товаров, работ и услуг для государственных (муниципальных) нужд</t>
      </is>
    </oc>
    <nc r="A13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2" sId="1" numFmtId="4">
    <nc r="H148">
      <v>0</v>
    </nc>
  </rcc>
  <rcc rId="3893" sId="1" numFmtId="4">
    <oc r="G148">
      <v>512.4</v>
    </oc>
    <nc r="G148">
      <f>512.4+512.4</f>
    </nc>
  </rcc>
  <rcc rId="3894" sId="1">
    <nc r="I148">
      <v>512.4</v>
    </nc>
  </rcc>
  <rcc rId="3895" sId="1">
    <nc r="I62">
      <v>208</v>
    </nc>
  </rcc>
  <rcc rId="3896" sId="1" numFmtId="4">
    <nc r="G153">
      <v>15977.6</v>
    </nc>
  </rcc>
  <rcc rId="3897" sId="1" numFmtId="4">
    <nc r="H153">
      <v>15977.6</v>
    </nc>
  </rcc>
  <rcc rId="3898" sId="1" numFmtId="4">
    <nc r="G156">
      <v>0</v>
    </nc>
  </rcc>
  <rcc rId="3899" sId="1" numFmtId="4">
    <nc r="H156">
      <v>0</v>
    </nc>
  </rcc>
  <rcc rId="3900" sId="1" numFmtId="4">
    <nc r="G162">
      <v>5420</v>
    </nc>
  </rcc>
  <rcc rId="3901" sId="1" numFmtId="4">
    <nc r="H162">
      <v>5420</v>
    </nc>
  </rcc>
  <rfmt sheetId="1" sqref="A167">
    <dxf>
      <fill>
        <patternFill>
          <bgColor rgb="FFFFC000"/>
        </patternFill>
      </fill>
    </dxf>
  </rfmt>
  <rcc rId="3902" sId="1" numFmtId="4">
    <nc r="G292">
      <v>6752.8</v>
    </nc>
  </rcc>
  <rcc rId="3903" sId="1" numFmtId="4">
    <nc r="G293">
      <v>2039.3</v>
    </nc>
  </rcc>
  <rcc rId="3904" sId="1" numFmtId="4">
    <nc r="H292">
      <v>6752.8</v>
    </nc>
  </rcc>
  <rcc rId="3905" sId="1" numFmtId="4">
    <nc r="H293">
      <v>2039.3</v>
    </nc>
  </rcc>
  <rfmt sheetId="1" sqref="A300">
    <dxf>
      <fill>
        <patternFill patternType="solid">
          <bgColor rgb="FFFFC000"/>
        </patternFill>
      </fill>
    </dxf>
  </rfmt>
  <rcc rId="3906" sId="1" numFmtId="4">
    <nc r="G310">
      <v>6005.1</v>
    </nc>
  </rcc>
  <rcc rId="3907" sId="1" numFmtId="4">
    <nc r="H310">
      <v>6005.1</v>
    </nc>
  </rcc>
  <rcc rId="3908" sId="1" numFmtId="4">
    <nc r="G311">
      <v>1813.5</v>
    </nc>
  </rcc>
  <rcc rId="3909" sId="1" numFmtId="4">
    <nc r="H311">
      <v>1813.5</v>
    </nc>
  </rcc>
  <rcc rId="3910" sId="1" numFmtId="4">
    <nc r="G314">
      <v>350</v>
    </nc>
  </rcc>
  <rcc rId="3911" sId="1" numFmtId="4">
    <nc r="H314">
      <v>350</v>
    </nc>
  </rcc>
  <rfmt sheetId="1" sqref="A317">
    <dxf>
      <fill>
        <patternFill patternType="solid">
          <bgColor rgb="FFFFC000"/>
        </patternFill>
      </fill>
    </dxf>
  </rfmt>
  <rcc rId="3912" sId="1" numFmtId="4">
    <nc r="G324">
      <v>17764.599999999999</v>
    </nc>
  </rcc>
  <rcc rId="3913" sId="1" numFmtId="4">
    <nc r="H324">
      <v>17764.599999999999</v>
    </nc>
  </rcc>
  <rfmt sheetId="1" sqref="A324">
    <dxf>
      <fill>
        <patternFill>
          <bgColor rgb="FFFFC000"/>
        </patternFill>
      </fill>
    </dxf>
  </rfmt>
  <rcc rId="3914" sId="1">
    <oc r="G333">
      <f>120</f>
    </oc>
    <nc r="G333">
      <f>120+30</f>
    </nc>
  </rcc>
  <rcc rId="3915" sId="1">
    <oc r="H333">
      <f>120</f>
    </oc>
    <nc r="H333">
      <f>120+30</f>
    </nc>
  </rcc>
  <rcc rId="3916" sId="1">
    <nc r="I333">
      <v>120</v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7" sId="1" numFmtId="4">
    <nc r="H452">
      <v>0</v>
    </nc>
  </rcc>
  <rcc rId="3918" sId="1" numFmtId="4">
    <nc r="H454">
      <v>0</v>
    </nc>
  </rcc>
  <rcc rId="3919" sId="1" numFmtId="4">
    <nc r="H455">
      <v>0</v>
    </nc>
  </rcc>
  <rcc rId="3920" sId="1" numFmtId="4">
    <nc r="G463">
      <v>2607.9</v>
    </nc>
  </rcc>
  <rcc rId="3921" sId="1" numFmtId="4">
    <nc r="H463">
      <v>2607.9</v>
    </nc>
  </rcc>
  <rcc rId="3922" sId="1" numFmtId="4">
    <nc r="G464">
      <v>787.6</v>
    </nc>
  </rcc>
  <rcc rId="3923" sId="1" numFmtId="4">
    <nc r="H464">
      <v>787.6</v>
    </nc>
  </rcc>
  <rcc rId="3924" sId="1" numFmtId="4">
    <nc r="H469">
      <v>400</v>
    </nc>
  </rcc>
  <rcc rId="3925" sId="1" numFmtId="4">
    <nc r="G469">
      <v>400</v>
    </nc>
  </rcc>
  <rcc rId="3926" sId="1" numFmtId="4">
    <nc r="G475">
      <v>100</v>
    </nc>
  </rcc>
  <rcc rId="3927" sId="1" numFmtId="4">
    <nc r="H475">
      <v>100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8" sId="1" numFmtId="34">
    <oc r="G479">
      <v>1103337.8999999999</v>
    </oc>
    <nc r="G479">
      <f>1103337.9+227787.8</f>
    </nc>
  </rcc>
  <rcc rId="3929" sId="1" numFmtId="34">
    <oc r="H479">
      <v>913320.1</v>
    </oc>
    <nc r="H479">
      <f>913320.1+230369.9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0" sId="1">
    <oc r="I481" t="inlineStr">
      <is>
        <t>дотация</t>
      </is>
    </oc>
    <nc r="I481"/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1" sId="1" numFmtId="4">
    <nc r="H167">
      <v>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2" sId="1" numFmtId="4">
    <nc r="G341">
      <v>15325</v>
    </nc>
  </rcc>
  <rcc rId="3933" sId="1" numFmtId="4">
    <nc r="H341">
      <v>15325</v>
    </nc>
  </rcc>
  <rcc rId="3934" sId="1" numFmtId="4">
    <nc r="G357">
      <v>13422.4</v>
    </nc>
  </rcc>
  <rcc rId="3935" sId="1" numFmtId="4">
    <nc r="H357">
      <v>13422.4</v>
    </nc>
  </rcc>
  <rcc rId="3936" sId="1" numFmtId="4">
    <nc r="G363">
      <v>24150.1</v>
    </nc>
  </rcc>
  <rcc rId="3937" sId="1" numFmtId="4">
    <nc r="H363">
      <v>24150.1</v>
    </nc>
  </rcc>
  <rcc rId="3938" sId="1" numFmtId="4">
    <nc r="G378">
      <v>926.6</v>
    </nc>
  </rcc>
  <rcc rId="3939" sId="1" numFmtId="4">
    <nc r="G379">
      <v>279.8</v>
    </nc>
  </rcc>
  <rcc rId="3940" sId="1" numFmtId="4">
    <nc r="H379">
      <v>279.8</v>
    </nc>
  </rcc>
  <rcc rId="3941" sId="1" numFmtId="4">
    <nc r="H378">
      <v>926.6</v>
    </nc>
  </rcc>
  <rcc rId="3942" sId="1" numFmtId="4">
    <nc r="G381">
      <v>10451</v>
    </nc>
  </rcc>
  <rcc rId="3943" sId="1" numFmtId="4">
    <nc r="G382">
      <v>3156.2</v>
    </nc>
  </rcc>
  <rcc rId="3944" sId="1" numFmtId="4">
    <nc r="H382">
      <v>3156.2</v>
    </nc>
  </rcc>
  <rcc rId="3945" sId="1" numFmtId="4">
    <nc r="H381">
      <v>10451</v>
    </nc>
  </rcc>
  <rcc rId="3946" sId="1" numFmtId="4">
    <nc r="G383">
      <v>6.5</v>
    </nc>
  </rcc>
  <rcc rId="3947" sId="1" numFmtId="4">
    <nc r="H383">
      <v>6.5</v>
    </nc>
  </rcc>
  <rcc rId="3948" sId="1" numFmtId="4">
    <nc r="G387">
      <v>151</v>
    </nc>
  </rcc>
  <rcc rId="3949" sId="1" numFmtId="4">
    <nc r="H387">
      <v>151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2" sId="1">
    <oc r="G167">
      <f>3010.8+61.4</f>
    </oc>
    <nc r="G167">
      <f>3010.8+61.4+344.6</f>
    </nc>
  </rcc>
  <rcc rId="3953" sId="1">
    <nc r="I167" t="inlineStr">
      <is>
        <t>344,62008 МБ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7">
    <dxf>
      <fill>
        <patternFill>
          <bgColor theme="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95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956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957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958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959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960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61" sId="1">
    <oc r="A137" t="inlineStr">
      <is>
        <t>Муниципальная программа "Профилактика преступлений и иных правонарушений в Селенгинском районе"</t>
      </is>
    </oc>
    <nc r="A13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962" sId="1">
    <oc r="A164" t="inlineStr">
      <is>
        <t>Муниципальная программа «Комплексное развитие сельских территорий в Селенгинском районе на 2020-2024 годы»</t>
      </is>
    </oc>
    <nc r="A164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963" sId="1">
    <oc r="A188" t="inlineStr">
      <is>
        <t>МП «Развитие образования в Селенгинском районе на 2020-2024 годы"</t>
      </is>
    </oc>
    <nc r="A188" t="inlineStr">
      <is>
        <t>МП «Развитие образования в Селенгинском районе на 2020-2025 годы"</t>
      </is>
    </nc>
  </rcc>
  <rcc rId="3964" sId="1">
    <oc r="A198" t="inlineStr">
      <is>
        <t>МП «Развитие образования в Селенгинском районе на 2020-2024 годы"</t>
      </is>
    </oc>
    <nc r="A198" t="inlineStr">
      <is>
        <t>МП «Развитие образования в Селенгинском районе на 2020-2025 годы"</t>
      </is>
    </nc>
  </rcc>
  <rcc rId="3965" sId="1">
    <oc r="A226" t="inlineStr">
      <is>
        <t>МП «Развитие образования в Селенгинском районе на 2020-2024 годы"</t>
      </is>
    </oc>
    <nc r="A226" t="inlineStr">
      <is>
        <t>МП «Развитие образования в Селенгинском районе на 2020-2025 годы"</t>
      </is>
    </nc>
  </rcc>
  <rcc rId="3966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967" sId="1">
    <oc r="A242" t="inlineStr">
      <is>
        <t>МП «Развитие образования в Селенгинском районе на 2020-2024 годы"</t>
      </is>
    </oc>
    <nc r="A242" t="inlineStr">
      <is>
        <t>МП «Развитие образования в Селенгинском районе на 2020-2025 годы"</t>
      </is>
    </nc>
  </rcc>
  <rcc rId="3968" sId="1">
    <oc r="A253" t="inlineStr">
      <is>
        <t>МП «Развитие образования в Селенгинском районе на 2020-2024 годы"</t>
      </is>
    </oc>
    <nc r="A253" t="inlineStr">
      <is>
        <t>МП «Развитие образования в Селенгинском районе на 2020-2025 годы"</t>
      </is>
    </nc>
  </rcc>
  <rcc rId="3969" sId="1">
    <oc r="A288" t="inlineStr">
      <is>
        <t>Муниципальная Программа «Управление муниципальными финансами и муниципальным долгом на 2020-2024 годы</t>
      </is>
    </oc>
    <nc r="A288" t="inlineStr">
      <is>
        <t>Муниципальная Программа «Управление муниципальными финансами и муниципальным долгом на 2020-2025 годы</t>
      </is>
    </nc>
  </rcc>
  <rcc rId="3970" sId="1">
    <oc r="A296" t="inlineStr">
      <is>
        <t>Муниципальная Программа «Управление муниципальными финансами и муниципальным долгом на 2020-2024 годы</t>
      </is>
    </oc>
    <nc r="A296" t="inlineStr">
      <is>
        <t>Муниципальная Программа «Управление муниципальными финансами и муниципальным долгом на 2020-2025 годы</t>
      </is>
    </nc>
  </rcc>
  <rcc rId="3971" sId="1">
    <o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2" sId="1">
    <o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3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4" sId="1">
    <oc r="A337" t="inlineStr">
      <is>
        <t>Муниципальная Программа «Развитие культуры в Селенгинском районе на 2020 – 2024 годы»</t>
      </is>
    </oc>
    <nc r="A337" t="inlineStr">
      <is>
        <t>Муниципальная Программа «Развитие культуры в Селенгинском районе на 2020 – 2025 годы»</t>
      </is>
    </nc>
  </rcc>
  <rcc rId="3975" sId="1">
    <oc r="A344" t="inlineStr">
      <is>
        <t>Муниципальная программа «Развитие образования в Селенгинском районе на 2020 – 2024 годы»</t>
      </is>
    </oc>
    <nc r="A344" t="inlineStr">
      <is>
        <t>Муниципальная программа «Развитие образования в Селенгинском районе на 2020 – 2025 годы»</t>
      </is>
    </nc>
  </rcc>
  <rcc rId="3976" sId="1">
    <oc r="A351" t="inlineStr">
      <is>
        <t>Муниципальная Программа «Развитие культуры в Селенгинском районе на 2020 – 2024 годы»</t>
      </is>
    </oc>
    <nc r="A351" t="inlineStr">
      <is>
        <t>Муниципальная Программа «Развитие культуры в Селенгинском районе на 2020 – 2025 годы»</t>
      </is>
    </nc>
  </rcc>
  <rcc rId="3977" sId="1">
    <oc r="A374" t="inlineStr">
      <is>
        <t>Муниципальная Программа «Развитие культуры в Селенгинском районе на 2020 – 2024 годы»</t>
      </is>
    </oc>
    <nc r="A374" t="inlineStr">
      <is>
        <t>Муниципальная Программа «Развитие культуры в Селенгинском районе на 2020 – 2025 годы»</t>
      </is>
    </nc>
  </rcc>
  <rcc rId="3978" sId="1">
    <oc r="A384" t="inlineStr">
      <is>
        <t>Муниципальная программа «Старшее поколение на 2020-2024 годы</t>
      </is>
    </oc>
    <nc r="A384" t="inlineStr">
      <is>
        <t>Муниципальная программа «Старшее поколение на 2020-2025 годы</t>
      </is>
    </nc>
  </rcc>
  <rcc rId="3979" sId="1">
    <nc r="E397" t="inlineStr">
      <is>
        <t>09000 00000</t>
      </is>
    </nc>
  </rcc>
  <rcc rId="3980" sId="1">
    <oc r="E398" t="inlineStr">
      <is>
        <t>09401 00000</t>
      </is>
    </oc>
    <nc r="E398" t="inlineStr">
      <is>
        <t>09400 00000</t>
      </is>
    </nc>
  </rcc>
  <rrc rId="3981" sId="1" ref="A399:XFD399" action="insertRow"/>
  <rfmt sheetId="1" sqref="A399" start="0" length="0">
    <dxf>
      <font>
        <b val="0"/>
        <name val="Times New Roman"/>
        <family val="1"/>
      </font>
    </dxf>
  </rfmt>
  <rcc rId="3982" sId="1" odxf="1" dxf="1">
    <nc r="B39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3" sId="1" odxf="1" dxf="1">
    <nc r="C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4" sId="1" odxf="1" dxf="1">
    <nc r="D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399" start="0" length="0">
    <dxf>
      <font>
        <b val="0"/>
        <name val="Times New Roman"/>
        <family val="1"/>
      </font>
    </dxf>
  </rfmt>
  <rfmt sheetId="1" sqref="F399" start="0" length="0">
    <dxf>
      <font>
        <b val="0"/>
        <i val="0"/>
        <name val="Times New Roman"/>
        <family val="1"/>
      </font>
    </dxf>
  </rfmt>
  <rfmt sheetId="1" sqref="G399" start="0" length="0">
    <dxf>
      <font>
        <b val="0"/>
        <i val="0"/>
        <name val="Times New Roman"/>
        <family val="1"/>
      </font>
    </dxf>
  </rfmt>
  <rcc rId="3985" sId="1" odxf="1" dxf="1">
    <nc r="H399">
      <f>H400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986" sId="1">
    <nc r="G399">
      <f>G400</f>
    </nc>
  </rcc>
  <rcc rId="3987" sId="1">
    <oc r="G398">
      <f>G400</f>
    </oc>
    <nc r="G398">
      <f>G399</f>
    </nc>
  </rcc>
  <rcc rId="3988" sId="1">
    <oc r="H398">
      <f>H400</f>
    </oc>
    <nc r="H398">
      <f>H399</f>
    </nc>
  </rcc>
  <rcc rId="3989" sId="1">
    <nc r="E399" t="inlineStr">
      <is>
        <t>09401 00000</t>
      </is>
    </nc>
  </rcc>
  <rcc rId="3990" sId="1" xfDxf="1" dxf="1">
    <nc r="A399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991" sId="1" ref="A404:XFD404" action="insertRow"/>
  <rfmt sheetId="1" sqref="A404" start="0" length="0">
    <dxf>
      <font>
        <b val="0"/>
        <name val="Times New Roman"/>
        <family val="1"/>
      </font>
    </dxf>
  </rfmt>
  <rcc rId="3992" sId="1" odxf="1" dxf="1">
    <nc r="B4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3" sId="1" odxf="1" dxf="1">
    <nc r="C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4" sId="1" odxf="1" dxf="1">
    <nc r="D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04" start="0" length="0">
    <dxf>
      <font>
        <b val="0"/>
        <name val="Times New Roman"/>
        <family val="1"/>
      </font>
    </dxf>
  </rfmt>
  <rfmt sheetId="1" sqref="F404" start="0" length="0">
    <dxf>
      <font>
        <b val="0"/>
        <name val="Times New Roman"/>
        <family val="1"/>
      </font>
    </dxf>
  </rfmt>
  <rcc rId="3995" sId="1" odxf="1" dxf="1">
    <nc r="G404">
      <f>G405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6" sId="1" odxf="1" dxf="1">
    <nc r="H404">
      <f>H405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7" sId="1">
    <oc r="E403" t="inlineStr">
      <is>
        <t>09601 00000</t>
      </is>
    </oc>
    <nc r="E403" t="inlineStr">
      <is>
        <t>09600 00000</t>
      </is>
    </nc>
  </rcc>
  <rcc rId="3998" sId="1">
    <nc r="E404" t="inlineStr">
      <is>
        <t>09601 00000</t>
      </is>
    </nc>
  </rcc>
  <rcc rId="3999" sId="1">
    <oc r="G403">
      <f>G405</f>
    </oc>
    <nc r="G403">
      <f>G404</f>
    </nc>
  </rcc>
  <rcc rId="4000" sId="1">
    <oc r="G402">
      <f>G403</f>
    </oc>
    <nc r="G402">
      <f>G403</f>
    </nc>
  </rcc>
  <rcc rId="4001" sId="1">
    <oc r="H403">
      <f>H405</f>
    </oc>
    <nc r="H403">
      <f>H404</f>
    </nc>
  </rcc>
  <rrc rId="4002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003" sId="1">
    <oc r="G397">
      <f>G398</f>
    </oc>
    <nc r="G397">
      <f>G398+G402</f>
    </nc>
  </rcc>
  <rcc rId="4004" sId="1">
    <oc r="G396">
      <f>G402+G397</f>
    </oc>
    <nc r="G396">
      <f>G397</f>
    </nc>
  </rcc>
  <rcc rId="4005" sId="1">
    <oc r="H397">
      <f>H398</f>
    </oc>
    <nc r="H397">
      <f>H398+H402</f>
    </nc>
  </rcc>
  <rcc rId="4006" sId="1">
    <oc r="H396">
      <f>H402+H397</f>
    </oc>
    <nc r="H396">
      <f>H397</f>
    </nc>
  </rcc>
  <rcc rId="4007" sId="1" xfDxf="1" dxf="1">
    <nc r="A403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0" sId="1">
    <nc r="E412" t="inlineStr">
      <is>
        <t>09000 00000</t>
      </is>
    </nc>
  </rcc>
  <rcc rId="4011" sId="1">
    <oc r="A41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2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13" sId="1">
    <oc r="E421" t="inlineStr">
      <is>
        <t>09101 82600</t>
      </is>
    </oc>
    <nc r="E421" t="inlineStr">
      <is>
        <t>09101 00000</t>
      </is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4" sId="1">
    <nc r="E438" t="inlineStr">
      <is>
        <t>09000 00000</t>
      </is>
    </nc>
  </rcc>
  <rcc rId="4015" sId="1">
    <oc r="G440">
      <f>G441</f>
    </oc>
    <nc r="G440">
      <f>G441+G444</f>
    </nc>
  </rcc>
  <rcc rId="4016" sId="1">
    <oc r="H440">
      <f>H441</f>
    </oc>
    <nc r="H440">
      <f>H441+H444</f>
    </nc>
  </rcc>
  <rcc rId="4017" sId="1">
    <oc r="G439">
      <f>G441+G444</f>
    </oc>
    <nc r="G439">
      <f>G440</f>
    </nc>
  </rcc>
  <rcc rId="4018" sId="1">
    <oc r="H439">
      <f>H441+H444</f>
    </oc>
    <nc r="H439">
      <f>H440</f>
    </nc>
  </rcc>
  <rcc rId="4019" sId="1">
    <oc r="H438">
      <f>H439</f>
    </oc>
    <nc r="H438">
      <f>H439</f>
    </nc>
  </rcc>
  <rcc rId="4020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1" sId="1">
    <oc r="A4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2" sId="1">
    <oc r="E424" t="inlineStr">
      <is>
        <t>09201 00000</t>
      </is>
    </oc>
    <nc r="E424" t="inlineStr">
      <is>
        <t>09200  00000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3" sId="1" xfDxf="1" dxf="1">
    <oc r="A46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4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cc rId="4024" sId="1">
    <oc r="A473" t="inlineStr">
      <is>
        <t>Муниципальная программа «Комплексное развитие сельских территорий в Селенгинском районе на 2020-2024 годы»</t>
      </is>
    </oc>
    <nc r="A473" t="inlineStr">
      <is>
        <t>Муниципальная программа «Комплексное развитие сельских территорий в Селенгинском районе на 2023-2025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0">
    <dxf>
      <fill>
        <patternFill>
          <bgColor theme="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09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7" sId="1" numFmtId="4">
    <nc r="H218">
      <v>0</v>
    </nc>
  </rcc>
  <rcc rId="4028" sId="1">
    <oc r="G240">
      <f>395</f>
    </oc>
    <nc r="G240">
      <f>395+8.1</f>
    </nc>
  </rcc>
  <rcc rId="4029" sId="1">
    <oc r="H240">
      <f>395</f>
    </oc>
    <nc r="H240">
      <f>395+8.1</f>
    </nc>
  </rcc>
  <rcc rId="4030" sId="1">
    <nc r="I240" t="inlineStr">
      <is>
        <t>8,1 МБ</t>
      </is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1" sId="1">
    <oc r="G212">
      <f>10584.6</f>
    </oc>
    <nc r="G212">
      <f>10584.6+10584.6</f>
    </nc>
  </rcc>
  <rcc rId="4032" sId="1">
    <oc r="H212">
      <f>10584.6</f>
    </oc>
    <nc r="H212">
      <f>10584.6+10584.6</f>
    </nc>
  </rcc>
  <rcc rId="4033" sId="1">
    <nc r="I212" t="inlineStr">
      <is>
        <t>10584,6 МБ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 numFmtId="4">
    <oc r="G214">
      <v>116435</v>
    </oc>
    <nc r="G214">
      <f>116435+20546.9</f>
    </nc>
  </rcc>
  <rcc rId="4035" sId="1" numFmtId="4">
    <oc r="H214">
      <v>116435</v>
    </oc>
    <nc r="H214">
      <f>116435+20546.9</f>
    </nc>
  </rcc>
  <rcc rId="4036" sId="1">
    <nc r="I214" t="inlineStr">
      <is>
        <t>20546,9 МБ</t>
      </is>
    </nc>
  </rcc>
  <rcc rId="4037" sId="1" numFmtId="4">
    <oc r="G216">
      <v>1380.2</v>
    </oc>
    <nc r="G216">
      <f>1380.2+28.2</f>
    </nc>
  </rcc>
  <rcc rId="4038" sId="1" numFmtId="4">
    <oc r="H216">
      <v>1380.2</v>
    </oc>
    <nc r="H216">
      <f>1380.2+28.2</f>
    </nc>
  </rcc>
  <rcc rId="4039" sId="1">
    <nc r="I216" t="inlineStr">
      <is>
        <t>28,2 МБ</t>
      </is>
    </nc>
  </rcc>
  <rcc rId="4040" sId="1">
    <oc r="G210">
      <f>27282</f>
    </oc>
    <nc r="G210">
      <f>27282+275.6</f>
    </nc>
  </rcc>
  <rcc rId="4041" sId="1">
    <nc r="I210" t="inlineStr">
      <is>
        <t>275,6 МБ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2" sId="1" numFmtId="4">
    <oc r="G224">
      <v>8380</v>
    </oc>
    <nc r="G224">
      <f>8380+420</f>
    </nc>
  </rcc>
  <rcc rId="4043" sId="1" numFmtId="4">
    <oc r="H224">
      <v>8380</v>
    </oc>
    <nc r="H224">
      <f>8380+420</f>
    </nc>
  </rcc>
  <rcc rId="4044" sId="1">
    <nc r="I224" t="inlineStr">
      <is>
        <t>420 МБ</t>
      </is>
    </nc>
  </rcc>
  <rcc rId="4045" sId="1">
    <oc r="G233">
      <f>10159.152</f>
    </oc>
    <nc r="G233">
      <f>10159.152+13038.2</f>
    </nc>
  </rcc>
  <rcc rId="4046" sId="1">
    <oc r="H233">
      <f>10159.152</f>
    </oc>
    <nc r="H233">
      <f>10159.152+13038.2</f>
    </nc>
  </rcc>
  <rcc rId="4047" sId="1">
    <nc r="I233" t="inlineStr">
      <is>
        <t>13038,2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8" sId="1">
    <nc r="G196">
      <f>91052</f>
    </nc>
  </rcc>
  <rcc rId="4049" sId="1">
    <nc r="H196">
      <f>91052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numFmtId="4">
    <nc r="G264">
      <v>914.2</v>
    </nc>
  </rcc>
  <rcc rId="4051" sId="1" numFmtId="4">
    <nc r="G265">
      <v>276</v>
    </nc>
  </rcc>
  <rcc rId="4052" sId="1" numFmtId="4">
    <nc r="H264">
      <v>914.2</v>
    </nc>
  </rcc>
  <rcc rId="4053" sId="1" numFmtId="4">
    <nc r="H265">
      <v>276</v>
    </nc>
  </rcc>
  <rcc rId="4054" sId="1" numFmtId="4">
    <nc r="G267">
      <v>32301.599999999999</v>
    </nc>
  </rcc>
  <rcc rId="4055" sId="1" numFmtId="4">
    <nc r="G268">
      <v>9755.1</v>
    </nc>
  </rcc>
  <rcc rId="4056" sId="1" numFmtId="4">
    <nc r="H267">
      <v>32301.599999999999</v>
    </nc>
  </rcc>
  <rcc rId="4057" sId="1" numFmtId="4">
    <nc r="H268">
      <v>9755.1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8" sId="1" numFmtId="4">
    <nc r="G276">
      <v>98</v>
    </nc>
  </rcc>
  <rcc rId="4059" sId="1" numFmtId="4">
    <nc r="H276">
      <v>98</v>
    </nc>
  </rcc>
  <rcc rId="4060" sId="1" numFmtId="4">
    <nc r="G279">
      <v>200</v>
    </nc>
  </rcc>
  <rcc rId="4061" sId="1" numFmtId="4">
    <nc r="H279">
      <v>200</v>
    </nc>
  </rcc>
  <rcc rId="4062" sId="1" numFmtId="4">
    <oc r="G317">
      <v>10869</v>
    </oc>
    <nc r="G317">
      <f>10869+543.5</f>
    </nc>
  </rcc>
  <rcc rId="4063" sId="1">
    <nc r="I317" t="inlineStr">
      <is>
        <t>543,5 МБ</t>
      </is>
    </nc>
  </rcc>
  <rfmt sheetId="1" sqref="A317">
    <dxf>
      <fill>
        <patternFill>
          <bgColor theme="0"/>
        </patternFill>
      </fill>
    </dxf>
  </rfmt>
  <rfmt sheetId="1" sqref="A324">
    <dxf>
      <fill>
        <patternFill>
          <bgColor theme="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4" sId="1" numFmtId="4">
    <nc r="G325">
      <v>0</v>
    </nc>
  </rcc>
  <rcc rId="4065" sId="1" numFmtId="4">
    <nc r="H325">
      <v>0</v>
    </nc>
  </rcc>
  <rcc rId="4066" sId="1">
    <oc r="I333">
      <v>120</v>
    </oc>
    <nc r="I333" t="inlineStr">
      <is>
        <t>30 МБ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7" sId="1" numFmtId="4">
    <nc r="H210">
      <v>0</v>
    </nc>
  </rcc>
  <rcc rId="4068" sId="1" numFmtId="4">
    <nc r="G221">
      <v>255.2</v>
    </nc>
  </rcc>
  <rcc rId="4069" sId="1" numFmtId="4">
    <nc r="H221">
      <v>255.2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7" start="0" length="2147483647">
    <dxf>
      <font>
        <i val="0"/>
      </font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0" sId="1" numFmtId="4">
    <nc r="G405">
      <v>2556.65</v>
    </nc>
  </rcc>
  <rcc rId="4071" sId="1" numFmtId="4">
    <nc r="H405">
      <v>2556.65</v>
    </nc>
  </rcc>
  <rcc rId="4072" sId="1" numFmtId="4">
    <nc r="G427">
      <v>2405</v>
    </nc>
  </rcc>
  <rcc rId="4073" sId="1" numFmtId="4">
    <nc r="H427">
      <v>2405</v>
    </nc>
  </rcc>
  <rcc rId="4074" sId="1" numFmtId="4">
    <nc r="H428">
      <v>726.31</v>
    </nc>
  </rcc>
  <rcc rId="4075" sId="1" numFmtId="4">
    <nc r="G428">
      <v>726.31</v>
    </nc>
  </rcc>
  <rcc rId="4076" sId="1" numFmtId="4">
    <nc r="G434">
      <v>30672.5</v>
    </nc>
  </rcc>
  <rcc rId="4077" sId="1" numFmtId="4">
    <nc r="H434">
      <v>30672</v>
    </nc>
  </rcc>
  <rcc rId="4078" sId="1" numFmtId="4">
    <nc r="G442">
      <v>903.83</v>
    </nc>
  </rcc>
  <rcc rId="4079" sId="1" numFmtId="4">
    <nc r="H442">
      <v>903.83</v>
    </nc>
  </rcc>
  <rcc rId="4080" sId="1" numFmtId="4">
    <nc r="G443">
      <v>273</v>
    </nc>
  </rcc>
  <rcc rId="4081" sId="1" numFmtId="4">
    <nc r="H443">
      <v>273</v>
    </nc>
  </rcc>
  <rcc rId="4082" sId="1" numFmtId="4">
    <nc r="G445">
      <v>3571.58</v>
    </nc>
  </rcc>
  <rcc rId="4083" sId="1" numFmtId="4">
    <nc r="H445">
      <v>3571.58</v>
    </nc>
  </rcc>
  <rcc rId="4084" sId="1" numFmtId="4">
    <nc r="G446">
      <v>1078.6199999999999</v>
    </nc>
  </rcc>
  <rcc rId="4085" sId="1" numFmtId="4">
    <nc r="H446">
      <v>1078.6199999999999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8" sId="1">
    <oc r="G234">
      <f>32170.648</f>
    </oc>
    <nc r="G234">
      <f>32170.648+28269.5</f>
    </nc>
  </rcc>
  <rcc rId="4089" sId="1">
    <oc r="H234">
      <f>32170.648</f>
    </oc>
    <nc r="H234">
      <f>32170.648+28269.5</f>
    </nc>
  </rcc>
  <rcc rId="4090" sId="1">
    <nc r="I234" t="inlineStr">
      <is>
        <t>28269,5 МБ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1" sId="1" numFmtId="4">
    <nc r="G423">
      <v>0</v>
    </nc>
  </rcc>
  <rcc rId="4092" sId="1" numFmtId="4">
    <nc r="H423">
      <v>0</v>
    </nc>
  </rcc>
  <rcc rId="4093" sId="1" numFmtId="4">
    <nc r="G416">
      <v>0</v>
    </nc>
  </rcc>
  <rcc rId="4094" sId="1" numFmtId="4">
    <nc r="H416">
      <v>0</v>
    </nc>
  </rcc>
  <rcc rId="4095" sId="1" numFmtId="4">
    <nc r="G348">
      <v>0</v>
    </nc>
  </rcc>
  <rcc rId="4096" sId="1" numFmtId="4">
    <nc r="H348">
      <v>0</v>
    </nc>
  </rcc>
  <rfmt sheetId="1" sqref="G300:H300">
    <dxf>
      <fill>
        <patternFill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7" sId="1" numFmtId="4">
    <nc r="G269">
      <v>16</v>
    </nc>
  </rcc>
  <rcc rId="4098" sId="1" numFmtId="4">
    <nc r="H269">
      <v>16</v>
    </nc>
  </rcc>
  <rcc rId="4099" sId="1" numFmtId="4">
    <nc r="G270">
      <v>600</v>
    </nc>
  </rcc>
  <rcc rId="4100" sId="1" numFmtId="4">
    <nc r="H270">
      <v>600</v>
    </nc>
  </rcc>
  <rcc rId="4101" sId="1" numFmtId="4">
    <nc r="G271">
      <v>30</v>
    </nc>
  </rcc>
  <rcc rId="4102" sId="1" numFmtId="4">
    <nc r="H271">
      <v>30</v>
    </nc>
  </rcc>
  <rcc rId="4103" sId="1" numFmtId="4">
    <nc r="G272">
      <v>34</v>
    </nc>
  </rcc>
  <rcc rId="4104" sId="1" numFmtId="4">
    <nc r="H272">
      <v>34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5" sId="1" numFmtId="4">
    <nc r="G231">
      <v>795</v>
    </nc>
  </rcc>
  <rcc rId="4106" sId="1" numFmtId="4">
    <nc r="H231">
      <v>795</v>
    </nc>
  </rcc>
  <rcc rId="4107" sId="1" numFmtId="4">
    <nc r="G230">
      <v>78</v>
    </nc>
  </rcc>
  <rcc rId="4108" sId="1" numFmtId="4">
    <nc r="H230">
      <v>78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9" sId="1" numFmtId="4">
    <oc r="G267">
      <v>32301.599999999999</v>
    </oc>
    <nc r="G267">
      <v>24226.2</v>
    </nc>
  </rcc>
  <rcc rId="4110" sId="1" numFmtId="4">
    <oc r="H267">
      <v>32301.599999999999</v>
    </oc>
    <nc r="H267">
      <v>24226.2</v>
    </nc>
  </rcc>
  <rcc rId="4111" sId="1" numFmtId="4">
    <oc r="G268">
      <v>9755.1</v>
    </oc>
    <nc r="G268">
      <v>7316.3</v>
    </nc>
  </rcc>
  <rcc rId="4112" sId="1" numFmtId="4">
    <oc r="H268">
      <v>9755.1</v>
    </oc>
    <nc r="H268">
      <v>7316.3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3" sId="1">
    <oc r="G234">
      <f>32170.648+28269.5</f>
    </oc>
    <nc r="G234">
      <f>32170.648+21202.1</f>
    </nc>
  </rcc>
  <rcc rId="4114" sId="1">
    <oc r="H234">
      <f>32170.648+28269.5</f>
    </oc>
    <nc r="H234">
      <f>32170.648+21202.1</f>
    </nc>
  </rcc>
  <rcc rId="4115" sId="1">
    <oc r="G233">
      <f>10159.152+13038.2</f>
    </oc>
    <nc r="G233">
      <f>10159.152+9778.7</f>
    </nc>
  </rcc>
  <rcc rId="4116" sId="1">
    <oc r="H233">
      <f>10159.152+13038.2</f>
    </oc>
    <nc r="H233">
      <f>10159.152+9778.7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7" sId="1">
    <oc r="G214">
      <f>116435+20546.9</f>
    </oc>
    <nc r="G214">
      <f>116435+15410</f>
    </nc>
  </rcc>
  <rcc rId="4118" sId="1">
    <oc r="H214">
      <f>116435+20546.9</f>
    </oc>
    <nc r="H214">
      <f>116435+15410</f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9" sId="1" numFmtId="4">
    <oc r="G196">
      <f>91052</f>
    </oc>
    <nc r="G196">
      <v>68289</v>
    </nc>
  </rcc>
  <rcc rId="4120" sId="1" numFmtId="4">
    <oc r="H196">
      <f>91052</f>
    </oc>
    <nc r="H196">
      <v>68289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1" sId="1" numFmtId="4">
    <oc r="G405">
      <v>2556.65</v>
    </oc>
    <nc r="G405">
      <v>1917.5</v>
    </nc>
  </rcc>
  <rcc rId="4122" sId="1" numFmtId="4">
    <oc r="H405">
      <v>2556.65</v>
    </oc>
    <nc r="H405">
      <v>1917.5</v>
    </nc>
  </rcc>
  <rcc rId="4123" sId="1" numFmtId="4">
    <oc r="G434">
      <v>30672.5</v>
    </oc>
    <nc r="G434">
      <v>23004.400000000001</v>
    </nc>
  </rcc>
  <rcc rId="4124" sId="1" numFmtId="4">
    <oc r="H434">
      <v>30672</v>
    </oc>
    <nc r="H434">
      <v>23004.400000000001</v>
    </nc>
  </rcc>
  <rcc rId="4125" sId="1" numFmtId="4">
    <oc r="G442">
      <v>903.83</v>
    </oc>
    <nc r="G442">
      <v>677.9</v>
    </nc>
  </rcc>
  <rcc rId="4126" sId="1" numFmtId="4">
    <oc r="H442">
      <v>903.83</v>
    </oc>
    <nc r="H442">
      <v>677.9</v>
    </nc>
  </rcc>
  <rcc rId="4127" sId="1" numFmtId="4">
    <oc r="G443">
      <v>273</v>
    </oc>
    <nc r="G443">
      <v>204.8</v>
    </nc>
  </rcc>
  <rcc rId="4128" sId="1" numFmtId="4">
    <oc r="H443">
      <v>273</v>
    </oc>
    <nc r="H443">
      <v>204.8</v>
    </nc>
  </rcc>
  <rcc rId="4129" sId="1" numFmtId="4">
    <oc r="G445">
      <v>3571.58</v>
    </oc>
    <nc r="G445">
      <v>2678.7</v>
    </nc>
  </rcc>
  <rcc rId="4130" sId="1" numFmtId="4">
    <oc r="H445">
      <v>3571.58</v>
    </oc>
    <nc r="H445">
      <v>2678.7</v>
    </nc>
  </rcc>
  <rcc rId="4131" sId="1" numFmtId="4">
    <oc r="G446">
      <v>1078.6199999999999</v>
    </oc>
    <nc r="G446">
      <v>809</v>
    </nc>
  </rcc>
  <rcc rId="4132" sId="1" numFmtId="4">
    <oc r="H446">
      <v>1078.6199999999999</v>
    </oc>
    <nc r="H446">
      <v>809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5" sId="1" numFmtId="4">
    <oc r="G405">
      <v>1917.5</v>
    </oc>
    <nc r="G405">
      <v>2207.1999999999998</v>
    </nc>
  </rcc>
  <rcc rId="4136" sId="1" numFmtId="4">
    <oc r="H405">
      <v>1917.5</v>
    </oc>
    <nc r="H405">
      <v>2207.1999999999998</v>
    </nc>
  </rcc>
  <rcc rId="4137" sId="1" numFmtId="4">
    <oc r="G434">
      <v>23004.400000000001</v>
    </oc>
    <nc r="G434">
      <v>24924.400000000001</v>
    </nc>
  </rcc>
  <rcc rId="4138" sId="1" numFmtId="4">
    <oc r="H434">
      <v>23004.400000000001</v>
    </oc>
    <nc r="H434">
      <v>24924.400000000001</v>
    </nc>
  </rcc>
  <rcc rId="4139" sId="1" numFmtId="4">
    <nc r="G447">
      <v>4</v>
    </nc>
  </rcc>
  <rcc rId="4140" sId="1" numFmtId="4">
    <nc r="H447">
      <v>4</v>
    </nc>
  </rcc>
  <rcc rId="4141" sId="1" numFmtId="4">
    <oc r="G378">
      <v>926.6</v>
    </oc>
    <nc r="G378">
      <v>695</v>
    </nc>
  </rcc>
  <rcc rId="4142" sId="1" numFmtId="4">
    <oc r="H378">
      <v>926.6</v>
    </oc>
    <nc r="H378">
      <v>695</v>
    </nc>
  </rcc>
  <rcc rId="4143" sId="1" numFmtId="4">
    <oc r="G379">
      <v>279.8</v>
    </oc>
    <nc r="G379">
      <v>210</v>
    </nc>
  </rcc>
  <rcc rId="4144" sId="1" numFmtId="4">
    <oc r="H379">
      <v>279.8</v>
    </oc>
    <nc r="H379">
      <v>210</v>
    </nc>
  </rcc>
  <rcc rId="4145" sId="1" numFmtId="4">
    <oc r="G381">
      <v>10451</v>
    </oc>
    <nc r="G381">
      <v>7838.2</v>
    </nc>
  </rcc>
  <rcc rId="4146" sId="1" numFmtId="4">
    <oc r="H381">
      <v>10451</v>
    </oc>
    <nc r="H381">
      <v>7838.2</v>
    </nc>
  </rcc>
  <rcc rId="4147" sId="1" numFmtId="4">
    <oc r="G382">
      <v>3156.2</v>
    </oc>
    <nc r="G382">
      <v>2367.1999999999998</v>
    </nc>
  </rcc>
  <rcc rId="4148" sId="1" numFmtId="4">
    <oc r="H382">
      <v>3156.2</v>
    </oc>
    <nc r="H382">
      <v>2367.1999999999998</v>
    </nc>
  </rcc>
  <rcc rId="4149" sId="1" numFmtId="4">
    <oc r="G357">
      <v>13422.4</v>
    </oc>
    <nc r="G357">
      <v>10012.299999999999</v>
    </nc>
  </rcc>
  <rcc rId="4150" sId="1" numFmtId="4">
    <oc r="H357">
      <v>13422.4</v>
    </oc>
    <nc r="H357">
      <v>10012.299999999999</v>
    </nc>
  </rcc>
  <rcc rId="4151" sId="1" numFmtId="4">
    <oc r="G363">
      <v>24150.1</v>
    </oc>
    <nc r="G363">
      <v>17739.2</v>
    </nc>
  </rcc>
  <rcc rId="4152" sId="1" numFmtId="4">
    <oc r="H363">
      <v>24150.1</v>
    </oc>
    <nc r="H363">
      <v>17739.2</v>
    </nc>
  </rcc>
  <rcc rId="4153" sId="1" numFmtId="4">
    <oc r="G341">
      <v>15325</v>
    </oc>
    <nc r="G341">
      <v>11764</v>
    </nc>
  </rcc>
  <rcc rId="4154" sId="1" numFmtId="4">
    <oc r="H341">
      <v>15325</v>
    </oc>
    <nc r="H341">
      <v>11764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5" sId="1" numFmtId="4">
    <oc r="G423">
      <v>0</v>
    </oc>
    <nc r="G423">
      <v>150</v>
    </nc>
  </rcc>
  <rcc rId="4156" sId="1" numFmtId="4">
    <oc r="H423">
      <v>0</v>
    </oc>
    <nc r="H423">
      <v>150</v>
    </nc>
  </rcc>
  <rcc rId="4157" sId="1" numFmtId="4">
    <nc r="G368">
      <v>150</v>
    </nc>
  </rcc>
  <rcc rId="4158" sId="1" numFmtId="4">
    <nc r="H368">
      <v>150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9" sId="1" numFmtId="4">
    <oc r="G325">
      <v>0</v>
    </oc>
    <nc r="G325">
      <v>17764.599999999999</v>
    </nc>
  </rcc>
  <rcc rId="4160" sId="1" numFmtId="4">
    <oc r="H325">
      <v>0</v>
    </oc>
    <nc r="H325">
      <v>17764.599999999999</v>
    </nc>
  </rcc>
  <rcc rId="4161" sId="1" numFmtId="4">
    <oc r="G324">
      <v>17764.599999999999</v>
    </oc>
    <nc r="G324"/>
  </rcc>
  <rcc rId="4162" sId="1" numFmtId="4">
    <oc r="H324">
      <v>17764.599999999999</v>
    </oc>
    <nc r="H324"/>
  </rcc>
  <rcc rId="4163" sId="1">
    <nc r="I325">
      <v>17764.599999999999</v>
    </nc>
  </rcc>
  <rcc rId="4164" sId="1">
    <oc r="I324">
      <v>17764.599999999999</v>
    </oc>
    <nc r="I324"/>
  </rcc>
  <rrc rId="4165" sId="1" ref="A324:XFD324" action="deleteRow">
    <undo index="65535" exp="area" dr="H324:H325" r="H323" sId="1"/>
    <undo index="65535" exp="area" dr="G324:G325" r="G323" sId="1"/>
    <rfmt sheetId="1" xfDxf="1" sqref="A324:XFD324" start="0" length="0">
      <dxf>
        <font>
          <b/>
          <i/>
          <name val="Times New Roman CYR"/>
          <family val="1"/>
        </font>
        <alignment wrapText="1"/>
      </dxf>
    </rfmt>
    <rcc rId="0" sId="1" dxf="1">
      <nc r="A32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4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4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66" sId="1">
    <oc r="G323">
      <f>SUM(G324:G324)</f>
    </oc>
    <nc r="G323">
      <f>G324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69" sId="1" numFmtId="4">
    <oc r="H85">
      <v>350</v>
    </oc>
    <nc r="H85">
      <v>370</v>
    </nc>
  </rcc>
  <rcc rId="4170" sId="1" numFmtId="4">
    <oc r="G153">
      <v>15977.6</v>
    </oc>
    <nc r="G153">
      <f>16327.6-350-130</f>
    </nc>
  </rcc>
  <rcc rId="4171" sId="1" numFmtId="4">
    <oc r="G156">
      <v>0</v>
    </oc>
    <nc r="G156">
      <v>130</v>
    </nc>
  </rcc>
  <rcc rId="4172" sId="1" numFmtId="4">
    <oc r="H153">
      <v>15977.6</v>
    </oc>
    <nc r="H153">
      <f>16327.6-100-370</f>
    </nc>
  </rcc>
  <rcc rId="4173" sId="1" numFmtId="4">
    <oc r="H156">
      <v>0</v>
    </oc>
    <nc r="H156">
      <v>100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4" sId="1" ref="A366:XFD366" action="deleteRow">
    <undo index="65535" exp="area" dr="H366:H368" r="H365" sId="1"/>
    <undo index="65535" exp="area" dr="G366:G368" r="G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75" sId="1" ref="A367:XFD367" action="deleteRow">
    <undo index="65535" exp="area" dr="H366:H367" r="H365" sId="1"/>
    <undo index="65535" exp="area" dr="G366:G367" r="G365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6" sId="1" ref="A90:XFD90" action="deleteRow"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77" sId="1" ref="A90:XFD90" action="deleteRow">
    <undo index="65535" exp="area" dr="H88:H90" r="H87" sId="1"/>
    <undo index="65535" exp="area" dr="G88:G90" r="G87" sId="1"/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8" sId="1" numFmtId="4">
    <oc r="G92">
      <v>151.4</v>
    </oc>
    <nc r="G92">
      <v>151.30000000000001</v>
    </nc>
  </rcc>
  <rcc rId="4179" sId="1" numFmtId="4">
    <oc r="H92">
      <v>151.4</v>
    </oc>
    <nc r="H92">
      <v>151.30000000000001</v>
    </nc>
  </rcc>
  <rcc rId="4180" sId="1" numFmtId="4">
    <oc r="G93">
      <f>25+10</f>
    </oc>
    <nc r="G93">
      <v>40.6</v>
    </nc>
  </rcc>
  <rcc rId="4181" sId="1" numFmtId="4">
    <oc r="H93">
      <f>25+10</f>
    </oc>
    <nc r="H93">
      <v>40.6</v>
    </nc>
  </rcc>
  <rrc rId="4182" sId="1" ref="A92:XFD92" action="insertRow"/>
  <rcc rId="4183" sId="1">
    <nc r="A92" t="inlineStr">
      <is>
        <t>Иные выплаты персоналу государственных (муниципальных) органов, за исключением фонда оплаты труда</t>
      </is>
    </nc>
  </rcc>
  <rcc rId="4184" sId="1" numFmtId="30">
    <nc r="B92">
      <v>968</v>
    </nc>
  </rcc>
  <rcc rId="4185" sId="1">
    <nc r="C92" t="inlineStr">
      <is>
        <t>01</t>
      </is>
    </nc>
  </rcc>
  <rcc rId="4186" sId="1">
    <nc r="D92" t="inlineStr">
      <is>
        <t>13</t>
      </is>
    </nc>
  </rcc>
  <rcc rId="4187" sId="1">
    <nc r="E92" t="inlineStr">
      <is>
        <t>99900 73110</t>
      </is>
    </nc>
  </rcc>
  <rcc rId="4188" sId="1">
    <nc r="F92" t="inlineStr">
      <is>
        <t>122</t>
      </is>
    </nc>
  </rcc>
  <rcc rId="4189" sId="1" numFmtId="4">
    <nc r="G92">
      <v>4</v>
    </nc>
  </rcc>
  <rcc rId="4190" sId="1" numFmtId="4">
    <oc r="G95">
      <f>2.4+50+50</f>
    </oc>
    <nc r="G95">
      <v>92.9</v>
    </nc>
  </rcc>
  <rcc rId="4191" sId="1" numFmtId="4">
    <oc r="H95">
      <f>2.4+50+50</f>
    </oc>
    <nc r="H95">
      <v>92.9</v>
    </nc>
  </rcc>
  <rcc rId="4192" sId="1" numFmtId="4">
    <nc r="H92">
      <v>4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3" sId="1" numFmtId="4">
    <oc r="G97">
      <v>358.95</v>
    </oc>
    <nc r="G97">
      <v>358.9</v>
    </nc>
  </rcc>
  <rcc rId="4194" sId="1" numFmtId="4">
    <oc r="G98">
      <v>108.34</v>
    </oc>
    <nc r="G98">
      <v>108.39</v>
    </nc>
  </rcc>
  <rcc rId="4195" sId="1" numFmtId="4">
    <oc r="H97">
      <v>358.95</v>
    </oc>
    <nc r="H97">
      <v>358.9</v>
    </nc>
  </rcc>
  <rcc rId="4196" sId="1" numFmtId="4">
    <oc r="H98">
      <v>108.34</v>
    </oc>
    <nc r="H98">
      <v>108.39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numFmtId="4">
    <oc r="G170">
      <v>1174.8699999999999</v>
    </oc>
    <nc r="G170">
      <v>1188.94</v>
    </nc>
  </rcc>
  <rcc rId="4198" sId="1" numFmtId="4">
    <oc r="G171">
      <v>374.31</v>
    </oc>
    <nc r="G171">
      <v>359.06</v>
    </nc>
  </rcc>
  <rcc rId="4199" sId="1" numFmtId="4">
    <oc r="G172">
      <v>35.82</v>
    </oc>
    <nc r="G172">
      <v>26</v>
    </nc>
  </rcc>
  <rcc rId="4200" sId="1" numFmtId="4">
    <oc r="H172">
      <v>35.82</v>
    </oc>
    <nc r="H172">
      <v>26</v>
    </nc>
  </rcc>
  <rcc rId="4201" sId="1" numFmtId="4">
    <oc r="G173">
      <v>33</v>
    </oc>
    <nc r="G173">
      <v>44</v>
    </nc>
  </rcc>
  <rcc rId="4202" sId="1" numFmtId="4">
    <oc r="H173">
      <v>33</v>
    </oc>
    <nc r="H173">
      <v>44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3" sId="1" numFmtId="4">
    <nc r="H201">
      <v>0</v>
    </nc>
  </rcc>
  <rcc rId="4204" sId="1" numFmtId="4">
    <nc r="G207">
      <v>4000</v>
    </nc>
  </rcc>
  <rcc rId="4205" sId="1" numFmtId="4">
    <nc r="H207">
      <v>4000</v>
    </nc>
  </rcc>
  <rrc rId="4206" sId="1" ref="A342:XFD342" action="deleteRow">
    <undo index="65535" exp="ref" v="1" dr="H342" r="H334" sId="1"/>
    <undo index="65535" exp="ref" v="1" dr="G342" r="G334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7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8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9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0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1" sId="1">
    <oc r="G334">
      <f>G335+#REF!</f>
    </oc>
    <nc r="G334">
      <f>G335</f>
    </nc>
  </rcc>
  <rcc rId="4212" sId="1">
    <oc r="H334">
      <f>H335+#REF!</f>
    </oc>
    <nc r="H334">
      <f>H335</f>
    </nc>
  </rcc>
  <rrc rId="4213" sId="1" ref="A402:XFD402" action="deleteRow">
    <undo index="0" exp="ref" v="1" dr="H402" r="H397" sId="1"/>
    <undo index="0" exp="ref" v="1" dr="G402" r="G397" sId="1"/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4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5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Подпрограмма «Обеспечение жильем молодых семей»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6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7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8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9" sId="1">
    <oc r="G397">
      <f>#REF!+G398</f>
    </oc>
    <nc r="G397">
      <f>G398</f>
    </nc>
  </rcc>
  <rcc rId="4220" sId="1">
    <oc r="H397">
      <f>#REF!+H398</f>
    </oc>
    <nc r="H397">
      <f>H398</f>
    </nc>
  </rcc>
  <rfmt sheetId="1" sqref="G462:H462">
    <dxf>
      <fill>
        <patternFill patternType="solid">
          <bgColor rgb="FFFFC00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 numFmtId="4">
    <oc r="G28">
      <v>1417</v>
    </oc>
    <nc r="G28">
      <v>1062.8</v>
    </nc>
  </rcc>
  <rcc rId="4222" sId="1" numFmtId="4">
    <oc r="G29">
      <v>427.9</v>
    </oc>
    <nc r="G29">
      <v>321</v>
    </nc>
  </rcc>
  <rcc rId="4223" sId="1" numFmtId="4">
    <oc r="H28">
      <v>1417</v>
    </oc>
    <nc r="H28">
      <v>1062.8</v>
    </nc>
  </rcc>
  <rcc rId="4224" sId="1" numFmtId="4">
    <oc r="H29">
      <v>427.9</v>
    </oc>
    <nc r="H29">
      <v>321</v>
    </nc>
  </rcc>
  <rcc rId="4225" sId="1" numFmtId="4">
    <oc r="G31">
      <v>2188.1</v>
    </oc>
    <nc r="G31">
      <v>1641.1</v>
    </nc>
  </rcc>
  <rcc rId="4226" sId="1" numFmtId="4">
    <oc r="G32">
      <v>660.8</v>
    </oc>
    <nc r="G32">
      <v>495.6</v>
    </nc>
  </rcc>
  <rcc rId="4227" sId="1" numFmtId="4">
    <oc r="H31">
      <v>2188.1</v>
    </oc>
    <nc r="H31">
      <v>1641.1</v>
    </nc>
  </rcc>
  <rcc rId="4228" sId="1" numFmtId="4">
    <oc r="H32">
      <v>660.8</v>
    </oc>
    <nc r="H32">
      <v>495.6</v>
    </nc>
  </rcc>
  <rcc rId="4229" sId="1" numFmtId="4">
    <oc r="G39">
      <v>2735.1</v>
    </oc>
    <nc r="G39">
      <v>2051.3000000000002</v>
    </nc>
  </rcc>
  <rcc rId="4230" sId="1" numFmtId="4">
    <oc r="G40">
      <v>826</v>
    </oc>
    <nc r="G40">
      <v>619.5</v>
    </nc>
  </rcc>
  <rcc rId="4231" sId="1" numFmtId="4">
    <oc r="H39">
      <v>2735.1</v>
    </oc>
    <nc r="H39">
      <v>2051.3000000000002</v>
    </nc>
  </rcc>
  <rcc rId="4232" sId="1" numFmtId="4">
    <oc r="H40">
      <v>826</v>
    </oc>
    <nc r="H40">
      <v>619.5</v>
    </nc>
  </rcc>
  <rcc rId="4233" sId="1" numFmtId="4">
    <oc r="G45">
      <v>14484.5</v>
    </oc>
    <nc r="G45">
      <v>10863.4</v>
    </nc>
  </rcc>
  <rcc rId="4234" sId="1" numFmtId="4">
    <oc r="G46">
      <v>4374.3</v>
    </oc>
    <nc r="G46">
      <v>3280.7</v>
    </nc>
  </rcc>
  <rcc rId="4235" sId="1" numFmtId="4">
    <oc r="H45">
      <v>14484.5</v>
    </oc>
    <nc r="H45">
      <v>10863.4</v>
    </nc>
  </rcc>
  <rcc rId="4236" sId="1" numFmtId="4">
    <oc r="H46">
      <v>4374.3</v>
    </oc>
    <nc r="H46">
      <v>3280.7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7" sId="1" numFmtId="4">
    <oc r="G105">
      <v>18344.5</v>
    </oc>
    <nc r="G105">
      <v>15037.2</v>
    </nc>
  </rcc>
  <rcc rId="4238" sId="1" numFmtId="4">
    <oc r="G106">
      <v>5540</v>
    </oc>
    <nc r="G106">
      <v>4541.2</v>
    </nc>
  </rcc>
  <rcc rId="4239" sId="1" numFmtId="4">
    <oc r="H105">
      <v>18344.5</v>
    </oc>
    <nc r="H105">
      <v>15037.2</v>
    </nc>
  </rcc>
  <rcc rId="4240" sId="1" numFmtId="4">
    <oc r="H106">
      <v>5540</v>
    </oc>
    <nc r="H106">
      <v>4541.2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1" sId="1">
    <oc r="B163" t="inlineStr">
      <is>
        <t>976</t>
      </is>
    </oc>
    <nc r="B163" t="inlineStr">
      <is>
        <t>968</t>
      </is>
    </nc>
  </rcc>
  <rcc rId="4242" sId="1">
    <oc r="B164" t="inlineStr">
      <is>
        <t>976</t>
      </is>
    </oc>
    <nc r="B164" t="inlineStr">
      <is>
        <t>968</t>
      </is>
    </nc>
  </rcc>
  <rcc rId="4243" sId="1">
    <oc r="B165" t="inlineStr">
      <is>
        <t>976</t>
      </is>
    </oc>
    <nc r="B165" t="inlineStr">
      <is>
        <t>968</t>
      </is>
    </nc>
  </rcc>
  <rcc rId="4244" sId="1">
    <oc r="B166" t="inlineStr">
      <is>
        <t>976</t>
      </is>
    </oc>
    <nc r="B166" t="inlineStr">
      <is>
        <t>968</t>
      </is>
    </nc>
  </rcc>
  <rcc rId="4245" sId="1" numFmtId="4">
    <oc r="G291">
      <v>6752.8</v>
    </oc>
    <nc r="G291">
      <v>5064.6000000000004</v>
    </nc>
  </rcc>
  <rcc rId="4246" sId="1" numFmtId="4">
    <oc r="G292">
      <v>2039.3</v>
    </oc>
    <nc r="G292">
      <v>1529.5</v>
    </nc>
  </rcc>
  <rcc rId="4247" sId="1" numFmtId="4">
    <oc r="H291">
      <v>6752.8</v>
    </oc>
    <nc r="H291">
      <v>5064.6000000000004</v>
    </nc>
  </rcc>
  <rcc rId="4248" sId="1" numFmtId="4">
    <oc r="H292">
      <v>2039.3</v>
    </oc>
    <nc r="H292">
      <v>1529.5</v>
    </nc>
  </rcc>
  <rcc rId="4249" sId="1" numFmtId="4">
    <oc r="G309">
      <v>6005.1</v>
    </oc>
    <nc r="G309">
      <v>4503.8</v>
    </nc>
  </rcc>
  <rcc rId="4250" sId="1" numFmtId="4">
    <oc r="G310">
      <v>1813.5</v>
    </oc>
    <nc r="G310">
      <v>1360.2</v>
    </nc>
  </rcc>
  <rcc rId="4251" sId="1" numFmtId="4">
    <oc r="H309">
      <v>6005.1</v>
    </oc>
    <nc r="H309">
      <v>4503.8</v>
    </nc>
  </rcc>
  <rcc rId="4252" sId="1" numFmtId="4">
    <oc r="H310">
      <v>1813.5</v>
    </oc>
    <nc r="H310">
      <v>1360.2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3" sId="1" numFmtId="4">
    <oc r="G105">
      <v>15037.2</v>
    </oc>
    <nc r="G105">
      <v>15644.7</v>
    </nc>
  </rcc>
  <rcc rId="4254" sId="1" numFmtId="4">
    <oc r="G106">
      <v>4541.2</v>
    </oc>
    <nc r="G106">
      <v>4724.7</v>
    </nc>
  </rcc>
  <rcc rId="4255" sId="1" numFmtId="4">
    <oc r="H105">
      <v>15037.2</v>
    </oc>
    <nc r="H105">
      <v>15644.7</v>
    </nc>
  </rcc>
  <rcc rId="4256" sId="1" numFmtId="4">
    <oc r="H106">
      <v>4541.2</v>
    </oc>
    <nc r="H106">
      <v>4724.7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7" sId="1" numFmtId="4">
    <oc r="G195">
      <v>68289</v>
    </oc>
    <nc r="G195">
      <v>80336.899999999994</v>
    </nc>
  </rcc>
  <rcc rId="4258" sId="1" numFmtId="4">
    <oc r="H195">
      <v>68289</v>
    </oc>
    <nc r="H195">
      <v>80336.899999999994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9" sId="1">
    <oc r="G232">
      <f>10159.152+9778.7</f>
    </oc>
    <nc r="G232">
      <f>10159.152+10480</f>
    </nc>
  </rcc>
  <rcc rId="4260" sId="1">
    <oc r="H232">
      <f>10159.152+9778.7</f>
    </oc>
    <nc r="H232">
      <f>10159.152+10480</f>
    </nc>
  </rcc>
  <rcc rId="4261" sId="1" numFmtId="4">
    <oc r="G266">
      <v>24226.2</v>
    </oc>
    <nc r="G266">
      <v>24865.3</v>
    </nc>
  </rcc>
  <rcc rId="4262" sId="1" numFmtId="4">
    <oc r="G267">
      <v>7316.3</v>
    </oc>
    <nc r="G267">
      <v>7509.3</v>
    </nc>
  </rcc>
  <rcc rId="4263" sId="1" numFmtId="4">
    <oc r="H266">
      <v>24226.2</v>
    </oc>
    <nc r="H266">
      <v>24865.3</v>
    </nc>
  </rcc>
  <rcc rId="4264" sId="1" numFmtId="4">
    <oc r="H267">
      <v>7316.3</v>
    </oc>
    <nc r="H267">
      <v>7509.3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5" sId="1" numFmtId="4">
    <oc r="G177">
      <v>86</v>
    </oc>
    <nc r="G177">
      <v>140</v>
    </nc>
  </rcc>
  <rcc rId="4266" sId="1" numFmtId="4">
    <oc r="H177">
      <v>86</v>
    </oc>
    <nc r="H177">
      <v>140</v>
    </nc>
  </rcc>
  <rcc rId="4267" sId="1" numFmtId="4">
    <oc r="G178">
      <v>295.16000000000003</v>
    </oc>
    <nc r="G178">
      <v>241.16</v>
    </nc>
  </rcc>
  <rcc rId="4268" sId="1" numFmtId="4">
    <oc r="H178">
      <v>295.16000000000003</v>
    </oc>
    <nc r="H178">
      <v>241.16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9" sId="1" numFmtId="4">
    <nc r="G299">
      <v>23573.4</v>
    </nc>
  </rcc>
  <rcc rId="4270" sId="1" numFmtId="4">
    <nc r="H299">
      <v>23777.1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9:H299">
    <dxf>
      <fill>
        <patternFill>
          <bgColor theme="0"/>
        </patternFill>
      </fill>
    </dxf>
  </rfmt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0:H300">
    <dxf>
      <fill>
        <patternFill>
          <bgColor theme="0"/>
        </patternFill>
      </fill>
    </dxf>
  </rfmt>
  <rfmt sheetId="1" sqref="G282:H282">
    <dxf>
      <fill>
        <patternFill>
          <bgColor theme="0"/>
        </patternFill>
      </fill>
    </dxf>
  </rfmt>
  <rfmt sheetId="1" sqref="G260:H260">
    <dxf>
      <fill>
        <patternFill>
          <bgColor theme="0"/>
        </patternFill>
      </fill>
    </dxf>
  </rfmt>
  <rfmt sheetId="1" sqref="G255:H255">
    <dxf>
      <fill>
        <patternFill>
          <bgColor theme="0"/>
        </patternFill>
      </fill>
    </dxf>
  </rfmt>
  <rfmt sheetId="1" sqref="G246:H248">
    <dxf>
      <fill>
        <patternFill>
          <bgColor theme="0"/>
        </patternFill>
      </fill>
    </dxf>
  </rfmt>
  <rfmt sheetId="1" sqref="G238:H238">
    <dxf>
      <fill>
        <patternFill>
          <bgColor theme="0"/>
        </patternFill>
      </fill>
    </dxf>
  </rfmt>
  <rfmt sheetId="1" sqref="G244:H244">
    <dxf>
      <fill>
        <patternFill>
          <bgColor theme="0"/>
        </patternFill>
      </fill>
    </dxf>
  </rfmt>
  <rfmt sheetId="1" sqref="G231:H231">
    <dxf>
      <fill>
        <patternFill>
          <bgColor theme="0"/>
        </patternFill>
      </fill>
    </dxf>
  </rfmt>
  <rfmt sheetId="1" sqref="G222:H222">
    <dxf>
      <fill>
        <patternFill>
          <bgColor theme="0"/>
        </patternFill>
      </fill>
    </dxf>
  </rfmt>
  <rfmt sheetId="1" sqref="G210:H216">
    <dxf>
      <fill>
        <patternFill>
          <bgColor theme="0"/>
        </patternFill>
      </fill>
    </dxf>
  </rfmt>
  <rfmt sheetId="1" sqref="G200:H208">
    <dxf>
      <fill>
        <patternFill>
          <bgColor theme="0"/>
        </patternFill>
      </fill>
    </dxf>
  </rfmt>
  <rfmt sheetId="1" sqref="G190:H192">
    <dxf>
      <fill>
        <patternFill>
          <bgColor theme="0"/>
        </patternFill>
      </fill>
    </dxf>
  </rfmt>
  <rfmt sheetId="1" sqref="G169:H179">
    <dxf>
      <fill>
        <patternFill>
          <bgColor theme="0"/>
        </patternFill>
      </fill>
    </dxf>
  </rfmt>
  <rfmt sheetId="1" sqref="G165:H165">
    <dxf>
      <fill>
        <patternFill>
          <bgColor theme="0"/>
        </patternFill>
      </fill>
    </dxf>
  </rfmt>
  <rfmt sheetId="1" sqref="G146:H146">
    <dxf>
      <fill>
        <patternFill>
          <bgColor theme="0"/>
        </patternFill>
      </fill>
    </dxf>
  </rfmt>
  <rfmt sheetId="1" sqref="G141:H141">
    <dxf>
      <fill>
        <patternFill>
          <bgColor theme="0"/>
        </patternFill>
      </fill>
    </dxf>
  </rfmt>
  <rfmt sheetId="1" sqref="G120:H123">
    <dxf>
      <fill>
        <patternFill>
          <bgColor theme="0"/>
        </patternFill>
      </fill>
    </dxf>
  </rfmt>
  <rfmt sheetId="1" sqref="G129:H129">
    <dxf>
      <fill>
        <patternFill>
          <bgColor theme="0"/>
        </patternFill>
      </fill>
    </dxf>
  </rfmt>
  <rfmt sheetId="1" sqref="G90:H96">
    <dxf>
      <fill>
        <patternFill>
          <bgColor theme="0"/>
        </patternFill>
      </fill>
    </dxf>
  </rfmt>
  <rfmt sheetId="1" sqref="G87:H87">
    <dxf>
      <fill>
        <patternFill>
          <bgColor theme="0"/>
        </patternFill>
      </fill>
    </dxf>
  </rfmt>
  <rfmt sheetId="1" sqref="G61:H61">
    <dxf>
      <fill>
        <patternFill>
          <bgColor theme="0"/>
        </patternFill>
      </fill>
    </dxf>
  </rfmt>
  <rfmt sheetId="1" sqref="G49:H49">
    <dxf>
      <fill>
        <patternFill>
          <bgColor theme="0"/>
        </patternFill>
      </fill>
    </dxf>
  </rfmt>
  <rfmt sheetId="1" sqref="G324:H324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G341:H341">
    <dxf>
      <fill>
        <patternFill>
          <bgColor theme="0"/>
        </patternFill>
      </fill>
    </dxf>
  </rfmt>
  <rfmt sheetId="1" sqref="G348:H348">
    <dxf>
      <fill>
        <patternFill>
          <bgColor theme="0"/>
        </patternFill>
      </fill>
    </dxf>
  </rfmt>
  <rfmt sheetId="1" sqref="G354:H354">
    <dxf>
      <fill>
        <patternFill>
          <bgColor theme="0"/>
        </patternFill>
      </fill>
    </dxf>
  </rfmt>
  <rfmt sheetId="1" sqref="G363:H363">
    <dxf>
      <fill>
        <patternFill>
          <bgColor theme="0"/>
        </patternFill>
      </fill>
    </dxf>
  </rfmt>
  <rfmt sheetId="1" sqref="G383:H384">
    <dxf>
      <fill>
        <patternFill>
          <bgColor theme="0"/>
        </patternFill>
      </fill>
    </dxf>
  </rfmt>
  <rfmt sheetId="1" sqref="G392:H392">
    <dxf>
      <fill>
        <patternFill>
          <bgColor theme="0"/>
        </patternFill>
      </fill>
    </dxf>
  </rfmt>
  <rfmt sheetId="1" sqref="G421:H421">
    <dxf>
      <fill>
        <patternFill>
          <bgColor theme="0"/>
        </patternFill>
      </fill>
    </dxf>
  </rfmt>
  <rfmt sheetId="1" sqref="G437:H442">
    <dxf>
      <fill>
        <patternFill>
          <bgColor theme="0"/>
        </patternFill>
      </fill>
    </dxf>
  </rfmt>
  <rfmt sheetId="1" sqref="G444:H444">
    <dxf>
      <fill>
        <patternFill>
          <bgColor theme="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5:H315">
    <dxf>
      <fill>
        <patternFill>
          <bgColor theme="0"/>
        </patternFill>
      </fill>
    </dxf>
  </rfmt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1" sId="1">
    <oc r="G21">
      <v>2024</v>
    </oc>
    <nc r="G21">
      <v>2025</v>
    </nc>
  </rcc>
  <rcc rId="4272" sId="1">
    <oc r="H21">
      <v>2025</v>
    </oc>
    <nc r="H21">
      <v>2026</v>
    </nc>
  </rcc>
  <rcc rId="4273" sId="1">
    <oc r="A17" t="inlineStr">
      <is>
        <t>Ведомственная структура расходов местного бюджета на 2024-2025 годы</t>
      </is>
    </oc>
    <nc r="A17" t="inlineStr">
      <is>
        <t>Ведомственная структура расходов местного бюджета на 2025-2026 годы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34">
    <nc r="G462">
      <v>9667.11</v>
    </nc>
  </rcc>
  <rcc rId="4275" sId="1" numFmtId="34">
    <nc r="H462">
      <v>19463.325000000001</v>
    </nc>
  </rcc>
  <rfmt sheetId="1" sqref="G462:H462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6" sId="1" numFmtId="4">
    <oc r="G195">
      <v>80336.899999999994</v>
    </oc>
    <nc r="G195">
      <f>80336.9-18626.92</f>
    </nc>
  </rcc>
  <rcc rId="4277" sId="1" numFmtId="4">
    <oc r="H195">
      <v>80336.899999999994</v>
    </oc>
    <nc r="H195">
      <f>80336.9-24369.815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8" sId="1">
    <oc r="C458" t="inlineStr">
      <is>
        <t>10</t>
      </is>
    </oc>
    <nc r="C458" t="inlineStr">
      <is>
        <t>04</t>
      </is>
    </nc>
  </rcc>
  <rcc rId="4279" sId="1">
    <oc r="D458" t="inlineStr">
      <is>
        <t>03</t>
      </is>
    </oc>
    <nc r="D458" t="inlineStr">
      <is>
        <t>05</t>
      </is>
    </nc>
  </rcc>
  <rcc rId="4280" sId="1">
    <oc r="C457" t="inlineStr">
      <is>
        <t>10</t>
      </is>
    </oc>
    <nc r="C457" t="inlineStr">
      <is>
        <t>04</t>
      </is>
    </nc>
  </rcc>
  <rcc rId="4281" sId="1">
    <oc r="D457" t="inlineStr">
      <is>
        <t>03</t>
      </is>
    </oc>
    <nc r="D457" t="inlineStr">
      <is>
        <t>05</t>
      </is>
    </nc>
  </rcc>
  <rrc rId="4282" sId="1" ref="A436:XFD439" action="insertRow"/>
  <rm rId="4283" sheetId="1" source="A462:XFD465" destination="A436:XFD439" sourceSheetId="1">
    <rfmt sheetId="1" xfDxf="1" sqref="A436:XFD436" start="0" length="0">
      <dxf>
        <font>
          <name val="Times New Roman CYR"/>
          <family val="1"/>
        </font>
        <alignment wrapText="1"/>
      </dxf>
    </rfmt>
    <rfmt sheetId="1" xfDxf="1" sqref="A437:XFD437" start="0" length="0">
      <dxf>
        <font>
          <name val="Times New Roman CYR"/>
          <family val="1"/>
        </font>
        <alignment wrapText="1"/>
      </dxf>
    </rfmt>
    <rfmt sheetId="1" xfDxf="1" sqref="A438:XFD438" start="0" length="0">
      <dxf>
        <font>
          <name val="Times New Roman CYR"/>
          <family val="1"/>
        </font>
        <alignment wrapText="1"/>
      </dxf>
    </rfmt>
    <rfmt sheetId="1" xfDxf="1" sqref="A439:XFD439" start="0" length="0">
      <dxf>
        <font>
          <name val="Times New Roman CYR"/>
          <family val="1"/>
        </font>
        <alignment wrapText="1"/>
      </dxf>
    </rfmt>
    <rfmt sheetId="1" sqref="A43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6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8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9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84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5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6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7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8" sId="1" ref="A460:XFD460" action="deleteRow">
    <undo index="0" exp="ref" v="1" dr="H460" r="H433" sId="1"/>
    <undo index="0" exp="ref" v="1" dr="G460" r="G433" sId="1"/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460:XFD460" action="deleteRow"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0" sId="1">
    <oc r="G433">
      <f>#REF!+G434</f>
    </oc>
    <nc r="G433">
      <f>G434</f>
    </nc>
  </rcc>
  <rcc rId="4291" sId="1">
    <oc r="H433">
      <f>#REF!+H434</f>
    </oc>
    <nc r="H433">
      <f>H434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4" sId="1">
    <oc r="G435">
      <f>G440</f>
    </oc>
    <nc r="G435">
      <f>G440+G436</f>
    </nc>
  </rcc>
  <rcc rId="4295" sId="1">
    <oc r="H435">
      <f>H440</f>
    </oc>
    <nc r="H435">
      <f>H440+H436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6" sId="1" ref="A210:XFD211" action="insertRow"/>
  <rm rId="4297" sheetId="1" source="A214:XFD215" destination="A210:XFD211" sourceSheetId="1">
    <rfmt sheetId="1" xfDxf="1" sqref="A210:XFD210" start="0" length="0">
      <dxf>
        <font>
          <name val="Times New Roman CYR"/>
          <family val="1"/>
        </font>
        <alignment wrapText="1"/>
      </dxf>
    </rfmt>
    <rfmt sheetId="1" xfDxf="1" sqref="A211:XFD211" start="0" length="0">
      <dxf>
        <font>
          <name val="Times New Roman CYR"/>
          <family val="1"/>
        </font>
        <alignment wrapText="1"/>
      </dxf>
    </rfmt>
    <rfmt sheetId="1" sqref="A2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8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rc rId="4299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cc rId="4300" sId="1" numFmtId="4">
    <oc r="G275">
      <v>98</v>
    </oc>
    <nc r="G275">
      <v>200</v>
    </nc>
  </rcc>
  <rcc rId="4301" sId="1" numFmtId="4">
    <oc r="H275">
      <v>98</v>
    </oc>
    <nc r="H275">
      <v>200</v>
    </nc>
  </rcc>
  <rcc rId="4302" sId="1" numFmtId="4">
    <oc r="G278">
      <v>200</v>
    </oc>
    <nc r="G278">
      <v>98</v>
    </nc>
  </rcc>
  <rcc rId="4303" sId="1" numFmtId="4">
    <oc r="H278">
      <v>200</v>
    </oc>
    <nc r="H278">
      <v>98</v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04" sId="1" ref="A347:XFD348" action="insertRow"/>
  <rm rId="4305" sheetId="1" source="A351:XFD352" destination="A347:XFD348" sourceSheetId="1">
    <rfmt sheetId="1" xfDxf="1" sqref="A347:XFD347" start="0" length="0">
      <dxf>
        <font>
          <name val="Times New Roman CYR"/>
          <family val="1"/>
        </font>
        <alignment wrapText="1"/>
      </dxf>
    </rfmt>
    <rfmt sheetId="1" xfDxf="1" sqref="A348:XFD348" start="0" length="0">
      <dxf>
        <font>
          <name val="Times New Roman CYR"/>
          <family val="1"/>
        </font>
        <alignment wrapText="1"/>
      </dxf>
    </rfmt>
    <rfmt sheetId="1" sqref="A34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6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7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8" sId="1" ref="A353:XFD354" action="insertRow"/>
  <rm rId="4309" sheetId="1" source="A357:XFD358" destination="A353:XFD354" sourceSheetId="1">
    <rfmt sheetId="1" xfDxf="1" sqref="A353:XFD353" start="0" length="0">
      <dxf>
        <font>
          <name val="Times New Roman CYR"/>
          <family val="1"/>
        </font>
        <alignment wrapText="1"/>
      </dxf>
    </rfmt>
    <rfmt sheetId="1" xfDxf="1" sqref="A354:XFD354" start="0" length="0">
      <dxf>
        <font>
          <name val="Times New Roman CYR"/>
          <family val="1"/>
        </font>
        <alignment wrapText="1"/>
      </dxf>
    </rfmt>
    <rfmt sheetId="1" sqref="A3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10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rc rId="4311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4" sId="1">
    <oc r="E409" t="inlineStr">
      <is>
        <t>09200  00000</t>
      </is>
    </oc>
    <nc r="E409" t="inlineStr">
      <is>
        <t>09200 00000</t>
      </is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5" sId="1" odxf="1" dxf="1" numFmtId="4">
    <oc r="G43">
      <v>10.5</v>
    </oc>
    <nc r="G43">
      <v>48.7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6" sId="1" odxf="1" dxf="1" numFmtId="4">
    <oc r="H43">
      <v>0</v>
    </oc>
    <nc r="H43">
      <v>381.8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7" sId="1">
    <oc r="G55">
      <f>208+208</f>
    </oc>
    <nc r="G55">
      <f>211+211</f>
    </nc>
  </rcc>
  <rcc rId="4328" sId="1">
    <oc r="H55">
      <f>208+208</f>
    </oc>
    <nc r="H55">
      <f>211+211</f>
    </nc>
  </rcc>
  <rcc rId="4329" sId="1">
    <oc r="I55">
      <v>208</v>
    </oc>
    <nc r="I55">
      <v>211</v>
    </nc>
  </rcc>
  <rcc rId="4330" sId="1">
    <nc r="J55">
      <v>211</v>
    </nc>
  </rcc>
  <rcc rId="4331" sId="1">
    <nc r="I43">
      <v>48.7</v>
    </nc>
  </rcc>
  <rcc rId="4332" sId="1">
    <nc r="J43">
      <v>381.8</v>
    </nc>
  </rcc>
  <rcc rId="4333" sId="1">
    <nc r="I83">
      <v>790.1</v>
    </nc>
  </rcc>
  <rcc rId="4334" sId="1">
    <nc r="J83">
      <v>790.1</v>
    </nc>
  </rcc>
  <rcc rId="4335" sId="1">
    <nc r="I89">
      <v>513.5</v>
    </nc>
  </rcc>
  <rcc rId="4336" sId="1">
    <nc r="J89">
      <v>513.5</v>
    </nc>
  </rcc>
  <rcc rId="4337" sId="1">
    <nc r="I80">
      <v>300.5</v>
    </nc>
  </rcc>
  <rcc rId="4338" sId="1">
    <nc r="J80">
      <v>300.5</v>
    </nc>
  </rcc>
  <rcc rId="4339" sId="1">
    <nc r="I113">
      <v>50.5</v>
    </nc>
  </rcc>
  <rcc rId="4340" sId="1">
    <nc r="J113">
      <v>50.5</v>
    </nc>
  </rcc>
  <rcc rId="4341" sId="1">
    <nc r="I116">
      <v>3366.9</v>
    </nc>
  </rcc>
  <rcc rId="4342" sId="1">
    <nc r="J116">
      <v>3366.9</v>
    </nc>
  </rcc>
  <rcc rId="4343" sId="1">
    <nc r="I123">
      <v>112975.6</v>
    </nc>
  </rcc>
  <rcc rId="4344" sId="1">
    <nc r="J123">
      <v>713.9</v>
    </nc>
  </rcc>
  <rcc rId="4345" sId="1">
    <nc r="I135">
      <v>3.8</v>
    </nc>
  </rcc>
  <rcc rId="4346" sId="1">
    <nc r="J135">
      <v>3.8</v>
    </nc>
  </rcc>
  <rcc rId="4347" sId="1" odxf="1" dxf="1">
    <oc r="G140">
      <f>512.4+512.4</f>
    </oc>
    <nc r="G140">
      <f>511.5+511.5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8" sId="1" odxf="1" dxf="1" numFmtId="4">
    <oc r="H140">
      <v>0</v>
    </oc>
    <nc r="H140">
      <f>532+532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9" sId="1">
    <oc r="I140">
      <v>512.4</v>
    </oc>
    <nc r="I140">
      <v>511.5</v>
    </nc>
  </rcc>
  <rcc rId="4350" sId="1">
    <nc r="J140">
      <v>532</v>
    </nc>
  </rcc>
  <rdn rId="0" localSheetId="1" customView="1" name="Z_9D6EBFCB_9822_4AA9_8E93_9467BFFED620_.wvu.PrintArea" hidden="1" oldHidden="1">
    <formula>Ведом.структура!$A$1:$H$454</formula>
  </rdn>
  <rdn rId="0" localSheetId="1" customView="1" name="Z_9D6EBFCB_9822_4AA9_8E93_9467BFFED620_.wvu.FilterData" hidden="1" oldHidden="1">
    <formula>Ведом.структура!$A$14:$M$457</formula>
  </rdn>
  <rcv guid="{9D6EBFCB-9822-4AA9-8E93-9467BFFED620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3" sId="1" odxf="1" dxf="1">
    <oc r="G159">
      <f>3010.8+61.4+344.6</f>
    </oc>
    <nc r="G159">
      <f>815+16.6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159" start="0" length="0">
    <dxf>
      <fill>
        <patternFill>
          <bgColor rgb="FF92D050"/>
        </patternFill>
      </fill>
    </dxf>
  </rfmt>
  <rcc rId="4354" sId="1">
    <oc r="I159" t="inlineStr">
      <is>
        <t>344,62008 МБ</t>
      </is>
    </oc>
    <nc r="I159">
      <v>831.6</v>
    </nc>
  </rcc>
  <rcc rId="4355" sId="1">
    <nc r="J159">
      <v>0</v>
    </nc>
  </rcc>
  <rcc rId="4356" sId="1" numFmtId="4">
    <oc r="H163">
      <v>1174.8699999999999</v>
    </oc>
    <nc r="H163">
      <v>1188.94</v>
    </nc>
  </rcc>
  <rcc rId="4357" sId="1" numFmtId="4">
    <oc r="H164">
      <v>374.31</v>
    </oc>
    <nc r="H164">
      <v>359.06</v>
    </nc>
  </rcc>
  <rcc rId="4358" sId="1">
    <nc r="I162">
      <v>1618</v>
    </nc>
  </rcc>
  <rcc rId="4359" sId="1">
    <nc r="J162">
      <v>1618</v>
    </nc>
  </rcc>
  <rcc rId="4360" sId="1" numFmtId="4">
    <oc r="G170">
      <v>140</v>
    </oc>
    <nc r="G170"/>
  </rcc>
  <rcc rId="4361" sId="1" numFmtId="4">
    <oc r="H170">
      <v>140</v>
    </oc>
    <nc r="H170"/>
  </rcc>
  <rcc rId="4362" sId="1" numFmtId="4">
    <oc r="G171">
      <v>241.16</v>
    </oc>
    <nc r="G171"/>
  </rcc>
  <rcc rId="4363" sId="1" numFmtId="4">
    <oc r="H171">
      <v>241.16</v>
    </oc>
    <nc r="H171"/>
  </rcc>
  <rcc rId="4364" sId="1" numFmtId="4">
    <oc r="G169">
      <v>536.79999999999995</v>
    </oc>
    <nc r="G169">
      <v>378.56</v>
    </nc>
  </rcc>
  <rcc rId="4365" sId="1" numFmtId="4">
    <oc r="H169">
      <v>536.79999999999995</v>
    </oc>
    <nc r="H169">
      <v>378.56</v>
    </nc>
  </rcc>
  <rcc rId="4366" sId="1">
    <nc r="I167">
      <v>2157.3000000000002</v>
    </nc>
  </rcc>
  <rcc rId="4367" sId="1">
    <nc r="J167">
      <v>2157.3000000000002</v>
    </nc>
  </rcc>
  <rfmt sheetId="1" sqref="G167:H167">
    <dxf>
      <fill>
        <patternFill>
          <bgColor rgb="FFFF0000"/>
        </patternFill>
      </fill>
    </dxf>
  </rfmt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59:H159">
    <dxf>
      <fill>
        <patternFill>
          <bgColor rgb="FFFF000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68" sId="1" ref="A160:XFD160" action="insertRow"/>
  <rrc rId="4369" sId="1" ref="A160:XFD160" action="insertRow"/>
  <rrc rId="4370" sId="1" ref="A160:XFD160" action="insertRow"/>
  <rcc rId="4371" sId="1" odxf="1" dxf="1">
    <nc r="A16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2" sId="1" odxf="1" dxf="1" numFmtId="30">
    <nc r="B160">
      <v>968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3" sId="1" odxf="1" dxf="1">
    <nc r="C160" t="inlineStr">
      <is>
        <t>10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4" sId="1" odxf="1" dxf="1">
    <nc r="D160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5" sId="1" odxf="1" dxf="1">
    <nc r="E160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6" sId="1" odxf="1" dxf="1">
    <nc r="A16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7" sId="1" odxf="1" dxf="1">
    <nc r="A16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8" sId="1" odxf="1" dxf="1">
    <nc r="C161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79" sId="1" odxf="1" dxf="1">
    <nc r="D161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80" sId="1" odxf="1" dxf="1">
    <nc r="E161" t="inlineStr">
      <is>
        <t>99900 51560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381" sId="1" odxf="1" dxf="1">
    <nc r="G161">
      <f>G162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2" sId="1" odxf="1" dxf="1">
    <nc r="H161">
      <f>H162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3" sId="1" odxf="1" dxf="1">
    <nc r="C162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4" sId="1" odxf="1" dxf="1">
    <nc r="D162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5" sId="1" odxf="1" dxf="1">
    <nc r="E162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6" sId="1" odxf="1" dxf="1">
    <nc r="F162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7" sId="1" odxf="1" dxf="1" numFmtId="4">
    <nc r="G162">
      <v>37920.199999999997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8" sId="1" odxf="1" dxf="1" numFmtId="4">
    <nc r="H162">
      <v>0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9" sId="1">
    <nc r="B161" t="inlineStr">
      <is>
        <t>968</t>
      </is>
    </nc>
  </rcc>
  <rcc rId="4390" sId="1">
    <nc r="B162" t="inlineStr">
      <is>
        <t>968</t>
      </is>
    </nc>
  </rcc>
  <rfmt sheetId="1" sqref="B161" start="0" length="2147483647">
    <dxf>
      <font>
        <i/>
      </font>
    </dxf>
  </rfmt>
  <rcc rId="4391" sId="1">
    <nc r="I162">
      <v>37920.199999999997</v>
    </nc>
  </rcc>
  <rcc rId="4392" sId="1">
    <nc r="J162">
      <v>0</v>
    </nc>
  </rcc>
  <rfmt sheetId="1" sqref="G160:H160">
    <dxf>
      <fill>
        <patternFill>
          <bgColor theme="0"/>
        </patternFill>
      </fill>
    </dxf>
  </rfmt>
  <rcc rId="4393" sId="1">
    <oc r="G155">
      <f>G156</f>
    </oc>
    <nc r="G155">
      <f>G156+G160</f>
    </nc>
  </rcc>
  <rcc rId="4394" sId="1">
    <oc r="H155">
      <f>H156</f>
    </oc>
    <nc r="H155">
      <f>H156+H160</f>
    </nc>
  </rcc>
  <rcc rId="4395" sId="1">
    <nc r="G160">
      <f>G161</f>
    </nc>
  </rcc>
  <rcc rId="4396" sId="1">
    <nc r="H160">
      <f>H161</f>
    </nc>
  </rcc>
  <rfmt sheetId="1" sqref="G160:H160" start="0" length="2147483647">
    <dxf>
      <font>
        <b/>
      </font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97" sId="1">
    <oc r="D160" t="inlineStr">
      <is>
        <t>01</t>
      </is>
    </oc>
    <nc r="D160" t="inlineStr">
      <is>
        <t>03</t>
      </is>
    </nc>
  </rcc>
  <rcc rId="4398" sId="1">
    <nc r="I175">
      <v>421.8</v>
    </nc>
  </rcc>
  <rcc rId="4399" sId="1">
    <nc r="J175">
      <v>421.8</v>
    </nc>
  </rcc>
  <rcc rId="4400" sId="1" numFmtId="4">
    <oc r="G179">
      <v>14.685</v>
    </oc>
    <nc r="G179"/>
  </rcc>
  <rcc rId="4401" sId="1" numFmtId="4">
    <oc r="H179">
      <v>14.685</v>
    </oc>
    <nc r="H179"/>
  </rcc>
  <rcc rId="4402" sId="1" numFmtId="4">
    <oc r="G178">
      <f>145.8+29.37</f>
    </oc>
    <nc r="G178">
      <v>189.85499999999999</v>
    </nc>
  </rcc>
  <rcc rId="4403" sId="1" numFmtId="4">
    <oc r="H178">
      <f>145.8+29.37</f>
    </oc>
    <nc r="H178">
      <v>189.85499999999999</v>
    </nc>
  </rcc>
  <rrc rId="4404" sId="1" ref="A179:XFD179" action="deleteRow">
    <undo index="65535" exp="area" dr="H176:H179" r="H175" sId="1"/>
    <undo index="65535" exp="area" dr="G176:G179" r="G175" sId="1"/>
    <rfmt sheetId="1" xfDxf="1" sqref="A179:XFD179" start="0" length="0">
      <dxf>
        <font>
          <name val="Times New Roman CYR"/>
          <family val="1"/>
        </font>
        <alignment wrapText="1"/>
      </dxf>
    </rfmt>
    <rcc rId="0" sId="1" dxf="1">
      <nc r="A17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9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05" sId="1" odxf="1" dxf="1" numFmtId="4">
    <oc r="G186">
      <v>132003.5</v>
    </oc>
    <nc r="G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6" sId="1" odxf="1" dxf="1" numFmtId="4">
    <oc r="H186">
      <v>132003.5</v>
    </oc>
    <nc r="H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7" sId="1">
    <nc r="I186">
      <v>133180</v>
    </nc>
  </rcc>
  <rcc rId="4408" sId="1">
    <nc r="J186">
      <v>133180</v>
    </nc>
  </rcc>
  <rcc rId="4409" sId="1">
    <nc r="I188">
      <v>563</v>
    </nc>
  </rcc>
  <rcc rId="4410" sId="1">
    <nc r="J188">
      <v>563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1" sId="1">
    <oc r="G190">
      <f>80336.9-18626.92</f>
    </oc>
    <nc r="G190">
      <f>80336.9-18626.92-4882.54082</f>
    </nc>
  </rcc>
  <rcc rId="4412" sId="1">
    <oc r="H190">
      <f>80336.9-24369.815</f>
    </oc>
    <nc r="H190">
      <f>80336.9-24369.815-6595.26082</f>
    </nc>
  </rcc>
  <rrc rId="4413" sId="1" ref="A191:XFD192" action="insertRow"/>
  <rfmt sheetId="1" sqref="A191" start="0" length="0">
    <dxf>
      <font>
        <i/>
        <name val="Times New Roman"/>
        <family val="1"/>
      </font>
    </dxf>
  </rfmt>
  <rcc rId="4414" sId="1" odxf="1" dxf="1" numFmtId="30">
    <nc r="B191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15" sId="1" numFmtId="30">
    <nc r="B192">
      <v>969</v>
    </nc>
  </rcc>
  <rcc rId="4416" sId="1">
    <nc r="A191" t="inlineStr">
      <is>
        <t>Софинансирование расходных обязательств муниципальных районов (городских округов)</t>
      </is>
    </nc>
  </rcc>
  <rcc rId="4417" sId="1">
    <nc r="A1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18" sId="1">
    <nc r="C191" t="inlineStr">
      <is>
        <t>07</t>
      </is>
    </nc>
  </rcc>
  <rcc rId="4419" sId="1">
    <nc r="D191" t="inlineStr">
      <is>
        <t>01</t>
      </is>
    </nc>
  </rcc>
  <rcc rId="4420" sId="1">
    <nc r="E191" t="inlineStr">
      <is>
        <t>10101 S2160</t>
      </is>
    </nc>
  </rcc>
  <rcc rId="4421" sId="1" odxf="1" dxf="1">
    <nc r="G191">
      <f>G192</f>
    </nc>
    <ndxf>
      <fill>
        <patternFill patternType="solid">
          <bgColor rgb="FF92D050"/>
        </patternFill>
      </fill>
    </ndxf>
  </rcc>
  <rcc rId="4422" sId="1" odxf="1" dxf="1">
    <nc r="H191">
      <f>H192</f>
    </nc>
    <ndxf>
      <fill>
        <patternFill patternType="solid">
          <bgColor rgb="FF92D050"/>
        </patternFill>
      </fill>
    </ndxf>
  </rcc>
  <rcc rId="4423" sId="1">
    <nc r="C192" t="inlineStr">
      <is>
        <t>07</t>
      </is>
    </nc>
  </rcc>
  <rcc rId="4424" sId="1">
    <nc r="D192" t="inlineStr">
      <is>
        <t>01</t>
      </is>
    </nc>
  </rcc>
  <rcc rId="4425" sId="1">
    <nc r="E192" t="inlineStr">
      <is>
        <t>10101 S2160</t>
      </is>
    </nc>
  </rcc>
  <rcc rId="4426" sId="1">
    <nc r="F192" t="inlineStr">
      <is>
        <t>611</t>
      </is>
    </nc>
  </rcc>
  <rcc rId="4427" sId="1">
    <nc r="G192">
      <f>103680+3206.6</f>
    </nc>
  </rcc>
  <rcc rId="4428" sId="1">
    <nc r="H192">
      <f>103680+3206.6</f>
    </nc>
  </rcc>
  <rcc rId="4429" sId="1">
    <nc r="I192">
      <v>103680</v>
    </nc>
  </rcc>
  <rcc rId="4430" sId="1">
    <nc r="J192">
      <v>103680</v>
    </nc>
  </rcc>
  <rcc rId="4431" sId="1">
    <oc r="G184">
      <f>G185+G189+G187</f>
    </oc>
    <nc r="G184">
      <f>G185+G189+G187+G191</f>
    </nc>
  </rcc>
  <rcc rId="4432" sId="1">
    <oc r="H184">
      <f>H185+H189+H187</f>
    </oc>
    <nc r="H184">
      <f>H185+H189+H187+H191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33" sId="1" odxf="1" dxf="1" numFmtId="4">
    <oc r="G198">
      <v>31012</v>
    </oc>
    <nc r="G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4" sId="1" odxf="1" dxf="1" numFmtId="4">
    <oc r="H198">
      <v>0</v>
    </oc>
    <nc r="H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5" sId="1">
    <nc r="I198">
      <v>31351.9</v>
    </nc>
  </rcc>
  <rcc rId="4436" sId="1">
    <nc r="J198">
      <v>31351.9</v>
    </nc>
  </rcc>
  <rcc rId="4437" sId="1" odxf="1" dxf="1" numFmtId="4">
    <oc r="G200">
      <v>256178</v>
    </oc>
    <nc r="G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8" sId="1" odxf="1" dxf="1" numFmtId="4">
    <oc r="H200">
      <v>256178</v>
    </oc>
    <nc r="H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9" sId="1">
    <nc r="I200">
      <v>259444.1</v>
    </nc>
  </rcc>
  <rcc rId="4440" sId="1">
    <nc r="J200">
      <v>259444.1</v>
    </nc>
  </rcc>
  <rcc rId="4441" sId="1">
    <nc r="I202">
      <v>5565.8</v>
    </nc>
  </rcc>
  <rcc rId="4442" sId="1">
    <nc r="J202">
      <v>5565.8</v>
    </nc>
  </rcc>
  <rcc rId="4443" sId="1" odxf="1" dxf="1">
    <oc r="G206">
      <f>27282+275.6</f>
    </oc>
    <nc r="G206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4" sId="1" odxf="1" dxf="1" numFmtId="4">
    <oc r="H206">
      <v>0</v>
    </oc>
    <nc r="H206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5" sId="1">
    <nc r="J206">
      <v>26797.599999999999</v>
    </nc>
  </rcc>
  <rcc rId="4446" sId="1">
    <oc r="I206" t="inlineStr">
      <is>
        <t>275,6 МБ</t>
      </is>
    </oc>
    <nc r="I206">
      <v>28059.9</v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7" sId="1" odxf="1" dxf="1">
    <oc r="G208">
      <f>116435+15410</f>
    </oc>
    <nc r="G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8" sId="1" odxf="1" dxf="1">
    <oc r="H208">
      <f>116435+15410</f>
    </oc>
    <nc r="H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9" sId="1">
    <oc r="I208" t="inlineStr">
      <is>
        <t>20546,9 МБ</t>
      </is>
    </oc>
    <nc r="I208">
      <v>116435</v>
    </nc>
  </rcc>
  <rcc rId="4450" sId="1">
    <nc r="J208">
      <v>116435</v>
    </nc>
  </rcc>
  <rcc rId="4451" sId="1" odxf="1" dxf="1">
    <oc r="G210">
      <f>10584.6+10584.6</f>
    </oc>
    <nc r="G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2" sId="1" odxf="1" dxf="1">
    <oc r="H210">
      <f>10584.6+10584.6</f>
    </oc>
    <nc r="H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3" sId="1">
    <oc r="I210" t="inlineStr">
      <is>
        <t>10584,6 МБ</t>
      </is>
    </oc>
    <nc r="I210">
      <v>11746</v>
    </nc>
  </rcc>
  <rcc rId="4454" sId="1">
    <nc r="J210">
      <v>11746</v>
    </nc>
  </rcc>
  <rcc rId="4455" sId="1" odxf="1" dxf="1">
    <oc r="G212">
      <f>1380.2+28.2</f>
    </oc>
    <nc r="G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6" sId="1" odxf="1" dxf="1">
    <oc r="H212">
      <f>1380.2+28.2</f>
    </oc>
    <nc r="H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7" sId="1">
    <oc r="I212" t="inlineStr">
      <is>
        <t>28,2 МБ</t>
      </is>
    </oc>
    <nc r="I212">
      <v>1523.6</v>
    </nc>
  </rcc>
  <rcc rId="4458" sId="1">
    <nc r="J212">
      <v>1523.6</v>
    </nc>
  </rcc>
  <rcc rId="4459" sId="1" odxf="1" dxf="1" numFmtId="4">
    <oc r="G214">
      <v>4690.3999999999996</v>
    </oc>
    <nc r="G214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0" sId="1" odxf="1" dxf="1" numFmtId="4">
    <oc r="H214">
      <v>0</v>
    </oc>
    <nc r="H214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1" sId="1">
    <nc r="I214">
      <v>4382.3999999999996</v>
    </nc>
  </rcc>
  <rcc rId="4462" sId="1">
    <nc r="J214">
      <v>5297.5</v>
    </nc>
  </rcc>
  <rcc rId="4463" sId="1" numFmtId="4">
    <oc r="G217">
      <v>255.2</v>
    </oc>
    <nc r="G217">
      <v>300</v>
    </nc>
  </rcc>
  <rcc rId="4464" sId="1" numFmtId="4">
    <oc r="H217">
      <v>255.2</v>
    </oc>
    <nc r="H217">
      <v>300</v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5" sId="1">
    <oc r="G190">
      <f>80336.9-18626.92-4882.54082</f>
    </oc>
    <nc r="G190">
      <f>80336.9-18626.92-4882.54082-44.8</f>
    </nc>
  </rcc>
  <rcc rId="4466" sId="1">
    <oc r="H190">
      <f>80336.9-24369.815-6595.26082</f>
    </oc>
    <nc r="H190">
      <f>80336.9-24369.815-6595.26082-44.8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7" sId="1">
    <oc r="I220" t="inlineStr">
      <is>
        <t>420 МБ</t>
      </is>
    </oc>
    <nc r="I220">
      <v>8380</v>
    </nc>
  </rcc>
  <rcc rId="4468" sId="1">
    <nc r="J220">
      <v>8380</v>
    </nc>
  </rcc>
  <rcc rId="4469" sId="1">
    <nc r="I228">
      <v>42329.8</v>
    </nc>
  </rcc>
  <rcc rId="4470" sId="1">
    <nc r="J228">
      <v>42329.8</v>
    </nc>
  </rcc>
  <rcc rId="4471" sId="1">
    <oc r="I229" t="inlineStr">
      <is>
        <t>13038,2 МБ</t>
      </is>
    </oc>
    <nc r="I229"/>
  </rcc>
  <rcc rId="4472" sId="1">
    <oc r="I230" t="inlineStr">
      <is>
        <t>28269,5 МБ</t>
      </is>
    </oc>
    <nc r="I230"/>
  </rcc>
  <rcc rId="4473" sId="1">
    <oc r="I236" t="inlineStr">
      <is>
        <t>8,1 МБ</t>
      </is>
    </oc>
    <nc r="I236">
      <v>395</v>
    </nc>
  </rcc>
  <rcc rId="4474" sId="1">
    <nc r="J236">
      <v>395</v>
    </nc>
  </rcc>
  <rcc rId="4475" sId="1">
    <nc r="I242">
      <v>5352.5</v>
    </nc>
  </rcc>
  <rcc rId="4476" sId="1">
    <nc r="J242">
      <v>5352.5</v>
    </nc>
  </rcc>
  <rcc rId="4477" sId="1">
    <nc r="I245">
      <v>80.3</v>
    </nc>
  </rcc>
  <rcc rId="4478" sId="1">
    <nc r="J245">
      <v>80.3</v>
    </nc>
  </rcc>
  <rcc rId="4479" sId="1">
    <nc r="I244">
      <v>5645.9</v>
    </nc>
  </rcc>
  <rcc rId="4480" sId="1">
    <nc r="J244">
      <v>5645.9</v>
    </nc>
  </rcc>
  <rcc rId="4481" sId="1">
    <nc r="I252">
      <v>84.7</v>
    </nc>
  </rcc>
  <rcc rId="4482" sId="1">
    <nc r="J252">
      <v>84.7</v>
    </nc>
  </rcc>
  <rcc rId="4483" sId="1">
    <nc r="I257">
      <v>82</v>
    </nc>
  </rcc>
  <rcc rId="4484" sId="1">
    <nc r="K257">
      <v>82</v>
    </nc>
  </rcc>
  <rrc rId="4485" sId="1" ref="A269:XFD271" action="insertRow"/>
  <rfmt sheetId="1" sqref="A26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486" sId="1" odxf="1" dxf="1" numFmtId="30">
    <nc r="B26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9" start="0" length="0">
    <dxf>
      <font>
        <i/>
        <name val="Times New Roman"/>
        <family val="1"/>
      </font>
    </dxf>
  </rfmt>
  <rfmt sheetId="1" sqref="D269" start="0" length="0">
    <dxf>
      <font>
        <i/>
        <name val="Times New Roman"/>
        <family val="1"/>
      </font>
    </dxf>
  </rfmt>
  <rfmt sheetId="1" sqref="E269" start="0" length="0">
    <dxf>
      <font>
        <i/>
        <name val="Times New Roman"/>
        <family val="1"/>
      </font>
    </dxf>
  </rfmt>
  <rfmt sheetId="1" sqref="F269" start="0" length="0">
    <dxf>
      <font>
        <i/>
        <name val="Times New Roman"/>
        <family val="1"/>
      </font>
    </dxf>
  </rfmt>
  <rfmt sheetId="1" sqref="G269" start="0" length="0">
    <dxf>
      <font>
        <i/>
        <name val="Times New Roman"/>
        <family val="1"/>
      </font>
    </dxf>
  </rfmt>
  <rfmt sheetId="1" sqref="H269" start="0" length="0">
    <dxf>
      <font>
        <i/>
        <name val="Times New Roman"/>
        <family val="1"/>
      </font>
    </dxf>
  </rfmt>
  <rfmt sheetId="1" sqref="A27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4487" sId="1" numFmtId="30">
    <nc r="B270">
      <v>969</v>
    </nc>
  </rcc>
  <rfmt sheetId="1" sqref="A271" start="0" length="0">
    <dxf>
      <border outline="0">
        <left style="thin">
          <color indexed="64"/>
        </left>
      </border>
    </dxf>
  </rfmt>
  <rcc rId="4488" sId="1" numFmtId="30">
    <nc r="B271">
      <v>969</v>
    </nc>
  </rcc>
  <rcc rId="4489" sId="1" odxf="1" dxf="1">
    <nc r="A26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490" sId="1">
    <nc r="A270" t="inlineStr">
      <is>
        <t xml:space="preserve">Фонд оплаты труда учреждений </t>
      </is>
    </nc>
  </rcc>
  <rcc rId="4491" sId="1">
    <nc r="A27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92" sId="1">
    <nc r="C269" t="inlineStr">
      <is>
        <t>07</t>
      </is>
    </nc>
  </rcc>
  <rcc rId="4493" sId="1">
    <nc r="D269" t="inlineStr">
      <is>
        <t>09</t>
      </is>
    </nc>
  </rcc>
  <rcc rId="4494" sId="1">
    <nc r="E269" t="inlineStr">
      <is>
        <t>10501 S2160</t>
      </is>
    </nc>
  </rcc>
  <rcc rId="4495" sId="1" odxf="1" dxf="1">
    <nc r="G269">
      <f>SUM(G270:G271)</f>
    </nc>
    <ndxf>
      <fill>
        <patternFill patternType="solid">
          <bgColor rgb="FF92D050"/>
        </patternFill>
      </fill>
    </ndxf>
  </rcc>
  <rcc rId="4496" sId="1" odxf="1" dxf="1">
    <nc r="H269">
      <f>SUM(H270:H271)</f>
    </nc>
    <ndxf>
      <fill>
        <patternFill patternType="solid">
          <bgColor rgb="FF92D050"/>
        </patternFill>
      </fill>
    </ndxf>
  </rcc>
  <rcc rId="4497" sId="1">
    <nc r="C270" t="inlineStr">
      <is>
        <t>07</t>
      </is>
    </nc>
  </rcc>
  <rcc rId="4498" sId="1">
    <nc r="D270" t="inlineStr">
      <is>
        <t>09</t>
      </is>
    </nc>
  </rcc>
  <rcc rId="4499" sId="1">
    <nc r="E270" t="inlineStr">
      <is>
        <t>10501  S2160</t>
      </is>
    </nc>
  </rcc>
  <rcc rId="4500" sId="1">
    <nc r="F270" t="inlineStr">
      <is>
        <t>111</t>
      </is>
    </nc>
  </rcc>
  <rcc rId="4501" sId="1" numFmtId="4">
    <nc r="G270">
      <f>23850+737.6</f>
    </nc>
  </rcc>
  <rcc rId="4502" sId="1" numFmtId="4">
    <nc r="H270">
      <f>23850+737.6</f>
    </nc>
  </rcc>
  <rcc rId="4503" sId="1">
    <nc r="C271" t="inlineStr">
      <is>
        <t>07</t>
      </is>
    </nc>
  </rcc>
  <rcc rId="4504" sId="1">
    <nc r="D271" t="inlineStr">
      <is>
        <t>09</t>
      </is>
    </nc>
  </rcc>
  <rcc rId="4505" sId="1">
    <nc r="E271" t="inlineStr">
      <is>
        <t>10501 S2160</t>
      </is>
    </nc>
  </rcc>
  <rcc rId="4506" sId="1">
    <nc r="F271" t="inlineStr">
      <is>
        <t>119</t>
      </is>
    </nc>
  </rcc>
  <rcc rId="4507" sId="1" numFmtId="4">
    <nc r="G271">
      <f>7192.9+222.5</f>
    </nc>
  </rcc>
  <rcc rId="4508" sId="1" numFmtId="4">
    <nc r="H271">
      <f>7192.9+222.5</f>
    </nc>
  </rcc>
  <rcc rId="4509" sId="1">
    <nc r="I269">
      <v>31042.9</v>
    </nc>
  </rcc>
  <rcc rId="4510" sId="1">
    <nc r="J269">
      <v>31042.9</v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1" sId="1">
    <nc r="I282">
      <v>2000</v>
    </nc>
  </rcc>
  <rcc rId="4512" sId="1">
    <nc r="J282">
      <v>2000</v>
    </nc>
  </rcc>
  <rcc rId="4513" sId="1">
    <nc r="I301">
      <v>126.5</v>
    </nc>
  </rcc>
  <rcc rId="4514" sId="1">
    <nc r="J301">
      <v>131.6</v>
    </nc>
  </rcc>
  <rcc rId="4515" sId="1" odxf="1" dxf="1">
    <oc r="G316">
      <f>10869+543.5</f>
    </oc>
    <nc r="G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6" sId="1" odxf="1" dxf="1" numFmtId="4">
    <oc r="H316">
      <v>0</v>
    </oc>
    <nc r="H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7" sId="1">
    <oc r="I316" t="inlineStr">
      <is>
        <t>543,5 МБ</t>
      </is>
    </oc>
    <nc r="I316">
      <v>9321</v>
    </nc>
  </rcc>
  <rcc rId="4518" sId="1">
    <nc r="J316">
      <v>9321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9" sId="1">
    <nc r="I325">
      <v>100000</v>
    </nc>
  </rcc>
  <rcc rId="4520" sId="1">
    <nc r="J325">
      <v>100000</v>
    </nc>
  </rcc>
  <rcc rId="4521" sId="1" numFmtId="4">
    <oc r="G331">
      <f>120+30</f>
    </oc>
    <nc r="G331">
      <v>0</v>
    </nc>
  </rcc>
  <rcc rId="4522" sId="1" odxf="1" dxf="1">
    <oc r="H331">
      <f>120+30</f>
    </oc>
    <nc r="H33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23" sId="1">
    <oc r="I331" t="inlineStr">
      <is>
        <t>30 МБ</t>
      </is>
    </oc>
    <nc r="I331">
      <v>0</v>
    </nc>
  </rcc>
  <rcc rId="4524" sId="1">
    <nc r="J331">
      <v>120</v>
    </nc>
  </rcc>
  <rrc rId="4525" sId="1" ref="A332:XFD333" action="insertRow"/>
  <rfmt sheetId="1" sqref="A332" start="0" length="0">
    <dxf>
      <font>
        <i/>
        <color indexed="8"/>
        <name val="Times New Roman"/>
        <family val="1"/>
      </font>
    </dxf>
  </rfmt>
  <rcc rId="4526" sId="1" odxf="1" dxf="1">
    <nc r="B33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2" start="0" length="0">
    <dxf>
      <font>
        <i/>
        <name val="Times New Roman"/>
        <family val="1"/>
      </font>
    </dxf>
  </rfmt>
  <rfmt sheetId="1" sqref="D332" start="0" length="0">
    <dxf>
      <font>
        <i/>
        <name val="Times New Roman"/>
        <family val="1"/>
      </font>
    </dxf>
  </rfmt>
  <rfmt sheetId="1" sqref="E332" start="0" length="0">
    <dxf>
      <font>
        <i/>
        <name val="Times New Roman"/>
        <family val="1"/>
      </font>
    </dxf>
  </rfmt>
  <rfmt sheetId="1" sqref="F332" start="0" length="0">
    <dxf>
      <font>
        <i/>
        <name val="Times New Roman"/>
        <family val="1"/>
      </font>
    </dxf>
  </rfmt>
  <rfmt sheetId="1" sqref="G332" start="0" length="0">
    <dxf>
      <font>
        <i/>
        <name val="Times New Roman"/>
        <family val="1"/>
      </font>
    </dxf>
  </rfmt>
  <rfmt sheetId="1" sqref="H332" start="0" length="0">
    <dxf>
      <font>
        <i/>
        <name val="Times New Roman"/>
        <family val="1"/>
      </font>
      <fill>
        <patternFill>
          <bgColor theme="0"/>
        </patternFill>
      </fill>
    </dxf>
  </rfmt>
  <rcc rId="4527" sId="1">
    <nc r="B333" t="inlineStr">
      <is>
        <t>971</t>
      </is>
    </nc>
  </rcc>
  <rcc rId="4528" sId="1">
    <nc r="A332" t="inlineStr">
      <is>
        <t>Субсидии на проведение комплексных кадастровых работ</t>
      </is>
    </nc>
  </rcc>
  <rcc rId="4529" sId="1">
    <nc r="A333" t="inlineStr">
      <is>
        <t>Прочие закупки товаров, работ и услуг для государственных (муниципальных) нужд</t>
      </is>
    </nc>
  </rcc>
  <rcc rId="4530" sId="1">
    <nc r="C332" t="inlineStr">
      <is>
        <t>04</t>
      </is>
    </nc>
  </rcc>
  <rcc rId="4531" sId="1">
    <nc r="D332" t="inlineStr">
      <is>
        <t>12</t>
      </is>
    </nc>
  </rcc>
  <rcc rId="4532" sId="1" odxf="1" dxf="1">
    <nc r="E332" t="inlineStr">
      <is>
        <t>04103 S2П90</t>
      </is>
    </nc>
    <ndxf>
      <fill>
        <patternFill patternType="solid">
          <bgColor rgb="FFFF0000"/>
        </patternFill>
      </fill>
    </ndxf>
  </rcc>
  <rcc rId="4533" sId="1" odxf="1" dxf="1">
    <nc r="G332">
      <f>G333</f>
    </nc>
    <ndxf>
      <fill>
        <patternFill patternType="none">
          <bgColor indexed="65"/>
        </patternFill>
      </fill>
    </ndxf>
  </rcc>
  <rcc rId="4534" sId="1" odxf="1" dxf="1">
    <nc r="H332">
      <f>H333</f>
    </nc>
    <ndxf>
      <fill>
        <patternFill patternType="none">
          <bgColor indexed="65"/>
        </patternFill>
      </fill>
    </ndxf>
  </rcc>
  <rcc rId="4535" sId="1">
    <nc r="C333" t="inlineStr">
      <is>
        <t>04</t>
      </is>
    </nc>
  </rcc>
  <rcc rId="4536" sId="1">
    <nc r="D333" t="inlineStr">
      <is>
        <t>12</t>
      </is>
    </nc>
  </rcc>
  <rcc rId="4537" sId="1">
    <nc r="E333" t="inlineStr">
      <is>
        <t>04103 S2П90</t>
      </is>
    </nc>
  </rcc>
  <rcc rId="4538" sId="1" odxf="1" dxf="1">
    <nc r="F333" t="inlineStr">
      <is>
        <t>244</t>
      </is>
    </nc>
    <ndxf>
      <fill>
        <patternFill patternType="solid">
          <bgColor theme="0"/>
        </patternFill>
      </fill>
    </ndxf>
  </rcc>
  <rcc rId="4539" sId="1" odxf="1" dxf="1" numFmtId="4">
    <nc r="G333">
      <f>1337.7+100.7</f>
    </nc>
    <ndxf>
      <fill>
        <patternFill>
          <bgColor rgb="FFFF0000"/>
        </patternFill>
      </fill>
    </ndxf>
  </rcc>
  <rcc rId="4540" sId="1" odxf="1" dxf="1">
    <nc r="H333">
      <f>470.3+30</f>
    </nc>
    <ndxf>
      <fill>
        <patternFill>
          <bgColor rgb="FFFF0000"/>
        </patternFill>
      </fill>
    </ndxf>
  </rcc>
  <rcc rId="4541" sId="1">
    <oc r="G329">
      <f>G330</f>
    </oc>
    <nc r="G329">
      <f>G330+G332</f>
    </nc>
  </rcc>
  <rcc rId="4542" sId="1">
    <oc r="H329">
      <f>H330</f>
    </oc>
    <nc r="H329">
      <f>H330+H332</f>
    </nc>
  </rcc>
  <rcc rId="4543" sId="1">
    <nc r="I333">
      <v>1438.4</v>
    </nc>
  </rcc>
  <rcc rId="4544" sId="1">
    <nc r="J333">
      <v>500.3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nc r="I343">
      <v>13346.3</v>
    </nc>
  </rcc>
  <rcc rId="4546" sId="1">
    <nc r="J343">
      <v>13346.3</v>
    </nc>
  </rcc>
  <rcc rId="4547" sId="1">
    <nc r="I352">
      <v>8270.1</v>
    </nc>
  </rcc>
  <rcc rId="4548" sId="1">
    <nc r="J352">
      <v>8270.1</v>
    </nc>
  </rcc>
  <rcc rId="4549" sId="1">
    <nc r="I358">
      <v>12942.4</v>
    </nc>
  </rcc>
  <rcc rId="4550" sId="1">
    <nc r="J358">
      <v>12942.4</v>
    </nc>
  </rcc>
  <rcc rId="4551" sId="1">
    <nc r="I365">
      <v>7707.5</v>
    </nc>
  </rcc>
  <rcc rId="4552" sId="1">
    <nc r="J365">
      <v>7707.5</v>
    </nc>
  </rcc>
  <rcc rId="4553" sId="1">
    <nc r="I384">
      <v>369.1</v>
    </nc>
  </rcc>
  <rcc rId="4554" sId="1">
    <nc r="J384">
      <v>369.1</v>
    </nc>
  </rcc>
  <rcc rId="4555" sId="1">
    <oc r="G394">
      <v>100</v>
    </oc>
    <nc r="G394">
      <f>100+2.04082</f>
    </nc>
  </rcc>
  <rcc rId="4556" sId="1" numFmtId="4">
    <oc r="H394">
      <v>100</v>
    </oc>
    <nc r="H394">
      <f>100+2.04082</f>
    </nc>
  </rcc>
  <rcc rId="4557" sId="1">
    <nc r="I394">
      <v>100</v>
    </nc>
  </rcc>
  <rcc rId="4558" sId="1">
    <nc r="J394">
      <v>100</v>
    </nc>
  </rcc>
  <rcc rId="4559" sId="1">
    <nc r="I402">
      <v>233.1</v>
    </nc>
  </rcc>
  <rcc rId="4560" sId="1">
    <nc r="J402">
      <v>233.1</v>
    </nc>
  </rcc>
  <rcc rId="4561" sId="1">
    <nc r="I423">
      <v>13287.4</v>
    </nc>
  </rcc>
  <rcc rId="4562" sId="1">
    <nc r="J423">
      <v>13287.4</v>
    </nc>
  </rcc>
  <rcc rId="4563" sId="1">
    <nc r="I443">
      <v>311</v>
    </nc>
  </rcc>
  <rcc rId="4564" sId="1">
    <nc r="J443">
      <v>0</v>
    </nc>
  </rcc>
  <rcc rId="4565" sId="1">
    <nc r="I445">
      <v>1.7</v>
    </nc>
  </rcc>
  <rcc rId="4566" sId="1">
    <nc r="J445">
      <v>0</v>
    </nc>
  </rcc>
  <rcc rId="4567" sId="1">
    <nc r="I448">
      <v>149.6</v>
    </nc>
  </rcc>
  <rcc rId="4568" sId="1">
    <nc r="J448">
      <v>149.6</v>
    </nc>
  </rcc>
  <rcc rId="4569" sId="1">
    <nc r="I450">
      <v>22.4</v>
    </nc>
  </rcc>
  <rcc rId="4570" sId="1">
    <nc r="J450">
      <v>22.4</v>
    </nc>
  </rcc>
  <rcc rId="4571" sId="1">
    <oc r="G465">
      <f>1103337.9+227787.8</f>
    </oc>
    <nc r="G465">
      <f>1280045.6+227787.8</f>
    </nc>
  </rcc>
  <rcc rId="4572" sId="1">
    <oc r="H465">
      <f>913320.1+230369.9</f>
    </oc>
    <nc r="H465">
      <f>1127912.8+230369.9</f>
    </nc>
  </rcc>
  <rcc rId="4573" sId="1">
    <oc r="G256">
      <f>G259+G262+G257</f>
    </oc>
    <nc r="G256">
      <f>G259+G262+G257+G269</f>
    </nc>
  </rcc>
  <rcc rId="4574" sId="1">
    <oc r="H256">
      <f>H259+H262+H257</f>
    </oc>
    <nc r="H256">
      <f>H259+H262+H257+H269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5" sId="1" odxf="1" dxf="1">
    <oc r="G333">
      <f>1337.7+100.7</f>
    </oc>
    <nc r="G33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6" sId="1" odxf="1" dxf="1">
    <oc r="H333">
      <f>470.3+30</f>
    </oc>
    <nc r="H33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7" sId="1" odxf="1" dxf="1">
    <oc r="E332" t="inlineStr">
      <is>
        <t>04103 S2П90</t>
      </is>
    </oc>
    <nc r="E33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4578" sId="1">
    <oc r="E333" t="inlineStr">
      <is>
        <t>04103 S2П90</t>
      </is>
    </oc>
    <nc r="E333" t="inlineStr">
      <is>
        <t>04103 L5110</t>
      </is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9" sId="1">
    <oc r="G190">
      <f>80336.9-18626.92-4882.54082-44.8</f>
    </oc>
    <nc r="G190">
      <f>80336.9-18626.92-4882.54082-44.8-5.0343</f>
    </nc>
  </rcc>
  <rcc rId="4580" sId="1">
    <oc r="H190">
      <f>80336.9-24369.815-6595.26082-44.8</f>
    </oc>
    <nc r="H190">
      <f>80336.9-24369.815-6595.26082-44.8-1.50099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1">
    <dxf>
      <fill>
        <patternFill>
          <bgColor rgb="FF92D050"/>
        </patternFill>
      </fill>
    </dxf>
  </rfmt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81" sId="1" ref="A83:XFD84" action="insertRow"/>
  <rcc rId="4582" sId="1">
    <nc r="A83" t="inlineStr">
      <is>
        <t>Закупка товаров, работ и услуг в сфере информационно-коммуникационных технологий</t>
      </is>
    </nc>
  </rcc>
  <rcc rId="4583" sId="1" numFmtId="30">
    <nc r="B83">
      <v>968</v>
    </nc>
  </rcc>
  <rcc rId="4584" sId="1">
    <nc r="C83" t="inlineStr">
      <is>
        <t>01</t>
      </is>
    </nc>
  </rcc>
  <rcc rId="4585" sId="1">
    <nc r="D83" t="inlineStr">
      <is>
        <t>13</t>
      </is>
    </nc>
  </rcc>
  <rcc rId="4586" sId="1">
    <nc r="F83" t="inlineStr">
      <is>
        <t>242</t>
      </is>
    </nc>
  </rcc>
  <rcc rId="4587" sId="1">
    <nc r="A84" t="inlineStr">
      <is>
        <t>Прочие закупки товаров, работ и услуг для государственных (муниципальных) нужд</t>
      </is>
    </nc>
  </rcc>
  <rcc rId="4588" sId="1" numFmtId="30">
    <nc r="B84">
      <v>968</v>
    </nc>
  </rcc>
  <rcc rId="4589" sId="1">
    <nc r="C84" t="inlineStr">
      <is>
        <t>01</t>
      </is>
    </nc>
  </rcc>
  <rcc rId="4590" sId="1">
    <nc r="D84" t="inlineStr">
      <is>
        <t>13</t>
      </is>
    </nc>
  </rcc>
  <rcc rId="4591" sId="1">
    <nc r="F84" t="inlineStr">
      <is>
        <t>244</t>
      </is>
    </nc>
  </rcc>
  <rcc rId="4592" sId="1">
    <nc r="E83" t="inlineStr">
      <is>
        <t>99900 73100</t>
      </is>
    </nc>
  </rcc>
  <rcc rId="4593" sId="1">
    <nc r="E84" t="inlineStr">
      <is>
        <t>99900 73100</t>
      </is>
    </nc>
  </rcc>
  <rcc rId="4594" sId="1" numFmtId="4">
    <oc r="G81">
      <v>230.8</v>
    </oc>
    <nc r="G81">
      <v>193.22880000000001</v>
    </nc>
  </rcc>
  <rcc rId="4595" sId="1" numFmtId="4">
    <oc r="H81">
      <v>230.8</v>
    </oc>
    <nc r="H81">
      <v>193.22880000000001</v>
    </nc>
  </rcc>
  <rcc rId="4596" sId="1" numFmtId="4">
    <oc r="G82">
      <v>69.7</v>
    </oc>
    <nc r="G82">
      <v>58.371200000000002</v>
    </nc>
  </rcc>
  <rcc rId="4597" sId="1" numFmtId="4">
    <oc r="H82">
      <v>69.7</v>
    </oc>
    <nc r="H82">
      <v>58.371200000000002</v>
    </nc>
  </rcc>
  <rcc rId="4598" sId="1" numFmtId="4">
    <nc r="G83">
      <v>15</v>
    </nc>
  </rcc>
  <rcc rId="4599" sId="1" numFmtId="4">
    <nc r="H83">
      <v>15</v>
    </nc>
  </rcc>
  <rcc rId="4600" sId="1" numFmtId="4">
    <nc r="G84">
      <v>33.9</v>
    </nc>
  </rcc>
  <rcc rId="4601" sId="1" numFmtId="4">
    <nc r="H84">
      <v>33.9</v>
    </nc>
  </rcc>
  <rcc rId="4602" sId="1">
    <oc r="G80">
      <f>SUM(G81:G82)</f>
    </oc>
    <nc r="G80">
      <f>SUM(G81:G84)</f>
    </nc>
  </rcc>
  <rcc rId="4603" sId="1">
    <oc r="H80">
      <f>SUM(H81:H82)</f>
    </oc>
    <nc r="H80">
      <f>SUM(H81:H84)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:H161">
    <dxf>
      <fill>
        <patternFill>
          <bgColor rgb="FF92D05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4" sId="1">
    <oc r="A63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3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4605" sId="1">
    <oc r="A75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75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4606" sId="1">
    <o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07" sId="1">
    <oc r="A12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27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608" sId="1">
    <oc r="A131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31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609" sId="1">
    <oc r="A144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44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4610" sId="1">
    <o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1" sId="1">
    <o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2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3" sId="1">
    <oc r="A339" t="inlineStr">
      <is>
        <t>Муниципальная Программа «Развитие культуры в Селенгинском районе на 2020 – 2025 годы»</t>
      </is>
    </oc>
    <nc r="A339" t="inlineStr">
      <is>
        <t>Муниципальная Программа «Развитие культуры в Селенгинском районе на 2023 – 2027 годы»</t>
      </is>
    </nc>
  </rcc>
  <rcc rId="4614" sId="1">
    <oc r="A348" t="inlineStr">
      <is>
        <t>Муниципальная Программа «Развитие культуры в Селенгинском районе на 2020 – 2025 годы»</t>
      </is>
    </oc>
    <nc r="A348" t="inlineStr">
      <is>
        <t>Муниципальная Программа «Развитие культуры в Селенгинском районе на 2023 – 2027 годы»</t>
      </is>
    </nc>
  </rcc>
  <rcc rId="4615" sId="1">
    <oc r="A369" t="inlineStr">
      <is>
        <t>Муниципальная Программа «Развитие культуры в Селенгинском районе на 2020 – 2025 годы»</t>
      </is>
    </oc>
    <nc r="A369" t="inlineStr">
      <is>
        <t>Муниципальная Программа «Развитие культуры в Селенгинском районе на 2023 – 2027 годы»</t>
      </is>
    </nc>
  </rcc>
  <rcc rId="4616" sId="1">
    <oc r="A379" t="inlineStr">
      <is>
        <t>Муниципальная программа «Старшее поколение на 2020-2025 годы</t>
      </is>
    </oc>
    <nc r="A379" t="inlineStr">
      <is>
        <t>Муниципальная программа «Старшее поколение на 2023-2027 годы</t>
      </is>
    </nc>
  </rcc>
  <rcc rId="4617" sId="1">
    <oc r="A39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2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8" sId="1">
    <oc r="A40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8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9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0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1" sId="1">
    <o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2" sId="1">
    <oc r="H7" t="inlineStr">
      <is>
        <t>от "___" декабря 2023 №___</t>
      </is>
    </oc>
    <nc r="H7" t="inlineStr">
      <is>
        <t>от "27" декабря  2023  № 310</t>
      </is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3" sId="1" numFmtId="4">
    <oc r="G102">
      <v>65</v>
    </oc>
    <nc r="G102">
      <f>69.44232-11.92</f>
    </nc>
  </rcc>
  <rcc rId="4624" sId="1" numFmtId="4">
    <oc r="H102">
      <v>65</v>
    </oc>
    <nc r="H102">
      <f>155-23.835</f>
    </nc>
  </rcc>
  <rcc rId="4625" sId="1" numFmtId="4">
    <oc r="G104">
      <v>90</v>
    </oc>
    <nc r="G104"/>
  </rcc>
  <rcc rId="4626" sId="1" numFmtId="4">
    <oc r="H104">
      <v>90</v>
    </oc>
    <nc r="H104"/>
  </rcc>
  <rrc rId="462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28" sId="1" ref="A124:XFD124" action="insertRow"/>
  <rfmt sheetId="1" sqref="A124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4629" sId="1" odxf="1" dxf="1">
    <nc r="B12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0" sId="1" odxf="1" dxf="1">
    <nc r="C1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1" sId="1" odxf="1" dxf="1">
    <nc r="D1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2" sId="1" odxf="1" dxf="1">
    <nc r="E124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24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G124" start="0" length="0">
    <dxf>
      <font>
        <i val="0"/>
        <name val="Times New Roman"/>
        <family val="1"/>
      </font>
    </dxf>
  </rfmt>
  <rfmt sheetId="1" sqref="H124" start="0" length="0">
    <dxf>
      <font>
        <i val="0"/>
        <name val="Times New Roman"/>
        <family val="1"/>
      </font>
    </dxf>
  </rfmt>
  <rcc rId="4633" sId="1">
    <nc r="F124" t="inlineStr">
      <is>
        <t>465</t>
      </is>
    </nc>
  </rcc>
  <rcc rId="4634" sId="1">
    <nc r="A124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4635" sId="1" numFmtId="4">
    <nc r="G124">
      <v>112261.7</v>
    </nc>
  </rcc>
  <rcc rId="4636" sId="1">
    <oc r="G123">
      <f>SUM(G125:G125)</f>
    </oc>
    <nc r="G123">
      <f>SUM(G124:G125)</f>
    </nc>
  </rcc>
  <rcc rId="4637" sId="1">
    <oc r="H123">
      <f>SUM(H125:H125)</f>
    </oc>
    <nc r="H123">
      <f>SUM(H124:H125)</f>
    </nc>
  </rcc>
  <rcc rId="4638" sId="1" numFmtId="4">
    <nc r="H124">
      <v>0</v>
    </nc>
  </rcc>
  <rcc rId="4639" sId="1" numFmtId="4">
    <oc r="G335">
      <f>1337.7+100.7+5.0343</f>
    </oc>
    <nc r="G335">
      <v>1443.40527</v>
    </nc>
  </rcc>
  <rcc rId="4640" sId="1" numFmtId="4">
    <oc r="H335">
      <f>470.3+30+1.50099</f>
    </oc>
    <nc r="H335">
      <v>501.83078</v>
    </nc>
  </rcc>
  <rfmt sheetId="1" sqref="G333:H335">
    <dxf>
      <fill>
        <patternFill>
          <bgColor theme="0"/>
        </patternFill>
      </fill>
    </dxf>
  </rfmt>
  <rfmt sheetId="1" sqref="G318:H318">
    <dxf>
      <fill>
        <patternFill>
          <bgColor theme="0"/>
        </patternFill>
      </fill>
    </dxf>
  </rfmt>
  <rcc rId="4641" sId="1" numFmtId="4">
    <oc r="G142">
      <f>511.5+511.5</f>
    </oc>
    <nc r="G142">
      <v>1023.01392</v>
    </nc>
  </rcc>
  <rcc rId="4642" sId="1" numFmtId="4">
    <oc r="H142">
      <f>532+532</f>
    </oc>
    <nc r="H142">
      <v>1064.0223100000001</v>
    </nc>
  </rcc>
  <rfmt sheetId="1" sqref="G142:H142">
    <dxf>
      <fill>
        <patternFill>
          <bgColor theme="0"/>
        </patternFill>
      </fill>
    </dxf>
  </rfmt>
  <rcc rId="4643" sId="1" numFmtId="4">
    <oc r="G210">
      <f>116435+16154.2</f>
    </oc>
    <nc r="G210">
      <v>131237.9</v>
    </nc>
  </rcc>
  <rcc rId="4644" sId="1" numFmtId="4">
    <oc r="H210">
      <f>116435+16154.2</f>
    </oc>
    <nc r="H210">
      <v>131237.9</v>
    </nc>
  </rcc>
  <rcc rId="4645" sId="1" numFmtId="4">
    <oc r="G244">
      <v>5352.5</v>
    </oc>
    <nc r="G244">
      <v>4940.8771399999996</v>
    </nc>
  </rcc>
  <rcc rId="4646" sId="1" numFmtId="4">
    <oc r="H244">
      <v>5352.5</v>
    </oc>
    <nc r="H244">
      <v>4940.8771399999996</v>
    </nc>
  </rcc>
  <rcc rId="4647" sId="1" numFmtId="4">
    <oc r="G246">
      <v>5645.9</v>
    </oc>
    <nc r="G246">
      <v>5645.8528500000002</v>
    </nc>
  </rcc>
  <rcc rId="4648" sId="1" numFmtId="4">
    <oc r="H246">
      <v>5645.9</v>
    </oc>
    <nc r="H246">
      <v>5645.8528500000002</v>
    </nc>
  </rcc>
  <rcc rId="4649" sId="1" numFmtId="4">
    <oc r="G248">
      <v>61.7</v>
    </oc>
    <nc r="G248">
      <v>56.938000000000002</v>
    </nc>
  </rcc>
  <rcc rId="4650" sId="1" numFmtId="4">
    <oc r="G249">
      <v>18.600000000000001</v>
    </oc>
    <nc r="G249">
      <v>17.161999999999999</v>
    </nc>
  </rcc>
  <rcc rId="4651" sId="1" numFmtId="4">
    <oc r="H248">
      <v>61.7</v>
    </oc>
    <nc r="H248">
      <v>56.938000000000002</v>
    </nc>
  </rcc>
  <rcc rId="4652" sId="1" numFmtId="4">
    <oc r="H249">
      <v>18.600000000000001</v>
    </oc>
    <nc r="H249">
      <v>17.161999999999999</v>
    </nc>
  </rcc>
  <rcc rId="4653" sId="1" numFmtId="4">
    <oc r="G255">
      <v>65.099999999999994</v>
    </oc>
    <nc r="G255">
      <v>65.045000000000002</v>
    </nc>
  </rcc>
  <rcc rId="4654" sId="1" numFmtId="4">
    <oc r="G256">
      <v>19.600000000000001</v>
    </oc>
    <nc r="G256">
      <v>19.642790000000002</v>
    </nc>
  </rcc>
  <rcc rId="4655" sId="1" numFmtId="4">
    <oc r="H255">
      <v>65.099999999999994</v>
    </oc>
    <nc r="H255">
      <v>65.045000000000002</v>
    </nc>
  </rcc>
  <rcc rId="4656" sId="1" numFmtId="4">
    <oc r="H256">
      <v>19.600000000000001</v>
    </oc>
    <nc r="H256">
      <v>19.642790000000002</v>
    </nc>
  </rcc>
  <rcc rId="4657" sId="1" numFmtId="4">
    <oc r="G164">
      <v>37920.199999999997</v>
    </oc>
    <nc r="G164">
      <v>38303.232320000003</v>
    </nc>
  </rcc>
  <rfmt sheetId="1" sqref="G161:H163">
    <dxf>
      <fill>
        <patternFill>
          <bgColor theme="0"/>
        </patternFill>
      </fill>
    </dxf>
  </rfmt>
  <rfmt sheetId="1" sqref="G172:H172">
    <dxf>
      <fill>
        <patternFill>
          <bgColor theme="0"/>
        </patternFill>
      </fill>
    </dxf>
  </rfmt>
  <rrc rId="4658" sId="1" ref="A175:XFD175" action="deleteRow">
    <rfmt sheetId="1" xfDxf="1" sqref="A175:XFD175" start="0" length="0">
      <dxf>
        <font>
          <name val="Times New Roman CYR"/>
          <family val="1"/>
        </font>
        <alignment wrapText="1"/>
      </dxf>
    </rfmt>
    <rcc rId="0" sId="1" dxf="1">
      <nc r="A175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59" sId="1" ref="A175:XFD175" action="deleteRow">
    <undo index="65535" exp="area" dr="H173:H175" r="H172" sId="1"/>
    <undo index="65535" exp="area" dr="G173:G175" r="G172" sId="1"/>
    <rfmt sheetId="1" xfDxf="1" sqref="A175:XFD175" start="0" length="0">
      <dxf>
        <font>
          <name val="Times New Roman CYR"/>
          <family val="1"/>
        </font>
        <alignment wrapText="1"/>
      </dxf>
    </rfmt>
    <rcc rId="0" sId="1" dxf="1">
      <nc r="A17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0" sId="1" numFmtId="4">
    <oc r="G178">
      <v>189.85499999999999</v>
    </oc>
    <nc r="G178">
      <v>262.85500000000002</v>
    </nc>
  </rcc>
  <rcc rId="4661" sId="1" numFmtId="4">
    <oc r="H178">
      <v>189.85499999999999</v>
    </oc>
    <nc r="H178">
      <v>262.85500000000002</v>
    </nc>
  </rcc>
  <rfmt sheetId="1" sqref="G191:H191">
    <dxf>
      <fill>
        <patternFill>
          <bgColor theme="0"/>
        </patternFill>
      </fill>
    </dxf>
  </rfmt>
  <rfmt sheetId="1" sqref="G198:H213">
    <dxf>
      <fill>
        <patternFill>
          <bgColor theme="0"/>
        </patternFill>
      </fill>
    </dxf>
  </rfmt>
  <rfmt sheetId="1" sqref="G214:H214">
    <dxf>
      <fill>
        <patternFill>
          <bgColor theme="0"/>
        </patternFill>
      </fill>
    </dxf>
  </rfmt>
  <rfmt sheetId="1" sqref="G269:H269">
    <dxf>
      <fill>
        <patternFill>
          <bgColor theme="0"/>
        </patternFill>
      </fill>
    </dxf>
  </rfmt>
  <rrc rId="4662" sId="1" ref="A404:XFD409" action="insertRow"/>
  <rcc rId="4663" sId="1" odxf="1" dxf="1">
    <nc r="A404" t="inlineStr">
      <is>
        <t>Охрана семьи и детства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4664" sId="1" odxf="1" dxf="1">
    <nc r="B404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665" sId="1" odxf="1" dxf="1">
    <nc r="C40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666" sId="1" odxf="1" dxf="1">
    <nc r="D40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667" sId="1" odxf="1" dxf="1">
    <nc r="G404">
      <f>G405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04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68" sId="1" odxf="1" dxf="1">
    <nc r="A40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4669" sId="1" odxf="1" dxf="1">
    <nc r="B405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0" sId="1" odxf="1" dxf="1">
    <nc r="C405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1" sId="1" odxf="1" dxf="1">
    <nc r="D4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2" sId="1" odxf="1" dxf="1">
    <nc r="E405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05" start="0" length="0">
    <dxf>
      <font>
        <b/>
        <name val="Times New Roman"/>
        <family val="1"/>
      </font>
    </dxf>
  </rfmt>
  <rcc rId="4673" sId="1" odxf="1" dxf="1">
    <nc r="G405">
      <f>G406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05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74" sId="1" odxf="1" dxf="1">
    <nc r="A406" t="inlineStr">
      <is>
        <t>Подпрограмма «Обеспечение жильем молодых семей»</t>
      </is>
    </nc>
    <odxf>
      <font>
        <b val="0"/>
        <i val="0"/>
        <color indexed="8"/>
        <name val="Times New Roman"/>
        <family val="1"/>
      </font>
      <fill>
        <patternFill patternType="solid"/>
      </fill>
    </odxf>
    <ndxf>
      <font>
        <b/>
        <i/>
        <color indexed="8"/>
        <name val="Times New Roman"/>
        <family val="1"/>
      </font>
      <fill>
        <patternFill patternType="none"/>
      </fill>
    </ndxf>
  </rcc>
  <rcc rId="4675" sId="1" odxf="1" dxf="1">
    <nc r="B406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6" sId="1" odxf="1" dxf="1">
    <nc r="C406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7" sId="1" odxf="1" dxf="1">
    <nc r="D406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8" sId="1" odxf="1" dxf="1">
    <nc r="E406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6" start="0" length="0">
    <dxf>
      <font>
        <b/>
        <i/>
        <name val="Times New Roman"/>
        <family val="1"/>
      </font>
    </dxf>
  </rfmt>
  <rcc rId="4679" sId="1" odxf="1" dxf="1">
    <nc r="G406">
      <f>G407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406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80" sId="1" odxf="1" dxf="1">
    <nc r="A407" t="inlineStr">
      <is>
        <t>Основное мероприятие «Обеспечение жильем молодых семей»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681" sId="1" odxf="1" dxf="1">
    <nc r="B40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2" sId="1" odxf="1" dxf="1">
    <nc r="C40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3" sId="1" odxf="1" dxf="1">
    <nc r="D40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4" sId="1" odxf="1" dxf="1">
    <nc r="E407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7" start="0" length="0">
    <dxf>
      <font>
        <i/>
        <name val="Times New Roman"/>
        <family val="1"/>
      </font>
    </dxf>
  </rfmt>
  <rcc rId="4685" sId="1" odxf="1" dxf="1">
    <nc r="G407">
      <f>G408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7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86" sId="1" odxf="1" dxf="1">
    <nc r="A408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687" sId="1" odxf="1" dxf="1">
    <nc r="B40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8" sId="1" odxf="1" dxf="1">
    <nc r="C40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9" sId="1" odxf="1" dxf="1">
    <nc r="D40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0" sId="1" odxf="1" dxf="1">
    <nc r="E408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8" start="0" length="0">
    <dxf>
      <font>
        <i/>
        <name val="Times New Roman"/>
        <family val="1"/>
      </font>
    </dxf>
  </rfmt>
  <rcc rId="4691" sId="1" odxf="1" dxf="1">
    <nc r="G408">
      <f>G409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92" sId="1" odxf="1" dxf="1">
    <nc r="A409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4693" sId="1">
    <nc r="B409" t="inlineStr">
      <is>
        <t>975</t>
      </is>
    </nc>
  </rcc>
  <rcc rId="4694" sId="1">
    <nc r="C409" t="inlineStr">
      <is>
        <t>10</t>
      </is>
    </nc>
  </rcc>
  <rcc rId="4695" sId="1">
    <nc r="D409" t="inlineStr">
      <is>
        <t>04</t>
      </is>
    </nc>
  </rcc>
  <rcc rId="4696" sId="1">
    <nc r="E409" t="inlineStr">
      <is>
        <t>09501 L4970</t>
      </is>
    </nc>
  </rcc>
  <rcc rId="4697" sId="1" odxf="1" dxf="1">
    <nc r="F409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09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98" sId="1" odxf="1" dxf="1">
    <nc r="H404">
      <f>H405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99" sId="1" odxf="1" dxf="1">
    <nc r="H405">
      <f>H406</f>
    </nc>
    <ndxf>
      <font>
        <b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0" sId="1" odxf="1" dxf="1">
    <nc r="H406">
      <f>H407</f>
    </nc>
    <ndxf>
      <font>
        <b/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1" sId="1" odxf="1" dxf="1">
    <nc r="H407">
      <f>H408</f>
    </nc>
    <ndxf>
      <font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2" sId="1" odxf="1" dxf="1">
    <nc r="H408">
      <f>H409</f>
    </nc>
    <ndxf>
      <font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09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703" sId="1">
    <oc r="G399">
      <f>G400</f>
    </oc>
    <nc r="G399">
      <f>G400+G404</f>
    </nc>
  </rcc>
  <rcc rId="4704" sId="1">
    <oc r="H399">
      <f>H400</f>
    </oc>
    <nc r="H399">
      <f>H400+H404</f>
    </nc>
  </rcc>
  <rcc rId="4705" sId="1" numFmtId="4">
    <nc r="G409">
      <v>1286.9987799999999</v>
    </nc>
  </rcc>
  <rcc rId="4706" sId="1" numFmtId="4">
    <nc r="H409">
      <v>1295.51025</v>
    </nc>
  </rcc>
  <rcc rId="4707" sId="1" numFmtId="34">
    <oc r="G471">
      <f>1280045.6+227787.8</f>
    </oc>
    <nc r="G471">
      <v>1620068.9379400001</v>
    </nc>
  </rcc>
  <rcc rId="4708" sId="1" numFmtId="34">
    <oc r="H471">
      <f>1127912.8+230369.9</f>
    </oc>
    <nc r="H471">
      <v>1357882.0801299999</v>
    </nc>
  </rcc>
  <rrc rId="4709" sId="1" ref="I1:I1048576" action="deleteCol">
    <undo index="65535" exp="area" ref3D="1" dr="$A$14:$I$472" dn="Z_C3AB6D4E_B182_4B4E_9857_CCDAA3BB30EB_.wvu.FilterData" sId="1"/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36" start="0" length="0">
      <dxf>
        <font>
          <b/>
          <name val="Times New Roman CYR"/>
          <family val="1"/>
        </font>
      </dxf>
    </rfmt>
    <rcc rId="0" sId="1">
      <nc r="I43">
        <v>48.7</v>
      </nc>
    </rcc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211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cc rId="0" sId="1">
      <nc r="I80">
        <v>300.5</v>
      </nc>
    </rcc>
    <rcc rId="0" sId="1">
      <nc r="I85">
        <v>790.1</v>
      </nc>
    </rcc>
    <rfmt sheetId="1" sqref="I88" start="0" length="0">
      <dxf>
        <font>
          <i/>
          <name val="Times New Roman CYR"/>
          <family val="1"/>
        </font>
      </dxf>
    </rfmt>
    <rcc rId="0" sId="1">
      <nc r="I91">
        <v>513.5</v>
      </nc>
    </rcc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cc rId="0" sId="1" dxf="1">
      <nc r="I114">
        <v>50.5</v>
      </nc>
      <ndxf>
        <font>
          <i/>
          <name val="Times New Roman CYR"/>
          <family val="1"/>
        </font>
      </ndxf>
    </rcc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cc rId="0" sId="1" dxf="1">
      <nc r="I117">
        <v>3366.9</v>
      </nc>
      <ndxf>
        <font>
          <i/>
          <name val="Times New Roman CYR"/>
          <family val="1"/>
        </font>
      </ndxf>
    </rcc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cc rId="0" sId="1" dxf="1">
      <nc r="I125">
        <v>112975.6</v>
      </nc>
      <ndxf>
        <font>
          <i/>
          <name val="Times New Roman CYR"/>
          <family val="1"/>
        </font>
      </ndxf>
    </rcc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cc rId="0" sId="1">
      <nc r="I137">
        <v>3.8</v>
      </nc>
    </rcc>
    <rfmt sheetId="1" sqref="I138" start="0" length="0">
      <dxf>
        <font>
          <i/>
          <name val="Times New Roman CYR"/>
          <family val="1"/>
        </font>
      </dxf>
    </rfmt>
    <rcc rId="0" sId="1">
      <nc r="I142">
        <v>511.5</v>
      </nc>
    </rcc>
    <rcc rId="0" sId="1">
      <nc r="I147">
        <v>16327.6</v>
      </nc>
    </rcc>
    <rcc rId="0" sId="1">
      <nc r="I161">
        <v>831.6</v>
      </nc>
    </rcc>
    <rcc rId="0" sId="1">
      <nc r="I164">
        <v>37920.199999999997</v>
      </nc>
    </rcc>
    <rcc rId="0" sId="1">
      <nc r="I167">
        <v>1618</v>
      </nc>
    </rcc>
    <rcc rId="0" sId="1">
      <nc r="I172">
        <v>2157.3000000000002</v>
      </nc>
    </rcc>
    <rfmt sheetId="1" sqref="I174" start="0" length="0">
      <dxf>
        <font>
          <i/>
          <name val="Times New Roman CYR"/>
          <family val="1"/>
        </font>
      </dxf>
    </rfmt>
    <rcc rId="0" sId="1">
      <nc r="I175">
        <v>421.8</v>
      </nc>
    </rcc>
    <rfmt sheetId="1" sqref="I183" start="0" length="0">
      <dxf>
        <font>
          <i/>
          <name val="Times New Roman CYR"/>
          <family val="1"/>
        </font>
      </dxf>
    </rfmt>
    <rcc rId="0" sId="1">
      <nc r="I186">
        <v>133180</v>
      </nc>
    </rcc>
    <rcc rId="0" sId="1">
      <nc r="I188">
        <v>563</v>
      </nc>
    </rcc>
    <rcc rId="0" sId="1">
      <nc r="I192">
        <v>103680</v>
      </nc>
    </rcc>
    <rcc rId="0" sId="1">
      <nc r="I198">
        <v>31351.9</v>
      </nc>
    </rcc>
    <rcc rId="0" sId="1">
      <nc r="I200">
        <v>259444.1</v>
      </nc>
    </rcc>
    <rfmt sheetId="1" sqref="I201" start="0" length="0">
      <dxf>
        <font>
          <i/>
          <name val="Times New Roman CYR"/>
          <family val="1"/>
        </font>
      </dxf>
    </rfmt>
    <rcc rId="0" sId="1" dxf="1">
      <nc r="I202">
        <v>5565.8</v>
      </nc>
      <ndxf>
        <font>
          <i/>
          <name val="Times New Roman CYR"/>
          <family val="1"/>
        </font>
      </ndxf>
    </rcc>
    <rcc rId="0" sId="1">
      <nc r="I206">
        <v>28059.9</v>
      </nc>
    </rcc>
    <rfmt sheetId="1" sqref="I207" start="0" length="0">
      <dxf>
        <font>
          <i/>
          <name val="Times New Roman CYR"/>
          <family val="1"/>
        </font>
      </dxf>
    </rfmt>
    <rcc rId="0" sId="1" dxf="1">
      <nc r="I208">
        <v>116435</v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cc rId="0" sId="1" dxf="1">
      <nc r="I210">
        <v>11746</v>
      </nc>
      <ndxf>
        <font>
          <i/>
          <name val="Times New Roman CYR"/>
          <family val="1"/>
        </font>
      </ndxf>
    </rcc>
    <rfmt sheetId="1" sqref="I211" start="0" length="0">
      <dxf>
        <font>
          <i/>
          <name val="Times New Roman CYR"/>
          <family val="1"/>
        </font>
      </dxf>
    </rfmt>
    <rcc rId="0" sId="1" dxf="1">
      <nc r="I212">
        <v>1523.6</v>
      </nc>
      <ndxf>
        <font>
          <i/>
          <name val="Times New Roman CYR"/>
          <family val="1"/>
        </font>
      </ndxf>
    </rcc>
    <rfmt sheetId="1" sqref="I213" start="0" length="0">
      <dxf>
        <font>
          <i/>
          <name val="Times New Roman CYR"/>
          <family val="1"/>
        </font>
      </dxf>
    </rfmt>
    <rcc rId="0" sId="1" dxf="1">
      <nc r="I214">
        <v>4382.3999999999996</v>
      </nc>
      <ndxf>
        <font>
          <i/>
          <name val="Times New Roman CYR"/>
          <family val="1"/>
        </font>
      </ndxf>
    </rcc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cc rId="0" sId="1" dxf="1">
      <nc r="I220">
        <v>8380</v>
      </nc>
      <ndxf>
        <font>
          <i/>
          <name val="Times New Roman CYR"/>
          <family val="1"/>
        </font>
      </ndxf>
    </rcc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cc rId="0" sId="1" dxf="1">
      <nc r="I228">
        <v>42329.8</v>
      </nc>
      <ndxf>
        <font>
          <i/>
          <name val="Times New Roman CYR"/>
          <family val="1"/>
        </font>
      </ndxf>
    </rcc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cc rId="0" sId="1" dxf="1">
      <nc r="I236">
        <v>395</v>
      </nc>
      <ndxf>
        <font>
          <i/>
          <name val="Times New Roman CYR"/>
          <family val="1"/>
        </font>
      </ndxf>
    </rcc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cc rId="0" sId="1" dxf="1">
      <nc r="I242">
        <v>5352.5</v>
      </nc>
      <ndxf>
        <font>
          <i/>
          <name val="Times New Roman CYR"/>
          <family val="1"/>
        </font>
      </ndxf>
    </rcc>
    <rfmt sheetId="1" sqref="I243" start="0" length="0">
      <dxf>
        <font>
          <i/>
          <name val="Times New Roman CYR"/>
          <family val="1"/>
        </font>
      </dxf>
    </rfmt>
    <rcc rId="0" sId="1" dxf="1">
      <nc r="I244">
        <v>5645.9</v>
      </nc>
      <ndxf>
        <font>
          <i/>
          <name val="Times New Roman CYR"/>
          <family val="1"/>
        </font>
      </ndxf>
    </rcc>
    <rcc rId="0" sId="1" dxf="1">
      <nc r="I245">
        <v>80.3</v>
      </nc>
      <ndxf>
        <font>
          <i/>
          <name val="Times New Roman CYR"/>
          <family val="1"/>
        </font>
      </ndxf>
    </rcc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cc rId="0" sId="1" dxf="1">
      <nc r="I252">
        <v>84.7</v>
      </nc>
      <ndxf>
        <font>
          <i/>
          <name val="Times New Roman CYR"/>
          <family val="1"/>
        </font>
      </ndxf>
    </rcc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cc rId="0" sId="1" dxf="1">
      <nc r="I257">
        <v>82</v>
      </nc>
      <ndxf>
        <font>
          <i/>
          <name val="Times New Roman CYR"/>
          <family val="1"/>
        </font>
      </ndxf>
    </rcc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cc rId="0" sId="1">
      <nc r="I269">
        <v>31042.9</v>
      </nc>
    </rcc>
    <rfmt sheetId="1" sqref="I280" start="0" length="0">
      <dxf>
        <font>
          <i/>
          <name val="Times New Roman CYR"/>
          <family val="1"/>
        </font>
      </dxf>
    </rfmt>
    <rcc rId="0" sId="1" dxf="1">
      <nc r="I282">
        <v>2000</v>
      </nc>
      <ndxf>
        <font>
          <i/>
          <name val="Times New Roman CYR"/>
          <family val="1"/>
        </font>
      </ndxf>
    </rcc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I301">
        <v>126.5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I303" start="0" length="0">
      <dxf>
        <numFmt numFmtId="165" formatCode="0.00000"/>
      </dxf>
    </rfmt>
    <rfmt sheetId="1" sqref="I304" start="0" length="0">
      <dxf>
        <numFmt numFmtId="165" formatCode="0.00000"/>
      </dxf>
    </rfmt>
    <rfmt sheetId="1" sqref="I305" start="0" length="0">
      <dxf>
        <font>
          <i/>
          <name val="Times New Roman CYR"/>
          <family val="1"/>
        </font>
        <numFmt numFmtId="165" formatCode="0.00000"/>
      </dxf>
    </rfmt>
    <rfmt sheetId="1" sqref="I306" start="0" length="0">
      <dxf>
        <font>
          <i/>
          <name val="Times New Roman CYR"/>
          <family val="1"/>
        </font>
        <numFmt numFmtId="165" formatCode="0.00000"/>
      </dxf>
    </rfmt>
    <rfmt sheetId="1" sqref="I307" start="0" length="0">
      <dxf>
        <font>
          <i/>
          <name val="Times New Roman CYR"/>
          <family val="1"/>
        </font>
        <numFmt numFmtId="165" formatCode="0.00000"/>
      </dxf>
    </rfmt>
    <rfmt sheetId="1" sqref="I310" start="0" length="0">
      <dxf>
        <font>
          <i/>
          <name val="Times New Roman CYR"/>
          <family val="1"/>
        </font>
      </dxf>
    </rfmt>
    <rcc rId="0" sId="1">
      <nc r="I316">
        <v>9321</v>
      </nc>
    </rcc>
    <rfmt sheetId="1" sqref="I321" start="0" length="0">
      <dxf>
        <numFmt numFmtId="165" formatCode="0.00000"/>
      </dxf>
    </rfmt>
    <rcc rId="0" sId="1" dxf="1">
      <nc r="I323">
        <v>17764.599999999999</v>
      </nc>
      <ndxf>
        <font>
          <b/>
          <i/>
          <name val="Times New Roman CYR"/>
          <family val="1"/>
        </font>
      </ndxf>
    </rcc>
    <rfmt sheetId="1" sqref="I324" start="0" length="0">
      <dxf>
        <font>
          <b/>
          <i/>
          <name val="Times New Roman CYR"/>
          <family val="1"/>
        </font>
      </dxf>
    </rfmt>
    <rcc rId="0" sId="1" dxf="1">
      <nc r="I325">
        <v>100000</v>
      </nc>
      <ndxf>
        <font>
          <b/>
          <i/>
          <name val="Times New Roman CYR"/>
          <family val="1"/>
        </font>
      </ndxf>
    </rcc>
    <rcc rId="0" sId="1">
      <nc r="I331">
        <v>0</v>
      </nc>
    </rcc>
    <rcc rId="0" sId="1">
      <nc r="I333">
        <v>1438.4</v>
      </nc>
    </rcc>
    <rfmt sheetId="1" sqref="I335" start="0" length="0">
      <dxf>
        <font>
          <i/>
          <name val="Times New Roman CYR"/>
          <family val="1"/>
        </font>
      </dxf>
    </rfmt>
    <rcc rId="0" sId="1">
      <nc r="I343">
        <v>13346.3</v>
      </nc>
    </rcc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cc rId="0" sId="1">
      <nc r="I352">
        <v>8270.1</v>
      </nc>
    </rcc>
    <rcc rId="0" sId="1">
      <nc r="I358">
        <v>12942.4</v>
      </nc>
    </rcc>
    <rcc rId="0" sId="1">
      <nc r="I365">
        <v>7707.5</v>
      </nc>
    </rcc>
    <rcc rId="0" sId="1" dxf="1">
      <nc r="I384">
        <v>369.1</v>
      </nc>
      <ndxf>
        <font>
          <i/>
          <name val="Times New Roman CYR"/>
          <family val="1"/>
        </font>
      </ndxf>
    </rcc>
    <rcc rId="0" sId="1">
      <nc r="I394">
        <v>100</v>
      </nc>
    </rcc>
    <rfmt sheetId="1" sqref="I397" start="0" length="0">
      <dxf>
        <font>
          <i/>
          <name val="Times New Roman CYR"/>
          <family val="1"/>
        </font>
      </dxf>
    </rfmt>
    <rcc rId="0" sId="1">
      <nc r="I402">
        <v>233.1</v>
      </nc>
    </rcc>
    <rfmt sheetId="1" sqref="I422" start="0" length="0">
      <dxf>
        <font>
          <b/>
          <name val="Times New Roman CYR"/>
          <family val="1"/>
        </font>
      </dxf>
    </rfmt>
    <rcc rId="0" sId="1" dxf="1">
      <nc r="I429">
        <v>13287.4</v>
      </nc>
      <ndxf>
        <font>
          <i/>
          <name val="Times New Roman CYR"/>
          <family val="1"/>
        </font>
      </ndxf>
    </rcc>
    <rfmt sheetId="1" sqref="I432" start="0" length="0">
      <dxf>
        <font>
          <i/>
          <name val="Times New Roman CYR"/>
          <family val="1"/>
        </font>
      </dxf>
    </rfmt>
    <rcc rId="0" sId="1">
      <nc r="I449">
        <v>311</v>
      </nc>
    </rcc>
    <rcc rId="0" sId="1">
      <nc r="I451">
        <v>1.7</v>
      </nc>
    </rcc>
    <rcc rId="0" sId="1">
      <nc r="I454">
        <v>149.6</v>
      </nc>
    </rcc>
    <rcc rId="0" sId="1">
      <nc r="I456">
        <v>22.4</v>
      </nc>
    </rcc>
    <rfmt sheetId="1" sqref="I468" start="0" length="0">
      <dxf>
        <font>
          <b/>
          <name val="Times New Roman CYR"/>
          <family val="1"/>
        </font>
      </dxf>
    </rfmt>
  </rrc>
  <rrc rId="471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cc rId="0" sId="1">
      <nc r="I43">
        <v>381.8</v>
      </nc>
    </rcc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211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cc rId="0" sId="1">
      <nc r="I80">
        <v>300.5</v>
      </nc>
    </rcc>
    <rcc rId="0" sId="1">
      <nc r="I85">
        <v>790.1</v>
      </nc>
    </rcc>
    <rfmt sheetId="1" sqref="I88" start="0" length="0">
      <dxf>
        <font>
          <i/>
          <name val="Times New Roman CYR"/>
          <family val="1"/>
        </font>
      </dxf>
    </rfmt>
    <rcc rId="0" sId="1">
      <nc r="I91">
        <v>513.5</v>
      </nc>
    </rcc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cc rId="0" sId="1" dxf="1">
      <nc r="I114">
        <v>50.5</v>
      </nc>
      <ndxf>
        <font>
          <i/>
          <name val="Times New Roman CYR"/>
          <family val="1"/>
        </font>
      </ndxf>
    </rcc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cc rId="0" sId="1" dxf="1">
      <nc r="I117">
        <v>3366.9</v>
      </nc>
      <ndxf>
        <font>
          <i/>
          <name val="Times New Roman CYR"/>
          <family val="1"/>
        </font>
      </ndxf>
    </rcc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cc rId="0" sId="1" dxf="1">
      <nc r="I125">
        <v>713.9</v>
      </nc>
      <ndxf>
        <font>
          <i/>
          <name val="Times New Roman CYR"/>
          <family val="1"/>
        </font>
      </ndxf>
    </rcc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cc rId="0" sId="1">
      <nc r="I137">
        <v>3.8</v>
      </nc>
    </rcc>
    <rfmt sheetId="1" sqref="I138" start="0" length="0">
      <dxf>
        <font>
          <i/>
          <name val="Times New Roman CYR"/>
          <family val="1"/>
        </font>
      </dxf>
    </rfmt>
    <rcc rId="0" sId="1">
      <nc r="I142">
        <v>532</v>
      </nc>
    </rcc>
    <rcc rId="0" sId="1">
      <nc r="I161">
        <v>0</v>
      </nc>
    </rcc>
    <rcc rId="0" sId="1">
      <nc r="I164">
        <v>0</v>
      </nc>
    </rcc>
    <rcc rId="0" sId="1">
      <nc r="I167">
        <v>1618</v>
      </nc>
    </rcc>
    <rcc rId="0" sId="1">
      <nc r="I172">
        <v>2157.3000000000002</v>
      </nc>
    </rcc>
    <rfmt sheetId="1" sqref="I174" start="0" length="0">
      <dxf>
        <font>
          <i/>
          <name val="Times New Roman CYR"/>
          <family val="1"/>
        </font>
      </dxf>
    </rfmt>
    <rcc rId="0" sId="1">
      <nc r="I175">
        <v>421.8</v>
      </nc>
    </rcc>
    <rfmt sheetId="1" sqref="I183" start="0" length="0">
      <dxf>
        <font>
          <i/>
          <name val="Times New Roman CYR"/>
          <family val="1"/>
        </font>
      </dxf>
    </rfmt>
    <rcc rId="0" sId="1">
      <nc r="I186">
        <v>133180</v>
      </nc>
    </rcc>
    <rcc rId="0" sId="1">
      <nc r="I188">
        <v>563</v>
      </nc>
    </rcc>
    <rcc rId="0" sId="1">
      <nc r="I192">
        <v>103680</v>
      </nc>
    </rcc>
    <rcc rId="0" sId="1">
      <nc r="I198">
        <v>31351.9</v>
      </nc>
    </rcc>
    <rcc rId="0" sId="1">
      <nc r="I200">
        <v>259444.1</v>
      </nc>
    </rcc>
    <rfmt sheetId="1" sqref="I201" start="0" length="0">
      <dxf>
        <font>
          <i/>
          <name val="Times New Roman CYR"/>
          <family val="1"/>
        </font>
      </dxf>
    </rfmt>
    <rcc rId="0" sId="1" dxf="1">
      <nc r="I202">
        <v>5565.8</v>
      </nc>
      <ndxf>
        <font>
          <i/>
          <name val="Times New Roman CYR"/>
          <family val="1"/>
        </font>
      </ndxf>
    </rcc>
    <rcc rId="0" sId="1">
      <nc r="I206">
        <v>26797.599999999999</v>
      </nc>
    </rcc>
    <rfmt sheetId="1" sqref="I207" start="0" length="0">
      <dxf>
        <font>
          <i/>
          <name val="Times New Roman CYR"/>
          <family val="1"/>
        </font>
      </dxf>
    </rfmt>
    <rcc rId="0" sId="1" dxf="1">
      <nc r="I208">
        <v>116435</v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cc rId="0" sId="1" dxf="1">
      <nc r="I210">
        <v>11746</v>
      </nc>
      <ndxf>
        <font>
          <i/>
          <name val="Times New Roman CYR"/>
          <family val="1"/>
        </font>
      </ndxf>
    </rcc>
    <rfmt sheetId="1" sqref="I211" start="0" length="0">
      <dxf>
        <font>
          <i/>
          <name val="Times New Roman CYR"/>
          <family val="1"/>
        </font>
      </dxf>
    </rfmt>
    <rcc rId="0" sId="1" dxf="1">
      <nc r="I212">
        <v>1523.6</v>
      </nc>
      <ndxf>
        <font>
          <i/>
          <name val="Times New Roman CYR"/>
          <family val="1"/>
        </font>
      </ndxf>
    </rcc>
    <rfmt sheetId="1" sqref="I213" start="0" length="0">
      <dxf>
        <font>
          <i/>
          <name val="Times New Roman CYR"/>
          <family val="1"/>
        </font>
      </dxf>
    </rfmt>
    <rcc rId="0" sId="1" dxf="1">
      <nc r="I214">
        <v>5297.5</v>
      </nc>
      <ndxf>
        <font>
          <i/>
          <name val="Times New Roman CYR"/>
          <family val="1"/>
        </font>
      </ndxf>
    </rcc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cc rId="0" sId="1" dxf="1">
      <nc r="I220">
        <v>8380</v>
      </nc>
      <ndxf>
        <font>
          <i/>
          <name val="Times New Roman CYR"/>
          <family val="1"/>
        </font>
      </ndxf>
    </rcc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cc rId="0" sId="1" dxf="1">
      <nc r="I228">
        <v>42329.8</v>
      </nc>
      <ndxf>
        <font>
          <i/>
          <name val="Times New Roman CYR"/>
          <family val="1"/>
        </font>
      </ndxf>
    </rcc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cc rId="0" sId="1" dxf="1">
      <nc r="I236">
        <v>395</v>
      </nc>
      <ndxf>
        <font>
          <i/>
          <name val="Times New Roman CYR"/>
          <family val="1"/>
        </font>
      </ndxf>
    </rcc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cc rId="0" sId="1" dxf="1">
      <nc r="I242">
        <v>5352.5</v>
      </nc>
      <ndxf>
        <font>
          <i/>
          <name val="Times New Roman CYR"/>
          <family val="1"/>
        </font>
      </ndxf>
    </rcc>
    <rfmt sheetId="1" sqref="I243" start="0" length="0">
      <dxf>
        <font>
          <i/>
          <name val="Times New Roman CYR"/>
          <family val="1"/>
        </font>
      </dxf>
    </rfmt>
    <rcc rId="0" sId="1" dxf="1">
      <nc r="I244">
        <v>5645.9</v>
      </nc>
      <ndxf>
        <font>
          <i/>
          <name val="Times New Roman CYR"/>
          <family val="1"/>
        </font>
      </ndxf>
    </rcc>
    <rcc rId="0" sId="1" dxf="1">
      <nc r="I245">
        <v>80.3</v>
      </nc>
      <ndxf>
        <font>
          <i/>
          <name val="Times New Roman CYR"/>
          <family val="1"/>
        </font>
      </ndxf>
    </rcc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cc rId="0" sId="1" dxf="1">
      <nc r="I252">
        <v>84.7</v>
      </nc>
      <ndxf>
        <font>
          <i/>
          <name val="Times New Roman CYR"/>
          <family val="1"/>
        </font>
      </ndxf>
    </rcc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cc rId="0" sId="1">
      <nc r="I269">
        <v>31042.9</v>
      </nc>
    </rcc>
    <rfmt sheetId="1" sqref="I280" start="0" length="0">
      <dxf>
        <font>
          <i/>
          <name val="Times New Roman CYR"/>
          <family val="1"/>
        </font>
      </dxf>
    </rfmt>
    <rcc rId="0" sId="1" dxf="1">
      <nc r="I282">
        <v>2000</v>
      </nc>
      <ndxf>
        <font>
          <i/>
          <name val="Times New Roman CYR"/>
          <family val="1"/>
        </font>
      </ndxf>
    </rcc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I301">
        <v>131.6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I305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7" start="0" length="0">
      <dxf>
        <font>
          <i/>
          <name val="Times New Roman CYR"/>
          <family val="1"/>
        </font>
      </dxf>
    </rfmt>
    <rfmt sheetId="1" sqref="I310" start="0" length="0">
      <dxf>
        <font>
          <i/>
          <name val="Times New Roman CYR"/>
          <family val="1"/>
        </font>
      </dxf>
    </rfmt>
    <rcc rId="0" sId="1">
      <nc r="I316">
        <v>9321</v>
      </nc>
    </rcc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font>
          <b/>
          <i/>
          <name val="Times New Roman CYR"/>
          <family val="1"/>
        </font>
      </dxf>
    </rfmt>
    <rcc rId="0" sId="1" dxf="1">
      <nc r="I325">
        <v>100000</v>
      </nc>
      <ndxf>
        <font>
          <b/>
          <i/>
          <name val="Times New Roman CYR"/>
          <family val="1"/>
        </font>
      </ndxf>
    </rcc>
    <rcc rId="0" sId="1">
      <nc r="I331">
        <v>120</v>
      </nc>
    </rcc>
    <rcc rId="0" sId="1">
      <nc r="I333">
        <v>500.3</v>
      </nc>
    </rcc>
    <rfmt sheetId="1" sqref="I335" start="0" length="0">
      <dxf>
        <font>
          <i/>
          <name val="Times New Roman CYR"/>
          <family val="1"/>
        </font>
      </dxf>
    </rfmt>
    <rcc rId="0" sId="1">
      <nc r="I343">
        <v>13346.3</v>
      </nc>
    </rcc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cc rId="0" sId="1">
      <nc r="I352">
        <v>8270.1</v>
      </nc>
    </rcc>
    <rcc rId="0" sId="1">
      <nc r="I358">
        <v>12942.4</v>
      </nc>
    </rcc>
    <rcc rId="0" sId="1">
      <nc r="I365">
        <v>7707.5</v>
      </nc>
    </rcc>
    <rcc rId="0" sId="1" dxf="1">
      <nc r="I384">
        <v>369.1</v>
      </nc>
      <ndxf>
        <font>
          <i/>
          <name val="Times New Roman CYR"/>
          <family val="1"/>
        </font>
      </ndxf>
    </rcc>
    <rcc rId="0" sId="1">
      <nc r="I394">
        <v>100</v>
      </nc>
    </rcc>
    <rfmt sheetId="1" sqref="I397" start="0" length="0">
      <dxf>
        <font>
          <i/>
          <name val="Times New Roman CYR"/>
          <family val="1"/>
        </font>
      </dxf>
    </rfmt>
    <rcc rId="0" sId="1">
      <nc r="I402">
        <v>233.1</v>
      </nc>
    </rcc>
    <rfmt sheetId="1" sqref="I422" start="0" length="0">
      <dxf>
        <font>
          <b/>
          <name val="Times New Roman CYR"/>
          <family val="1"/>
        </font>
      </dxf>
    </rfmt>
    <rcc rId="0" sId="1" dxf="1">
      <nc r="I429">
        <v>13287.4</v>
      </nc>
      <ndxf>
        <font>
          <i/>
          <name val="Times New Roman CYR"/>
          <family val="1"/>
        </font>
      </ndxf>
    </rcc>
    <rfmt sheetId="1" sqref="I432" start="0" length="0">
      <dxf>
        <font>
          <i/>
          <name val="Times New Roman CYR"/>
          <family val="1"/>
        </font>
      </dxf>
    </rfmt>
    <rcc rId="0" sId="1">
      <nc r="I449">
        <v>0</v>
      </nc>
    </rcc>
    <rcc rId="0" sId="1">
      <nc r="I451">
        <v>0</v>
      </nc>
    </rcc>
    <rcc rId="0" sId="1">
      <nc r="I454">
        <v>149.6</v>
      </nc>
    </rcc>
    <rcc rId="0" sId="1">
      <nc r="I456">
        <v>22.4</v>
      </nc>
    </rcc>
    <rfmt sheetId="1" sqref="I468" start="0" length="0">
      <dxf>
        <font>
          <b/>
          <name val="Times New Roman CYR"/>
          <family val="1"/>
        </font>
      </dxf>
    </rfmt>
  </rrc>
  <rrc rId="4711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8" start="0" length="0">
      <dxf>
        <font>
          <i/>
          <name val="Times New Roman CYR"/>
          <family val="1"/>
        </font>
      </dxf>
    </rfmt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fmt sheetId="1" sqref="I138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83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cc rId="0" sId="1" dxf="1">
      <nc r="I257">
        <v>82</v>
      </nc>
      <ndxf>
        <font>
          <i/>
          <name val="Times New Roman CYR"/>
          <family val="1"/>
        </font>
      </ndxf>
    </rcc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80" start="0" length="0">
      <dxf>
        <font>
          <i/>
          <name val="Times New Roman CYR"/>
          <family val="1"/>
        </font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5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7" start="0" length="0">
      <dxf>
        <font>
          <i/>
          <name val="Times New Roman CYR"/>
          <family val="1"/>
        </font>
      </dxf>
    </rfmt>
    <rfmt sheetId="1" sqref="I310" start="0" length="0">
      <dxf>
        <font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font>
          <b/>
          <i/>
          <name val="Times New Roman CYR"/>
          <family val="1"/>
        </font>
      </dxf>
    </rfmt>
    <rfmt sheetId="1" sqref="I325" start="0" length="0">
      <dxf>
        <font>
          <b/>
          <i/>
          <name val="Times New Roman CYR"/>
          <family val="1"/>
        </font>
      </dxf>
    </rfmt>
    <rfmt sheetId="1" sqref="I335" start="0" length="0">
      <dxf>
        <font>
          <i/>
          <name val="Times New Roman CYR"/>
          <family val="1"/>
        </font>
      </dxf>
    </rfmt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fmt sheetId="1" sqref="I384" start="0" length="0">
      <dxf>
        <font>
          <i/>
          <name val="Times New Roman CYR"/>
          <family val="1"/>
        </font>
      </dxf>
    </rfmt>
    <rfmt sheetId="1" sqref="I397" start="0" length="0">
      <dxf>
        <font>
          <i/>
          <name val="Times New Roman CYR"/>
          <family val="1"/>
        </font>
      </dxf>
    </rfmt>
    <rfmt sheetId="1" sqref="I422" start="0" length="0">
      <dxf>
        <font>
          <b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32" start="0" length="0">
      <dxf>
        <font>
          <i/>
          <name val="Times New Roman CYR"/>
          <family val="1"/>
        </font>
      </dxf>
    </rfmt>
    <rfmt sheetId="1" sqref="I468" start="0" length="0">
      <dxf>
        <font>
          <b/>
          <name val="Times New Roman CYR"/>
          <family val="1"/>
        </font>
      </dxf>
    </rfmt>
  </rrc>
  <rcc rId="4712" sId="1" numFmtId="34">
    <oc r="G468">
      <v>9667.11</v>
    </oc>
    <nc r="G468">
      <v>9679.0300000000007</v>
    </nc>
  </rcc>
  <rcc rId="4713" sId="1" numFmtId="34">
    <oc r="H468">
      <v>19463.325000000001</v>
    </oc>
    <nc r="H468">
      <v>19487.16</v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6">
    <dxf>
      <fill>
        <patternFill>
          <bgColor theme="0"/>
        </patternFill>
      </fill>
    </dxf>
  </rfmt>
  <rfmt sheetId="1" sqref="G43:H43">
    <dxf>
      <fill>
        <patternFill>
          <bgColor theme="0"/>
        </patternFill>
      </fill>
    </dxf>
  </rfmt>
  <rrc rId="4714" sId="1" ref="A468:XFD474" action="insertRow"/>
  <rcc rId="4715" sId="1" odxf="1" dxf="1">
    <nc r="A468" t="inlineStr">
      <is>
        <t>Муниципальное казенное учреждение Управление сельского хозяйства Селенгинского района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3"/>
        </patternFill>
      </fill>
    </ndxf>
  </rcc>
  <rfmt sheetId="1" sqref="B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4716" sId="1" odxf="1" dxf="1">
    <nc r="G468">
      <f>G469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4717" sId="1" odxf="1" dxf="1">
    <nc r="H468">
      <f>H469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4718" sId="1" odxf="1" dxf="1">
    <nc r="A469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719" sId="1" odxf="1" dxf="1">
    <nc r="C469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720" sId="1" odxf="1" dxf="1">
    <nc r="G469">
      <f>G470+G490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721" sId="1" odxf="1" dxf="1">
    <nc r="H469">
      <f>H470+H490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722" sId="1" odxf="1" dxf="1">
    <nc r="A470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fmt sheetId="1" sqref="B470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4723" sId="1" odxf="1" dxf="1">
    <nc r="C470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4" sId="1" odxf="1" dxf="1">
    <nc r="D47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725" sId="1" odxf="1" dxf="1">
    <nc r="G470">
      <f>G475+G471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6" sId="1" odxf="1" dxf="1">
    <nc r="H470">
      <f>H475+H471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7" sId="1" odxf="1" dxf="1">
    <nc r="A471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fmt sheetId="1" sqref="B471" start="0" length="0">
    <dxf>
      <font>
        <b/>
        <name val="Times New Roman"/>
        <family val="1"/>
      </font>
    </dxf>
  </rfmt>
  <rcc rId="4728" sId="1" odxf="1" dxf="1">
    <nc r="C471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29" sId="1" odxf="1" dxf="1">
    <nc r="D4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0" sId="1" odxf="1" dxf="1">
    <nc r="E471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cc rId="4731" sId="1" odxf="1" dxf="1">
    <nc r="G471">
      <f>G472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2" sId="1" odxf="1" dxf="1">
    <nc r="H471">
      <f>H472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3" sId="1" odxf="1" dxf="1">
    <nc r="A472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fmt sheetId="1" sqref="B472" start="0" length="0">
    <dxf>
      <font>
        <i/>
        <name val="Times New Roman"/>
        <family val="1"/>
      </font>
    </dxf>
  </rfmt>
  <rcc rId="4734" sId="1" odxf="1" dxf="1">
    <nc r="C47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5" sId="1" odxf="1" dxf="1">
    <nc r="D4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6" sId="1" odxf="1" dxf="1">
    <nc r="E472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472" start="0" length="0">
    <dxf>
      <font>
        <i/>
        <name val="Times New Roman"/>
        <family val="1"/>
      </font>
    </dxf>
  </rfmt>
  <rcc rId="4737" sId="1" odxf="1" dxf="1">
    <nc r="G472">
      <f>G473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8" sId="1" odxf="1" dxf="1">
    <nc r="H472">
      <f>H473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73" start="0" length="0">
    <dxf>
      <font>
        <i/>
        <color indexed="8"/>
        <name val="Times New Roman"/>
        <family val="1"/>
      </font>
      <alignment horizontal="general" vertical="top"/>
    </dxf>
  </rfmt>
  <rfmt sheetId="1" sqref="B473" start="0" length="0">
    <dxf>
      <font>
        <i/>
        <name val="Times New Roman"/>
        <family val="1"/>
      </font>
    </dxf>
  </rfmt>
  <rfmt sheetId="1" sqref="C473" start="0" length="0">
    <dxf>
      <font>
        <i/>
        <name val="Times New Roman"/>
        <family val="1"/>
      </font>
    </dxf>
  </rfmt>
  <rfmt sheetId="1" sqref="D473" start="0" length="0">
    <dxf>
      <font>
        <i/>
        <name val="Times New Roman"/>
        <family val="1"/>
      </font>
    </dxf>
  </rfmt>
  <rfmt sheetId="1" sqref="E47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73" start="0" length="0">
    <dxf>
      <font>
        <i/>
        <name val="Times New Roman"/>
        <family val="1"/>
      </font>
    </dxf>
  </rfmt>
  <rfmt sheetId="1" sqref="G473" start="0" length="0">
    <dxf>
      <font>
        <i/>
        <name val="Times New Roman"/>
        <family val="1"/>
      </font>
    </dxf>
  </rfmt>
  <rfmt sheetId="1" sqref="H473" start="0" length="0">
    <dxf>
      <font>
        <i/>
        <name val="Times New Roman"/>
        <family val="1"/>
      </font>
    </dxf>
  </rfmt>
  <rfmt sheetId="1" sqref="A474" start="0" length="0">
    <dxf>
      <fill>
        <patternFill patternType="solid"/>
      </fill>
    </dxf>
  </rfmt>
  <rfmt sheetId="1" sqref="E474" start="0" length="0">
    <dxf>
      <fill>
        <patternFill patternType="solid">
          <bgColor theme="0"/>
        </patternFill>
      </fill>
    </dxf>
  </rfmt>
  <rcc rId="4739" sId="1">
    <nc r="B468" t="inlineStr">
      <is>
        <t>977</t>
      </is>
    </nc>
  </rcc>
  <rcc rId="4740" sId="1">
    <nc r="B469" t="inlineStr">
      <is>
        <t>977</t>
      </is>
    </nc>
  </rcc>
  <rcc rId="4741" sId="1">
    <nc r="B470" t="inlineStr">
      <is>
        <t>977</t>
      </is>
    </nc>
  </rcc>
  <rcc rId="4742" sId="1">
    <nc r="B471" t="inlineStr">
      <is>
        <t>977</t>
      </is>
    </nc>
  </rcc>
  <rcc rId="4743" sId="1">
    <nc r="B472" t="inlineStr">
      <is>
        <t>977</t>
      </is>
    </nc>
  </rcc>
  <rcc rId="4744" sId="1" odxf="1" dxf="1">
    <nc r="A471" t="inlineStr">
      <is>
        <t>Муниципальная программа "Охрана окружающей среды в муниципальном образовании "Селенгинский район" на 2023-2027годы"</t>
      </is>
    </nc>
    <ndxf>
      <border outline="0">
        <left/>
        <right/>
        <top/>
        <bottom/>
      </border>
    </ndxf>
  </rcc>
  <rcc rId="4745" sId="1">
    <nc r="C471" t="inlineStr">
      <is>
        <t>01</t>
      </is>
    </nc>
  </rcc>
  <rcc rId="4746" sId="1">
    <nc r="D471" t="inlineStr">
      <is>
        <t>13</t>
      </is>
    </nc>
  </rcc>
  <rcc rId="4747" sId="1">
    <nc r="E471" t="inlineStr">
      <is>
        <t>25000 00000</t>
      </is>
    </nc>
  </rcc>
  <rcc rId="4748" sId="1">
    <nc r="G471">
      <f>G472</f>
    </nc>
  </rcc>
  <rcc rId="4749" sId="1">
    <nc r="H471">
      <f>H472</f>
    </nc>
  </rcc>
  <rcc rId="4750" sId="1" odxf="1" dxf="1">
    <nc r="A472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4751" sId="1">
    <nc r="C472" t="inlineStr">
      <is>
        <t>01</t>
      </is>
    </nc>
  </rcc>
  <rcc rId="4752" sId="1">
    <nc r="D472" t="inlineStr">
      <is>
        <t>13</t>
      </is>
    </nc>
  </rcc>
  <rcc rId="4753" sId="1" odxf="1" dxf="1">
    <nc r="E472" t="inlineStr">
      <is>
        <t>25001 00000</t>
      </is>
    </nc>
    <ndxf>
      <fill>
        <patternFill patternType="none">
          <bgColor indexed="65"/>
        </patternFill>
      </fill>
    </ndxf>
  </rcc>
  <rcc rId="4754" sId="1">
    <nc r="G472">
      <f>G473</f>
    </nc>
  </rcc>
  <rcc rId="4755" sId="1">
    <nc r="H472">
      <f>H473</f>
    </nc>
  </rcc>
  <rcc rId="4756" sId="1">
    <nc r="A473" t="inlineStr">
      <is>
        <t>Прочие мероприятия , связанные с выполнением обязательств ОМСУ</t>
      </is>
    </nc>
  </rcc>
  <rcc rId="4757" sId="1">
    <nc r="C473" t="inlineStr">
      <is>
        <t>01</t>
      </is>
    </nc>
  </rcc>
  <rcc rId="4758" sId="1">
    <nc r="D473" t="inlineStr">
      <is>
        <t>13</t>
      </is>
    </nc>
  </rcc>
  <rcc rId="4759" sId="1" odxf="1" dxf="1">
    <nc r="E473" t="inlineStr">
      <is>
        <t>25001 82900</t>
      </is>
    </nc>
    <ndxf>
      <fill>
        <patternFill patternType="none">
          <bgColor indexed="65"/>
        </patternFill>
      </fill>
    </ndxf>
  </rcc>
  <rcc rId="4760" sId="1">
    <nc r="G473">
      <f>G474</f>
    </nc>
  </rcc>
  <rcc rId="4761" sId="1">
    <nc r="H473">
      <f>H474</f>
    </nc>
  </rcc>
  <rfmt sheetId="1" sqref="A473:XFD473" start="0" length="0">
    <dxf>
      <font>
        <i/>
        <name val="Times New Roman CYR"/>
        <family val="1"/>
      </font>
    </dxf>
  </rfmt>
  <rcc rId="4762" sId="1" odxf="1" dxf="1">
    <nc r="A474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cc rId="4763" sId="1">
    <nc r="C474" t="inlineStr">
      <is>
        <t>01</t>
      </is>
    </nc>
  </rcc>
  <rcc rId="4764" sId="1">
    <nc r="D474" t="inlineStr">
      <is>
        <t>13</t>
      </is>
    </nc>
  </rcc>
  <rcc rId="4765" sId="1" odxf="1" dxf="1">
    <nc r="E474" t="inlineStr">
      <is>
        <t>25001 82900</t>
      </is>
    </nc>
    <ndxf>
      <fill>
        <patternFill patternType="none">
          <bgColor indexed="65"/>
        </patternFill>
      </fill>
    </ndxf>
  </rcc>
  <rcc rId="4766" sId="1">
    <nc r="F474" t="inlineStr">
      <is>
        <t>244</t>
      </is>
    </nc>
  </rcc>
  <rcc rId="4767" sId="1" numFmtId="4">
    <nc r="G474">
      <v>350</v>
    </nc>
  </rcc>
  <rcc rId="4768" sId="1" numFmtId="4">
    <nc r="H474">
      <v>370</v>
    </nc>
  </rcc>
  <rcc rId="4769" sId="1">
    <nc r="C470" t="inlineStr">
      <is>
        <t>01</t>
      </is>
    </nc>
  </rcc>
  <rcc rId="4770" sId="1">
    <nc r="D470" t="inlineStr">
      <is>
        <t>13</t>
      </is>
    </nc>
  </rcc>
  <rcc rId="4771" sId="1">
    <nc r="C469" t="inlineStr">
      <is>
        <t>01</t>
      </is>
    </nc>
  </rcc>
  <rcc rId="4772" sId="1" numFmtId="30">
    <nc r="B471" t="inlineStr">
      <is>
        <t>977</t>
      </is>
    </nc>
  </rcc>
  <rcc rId="4773" sId="1" numFmtId="30">
    <nc r="B472" t="inlineStr">
      <is>
        <t>977</t>
      </is>
    </nc>
  </rcc>
  <rcc rId="4774" sId="1">
    <nc r="B473" t="inlineStr">
      <is>
        <t>977</t>
      </is>
    </nc>
  </rcc>
  <rcc rId="4775" sId="1">
    <nc r="B474" t="inlineStr">
      <is>
        <t>977</t>
      </is>
    </nc>
  </rcc>
  <rcc rId="4776" sId="1">
    <nc r="G470">
      <f>G471</f>
    </nc>
  </rcc>
  <rcc rId="4777" sId="1">
    <nc r="H470">
      <f>H471</f>
    </nc>
  </rcc>
  <rcc rId="4778" sId="1">
    <oc r="A75" t="inlineStr">
      <is>
        <t>Муниципальная программа "Охрана окружающей среды в муниципальном образовании "Селенгинский район" на 2023-2027годы"</t>
      </is>
    </oc>
    <nc r="A75"/>
  </rcc>
  <rcc rId="4779" sId="1" numFmtId="30">
    <oc r="B75">
      <v>968</v>
    </oc>
    <nc r="B75"/>
  </rcc>
  <rcc rId="4780" sId="1">
    <oc r="C75" t="inlineStr">
      <is>
        <t>01</t>
      </is>
    </oc>
    <nc r="C75"/>
  </rcc>
  <rcc rId="4781" sId="1">
    <oc r="D75" t="inlineStr">
      <is>
        <t>13</t>
      </is>
    </oc>
    <nc r="D75"/>
  </rcc>
  <rcc rId="4782" sId="1">
    <oc r="E75" t="inlineStr">
      <is>
        <t>25000 00000</t>
      </is>
    </oc>
    <nc r="E75"/>
  </rcc>
  <rcc rId="4783" sId="1">
    <oc r="G75">
      <f>G76</f>
    </oc>
    <nc r="G75"/>
  </rcc>
  <rcc rId="4784" sId="1">
    <oc r="H75">
      <f>H76</f>
    </oc>
    <nc r="H75"/>
  </rcc>
  <rcc rId="4785" sId="1">
    <oc r="A76" t="inlineStr">
      <is>
        <t>Основное мероприятие "Проведение мониторинга несанкционированных свалок"</t>
      </is>
    </oc>
    <nc r="A76"/>
  </rcc>
  <rcc rId="4786" sId="1" numFmtId="30">
    <oc r="B76">
      <v>968</v>
    </oc>
    <nc r="B76"/>
  </rcc>
  <rcc rId="4787" sId="1">
    <oc r="C76" t="inlineStr">
      <is>
        <t>01</t>
      </is>
    </oc>
    <nc r="C76"/>
  </rcc>
  <rcc rId="4788" sId="1">
    <oc r="D76" t="inlineStr">
      <is>
        <t>13</t>
      </is>
    </oc>
    <nc r="D76"/>
  </rcc>
  <rcc rId="4789" sId="1">
    <oc r="E76" t="inlineStr">
      <is>
        <t>25001 00000</t>
      </is>
    </oc>
    <nc r="E76"/>
  </rcc>
  <rcc rId="4790" sId="1">
    <oc r="G76">
      <f>G77</f>
    </oc>
    <nc r="G76"/>
  </rcc>
  <rcc rId="4791" sId="1">
    <oc r="H76">
      <f>H77</f>
    </oc>
    <nc r="H76"/>
  </rcc>
  <rcc rId="4792" sId="1">
    <oc r="A77" t="inlineStr">
      <is>
        <t>Прочие мероприятия , связанные с выполнением обязательств ОМСУ</t>
      </is>
    </oc>
    <nc r="A77"/>
  </rcc>
  <rcc rId="4793" sId="1">
    <oc r="B77" t="inlineStr">
      <is>
        <t>968</t>
      </is>
    </oc>
    <nc r="B77"/>
  </rcc>
  <rcc rId="4794" sId="1">
    <oc r="C77" t="inlineStr">
      <is>
        <t>01</t>
      </is>
    </oc>
    <nc r="C77"/>
  </rcc>
  <rcc rId="4795" sId="1">
    <oc r="D77" t="inlineStr">
      <is>
        <t>13</t>
      </is>
    </oc>
    <nc r="D77"/>
  </rcc>
  <rcc rId="4796" sId="1">
    <oc r="E77" t="inlineStr">
      <is>
        <t>25001 82900</t>
      </is>
    </oc>
    <nc r="E77"/>
  </rcc>
  <rcc rId="4797" sId="1">
    <oc r="G77">
      <f>G78</f>
    </oc>
    <nc r="G77"/>
  </rcc>
  <rcc rId="4798" sId="1">
    <oc r="H77">
      <f>H78</f>
    </oc>
    <nc r="H77"/>
  </rcc>
  <rcc rId="4799" sId="1">
    <oc r="A78" t="inlineStr">
      <is>
        <t>Прочие закупки товаров, работ и услуг для государственных (муниципальных) нужд</t>
      </is>
    </oc>
    <nc r="A78"/>
  </rcc>
  <rcc rId="4800" sId="1">
    <oc r="B78" t="inlineStr">
      <is>
        <t>968</t>
      </is>
    </oc>
    <nc r="B78"/>
  </rcc>
  <rcc rId="4801" sId="1">
    <oc r="C78" t="inlineStr">
      <is>
        <t>01</t>
      </is>
    </oc>
    <nc r="C78"/>
  </rcc>
  <rcc rId="4802" sId="1">
    <oc r="D78" t="inlineStr">
      <is>
        <t>13</t>
      </is>
    </oc>
    <nc r="D78"/>
  </rcc>
  <rcc rId="4803" sId="1">
    <oc r="E78" t="inlineStr">
      <is>
        <t>25001 82900</t>
      </is>
    </oc>
    <nc r="E78"/>
  </rcc>
  <rcc rId="4804" sId="1">
    <oc r="F78" t="inlineStr">
      <is>
        <t>244</t>
      </is>
    </oc>
    <nc r="F78"/>
  </rcc>
  <rcc rId="4805" sId="1" numFmtId="4">
    <oc r="G78">
      <v>350</v>
    </oc>
    <nc r="G78"/>
  </rcc>
  <rcc rId="4806" sId="1" numFmtId="4">
    <oc r="H78">
      <v>370</v>
    </oc>
    <nc r="H78"/>
  </rcc>
  <rrc rId="4807" sId="1" ref="A75:XFD75" action="deleteRow">
    <undo index="65535" exp="ref" v="1" dr="H75" r="H48" sId="1"/>
    <undo index="65535" exp="ref" v="1" dr="G75" r="G48" sId="1"/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b/>
          <name val="Times New Roman"/>
          <family val="1"/>
        </font>
      </dxf>
    </rfmt>
    <rfmt sheetId="1" sqref="B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08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09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fmt sheetId="1" sqref="A75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10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11" sId="1" ref="A471:XFD477" action="insertRow"/>
  <rcc rId="4812" sId="1" odxf="1" dxf="1">
    <nc r="A47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fmt sheetId="1" sqref="B471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4813" sId="1" odxf="1" dxf="1">
    <nc r="C47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4" sId="1" odxf="1" dxf="1">
    <nc r="D471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7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4815" sId="1" odxf="1" dxf="1">
    <nc r="G471">
      <f>G472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6" sId="1" odxf="1" dxf="1">
    <nc r="H471">
      <f>H472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A471:XFD471" start="0" length="0">
    <dxf>
      <font>
        <i/>
        <name val="Times New Roman CYR"/>
        <family val="1"/>
      </font>
    </dxf>
  </rfmt>
  <rcc rId="4817" sId="1" odxf="1" dxf="1">
    <nc r="A4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fmt sheetId="1" sqref="B472" start="0" length="0">
    <dxf>
      <font>
        <b/>
        <name val="Times New Roman"/>
        <family val="1"/>
      </font>
    </dxf>
  </rfmt>
  <rcc rId="4818" sId="1" odxf="1" dxf="1">
    <nc r="C47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9" sId="1" odxf="1" dxf="1">
    <nc r="D47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0" sId="1" odxf="1" dxf="1">
    <nc r="E4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2" start="0" length="0">
    <dxf>
      <font>
        <b/>
        <name val="Times New Roman"/>
        <family val="1"/>
      </font>
      <numFmt numFmtId="0" formatCode="General"/>
      <alignment horizontal="general" vertical="top"/>
    </dxf>
  </rfmt>
  <rcc rId="4821" sId="1" odxf="1" dxf="1">
    <nc r="G472">
      <f>G473+G476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4822" sId="1" odxf="1" dxf="1">
    <nc r="H472">
      <f>H473+H476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fmt sheetId="1" sqref="A472:XFD472" start="0" length="0">
    <dxf>
      <font>
        <i/>
        <name val="Times New Roman CYR"/>
        <family val="1"/>
      </font>
    </dxf>
  </rfmt>
  <rcc rId="4823" sId="1" odxf="1" dxf="1">
    <nc r="A47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3" start="0" length="0">
    <dxf>
      <font>
        <i/>
        <name val="Times New Roman"/>
        <family val="1"/>
      </font>
    </dxf>
  </rfmt>
  <rcc rId="4824" sId="1" odxf="1" dxf="1">
    <nc r="C47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25" sId="1" odxf="1" dxf="1">
    <nc r="D47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26" sId="1" odxf="1" dxf="1">
    <nc r="E47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3" start="0" length="0">
    <dxf>
      <font>
        <i/>
        <name val="Times New Roman"/>
        <family val="1"/>
      </font>
    </dxf>
  </rfmt>
  <rcc rId="4827" sId="1" odxf="1" dxf="1">
    <nc r="G473">
      <f>SUM(G474:G475)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28" sId="1" odxf="1" dxf="1">
    <nc r="H473">
      <f>SUM(H474:H475)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473:XFD473" start="0" length="0">
    <dxf>
      <font>
        <i/>
        <name val="Times New Roman CYR"/>
        <family val="1"/>
      </font>
    </dxf>
  </rfmt>
  <rcc rId="4829" sId="1" odxf="1" dxf="1">
    <nc r="A47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30" sId="1">
    <nc r="C474" t="inlineStr">
      <is>
        <t>04</t>
      </is>
    </nc>
  </rcc>
  <rcc rId="4831" sId="1">
    <nc r="D474" t="inlineStr">
      <is>
        <t>05</t>
      </is>
    </nc>
  </rcc>
  <rcc rId="4832" sId="1">
    <nc r="E474" t="inlineStr">
      <is>
        <t>99900 73200</t>
      </is>
    </nc>
  </rcc>
  <rcc rId="4833" sId="1">
    <nc r="F474" t="inlineStr">
      <is>
        <t>111</t>
      </is>
    </nc>
  </rcc>
  <rcc rId="4834" sId="1" odxf="1" dxf="1" numFmtId="4">
    <nc r="G474">
      <v>38.799999999999997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35" sId="1" odxf="1" dxf="1" numFmtId="4">
    <nc r="H474">
      <v>38.799999999999997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4:XFD474" start="0" length="0">
    <dxf>
      <font>
        <i/>
        <name val="Times New Roman CYR"/>
        <family val="1"/>
      </font>
    </dxf>
  </rfmt>
  <rcc rId="4836" sId="1">
    <nc r="A475" t="inlineStr">
      <is>
        <t>Иные выплаты персоналу учреждений, за исключением фонда оплаты труда</t>
      </is>
    </nc>
  </rcc>
  <rcc rId="4837" sId="1">
    <nc r="C475" t="inlineStr">
      <is>
        <t>04</t>
      </is>
    </nc>
  </rcc>
  <rcc rId="4838" sId="1">
    <nc r="D475" t="inlineStr">
      <is>
        <t>05</t>
      </is>
    </nc>
  </rcc>
  <rcc rId="4839" sId="1">
    <nc r="E475" t="inlineStr">
      <is>
        <t>99900 73200</t>
      </is>
    </nc>
  </rcc>
  <rcc rId="4840" sId="1">
    <nc r="F475" t="inlineStr">
      <is>
        <t>119</t>
      </is>
    </nc>
  </rcc>
  <rcc rId="4841" sId="1" odxf="1" dxf="1" numFmtId="4">
    <nc r="G475">
      <v>11.7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42" sId="1" odxf="1" dxf="1" numFmtId="4">
    <nc r="H475">
      <v>11.7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5:XFD475" start="0" length="0">
    <dxf>
      <font>
        <i/>
        <name val="Times New Roman CYR"/>
        <family val="1"/>
      </font>
    </dxf>
  </rfmt>
  <rcc rId="4843" sId="1" odxf="1" dxf="1">
    <nc r="A476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476" start="0" length="0">
    <dxf>
      <font>
        <i/>
        <name val="Times New Roman"/>
        <family val="1"/>
      </font>
    </dxf>
  </rfmt>
  <rcc rId="4844" sId="1" odxf="1" dxf="1">
    <nc r="C47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5" sId="1" odxf="1" dxf="1">
    <nc r="D4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6" sId="1" odxf="1" dxf="1">
    <nc r="E476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6" start="0" length="0">
    <dxf>
      <font>
        <i/>
        <name val="Times New Roman"/>
        <family val="1"/>
      </font>
    </dxf>
  </rfmt>
  <rcc rId="4847" sId="1" odxf="1" dxf="1">
    <nc r="G476">
      <f>G477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48" sId="1" odxf="1" dxf="1">
    <nc r="H476">
      <f>H477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476:XFD476" start="0" length="0">
    <dxf>
      <font>
        <i/>
        <name val="Times New Roman CYR"/>
        <family val="1"/>
      </font>
    </dxf>
  </rfmt>
  <rcc rId="4849" sId="1">
    <nc r="A477" t="inlineStr">
      <is>
        <t>Прочие закупки товаров, работ и услуг для государственных (муниципальных) нужд</t>
      </is>
    </nc>
  </rcc>
  <rcc rId="4850" sId="1">
    <nc r="C477" t="inlineStr">
      <is>
        <t>04</t>
      </is>
    </nc>
  </rcc>
  <rcc rId="4851" sId="1">
    <nc r="D477" t="inlineStr">
      <is>
        <t>05</t>
      </is>
    </nc>
  </rcc>
  <rcc rId="4852" sId="1">
    <nc r="E477" t="inlineStr">
      <is>
        <t>99900 73220</t>
      </is>
    </nc>
  </rcc>
  <rcc rId="4853" sId="1">
    <nc r="F477" t="inlineStr">
      <is>
        <t>244</t>
      </is>
    </nc>
  </rcc>
  <rcc rId="4854" sId="1" odxf="1" dxf="1" numFmtId="4">
    <nc r="G477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55" sId="1" odxf="1" dxf="1" numFmtId="4">
    <nc r="H477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7:XFD477" start="0" length="0">
    <dxf>
      <font>
        <i/>
        <name val="Times New Roman CYR"/>
        <family val="1"/>
      </font>
    </dxf>
  </rfmt>
  <rrc rId="4856" sId="1" ref="A471:XFD471" action="insertRow"/>
  <rcc rId="4857" sId="1" odxf="1" dxf="1">
    <nc r="A471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58" sId="1" odxf="1" dxf="1">
    <nc r="C47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H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A471:XFD471" start="0" length="0">
    <dxf>
      <font>
        <i/>
        <name val="Times New Roman CYR"/>
        <family val="1"/>
      </font>
    </dxf>
  </rfmt>
  <rcc rId="4859" sId="1">
    <nc r="G471">
      <f>G472</f>
    </nc>
  </rcc>
  <rcc rId="4860" sId="1">
    <nc r="H471">
      <f>H472</f>
    </nc>
  </rcc>
  <rcc rId="4861" sId="1" numFmtId="30">
    <nc r="B471" t="inlineStr">
      <is>
        <t>977</t>
      </is>
    </nc>
  </rcc>
  <rcc rId="4862" sId="1">
    <nc r="B472" t="inlineStr">
      <is>
        <t>977</t>
      </is>
    </nc>
  </rcc>
  <rcc rId="4863" sId="1">
    <nc r="B473" t="inlineStr">
      <is>
        <t>977</t>
      </is>
    </nc>
  </rcc>
  <rcc rId="4864" sId="1">
    <nc r="B474" t="inlineStr">
      <is>
        <t>977</t>
      </is>
    </nc>
  </rcc>
  <rcc rId="4865" sId="1">
    <nc r="B475" t="inlineStr">
      <is>
        <t>977</t>
      </is>
    </nc>
  </rcc>
  <rcc rId="4866" sId="1">
    <nc r="B476" t="inlineStr">
      <is>
        <t>977</t>
      </is>
    </nc>
  </rcc>
  <rcc rId="4867" sId="1">
    <nc r="B477" t="inlineStr">
      <is>
        <t>977</t>
      </is>
    </nc>
  </rcc>
  <rcc rId="4868" sId="1">
    <nc r="B478" t="inlineStr">
      <is>
        <t>977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9" sId="1">
    <oc r="A464" t="inlineStr">
      <is>
        <t>Муниципальное казенное учреждение Управление сельского хозяйства Селенгинского района</t>
      </is>
    </oc>
    <nc r="A464" t="inlineStr">
      <is>
        <t>Муниципальное казенное учреждение "Управление по инфраструктуре" Администрации МО "Селенгинский район"</t>
      </is>
    </nc>
  </rcc>
  <rcc rId="4870" sId="1" odxf="1" dxf="1">
    <oc r="A465" t="inlineStr">
      <is>
        <t>НАЦИОНАЛЬНАЯ ЭКОНОМИКА</t>
      </is>
    </oc>
    <nc r="A465" t="inlineStr">
      <is>
        <t>ОБЩЕГОСУДАРСТВЕННЫЕ ВОПРОСЫ</t>
      </is>
    </nc>
    <odxf>
      <alignment horizontal="left"/>
    </odxf>
    <ndxf>
      <alignment horizontal="general"/>
    </ndxf>
  </rcc>
  <rcc rId="4871" sId="1">
    <oc r="A466" t="inlineStr">
      <is>
        <t>Сельское хозяйство и рыболовство</t>
      </is>
    </oc>
    <nc r="A466" t="inlineStr">
      <is>
        <t>Другие общегосударственные вопросы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2" sId="1" numFmtId="4">
    <oc r="G111">
      <v>38.799999999999997</v>
    </oc>
    <nc r="G111"/>
  </rcc>
  <rcc rId="4873" sId="1" numFmtId="4">
    <oc r="H111">
      <v>38.799999999999997</v>
    </oc>
    <nc r="H111"/>
  </rcc>
  <rcc rId="4874" sId="1" numFmtId="4">
    <oc r="G112">
      <v>11.7</v>
    </oc>
    <nc r="G112"/>
  </rcc>
  <rcc rId="4875" sId="1" numFmtId="4">
    <oc r="H112">
      <v>11.7</v>
    </oc>
    <nc r="H112"/>
  </rcc>
  <rcc rId="4876" sId="1" numFmtId="4">
    <oc r="G114">
      <v>3366.9</v>
    </oc>
    <nc r="G114"/>
  </rcc>
  <rcc rId="4877" sId="1" numFmtId="4">
    <oc r="H114">
      <v>3366.9</v>
    </oc>
    <nc r="H114"/>
  </rcc>
  <rrc rId="4878" sId="1" ref="A108:XFD108" action="deleteRow">
    <undo index="65535" exp="ref" v="1" dr="H108" r="H107" sId="1"/>
    <undo index="65535" exp="ref" v="1" dr="G108" r="G107" sId="1"/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8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8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9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G109+G112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H109+H112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SUM(G109:G110)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SUM(H109:H110)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82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83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4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85" sId="1">
    <oc r="G107">
      <f>G115+#REF!+G108</f>
    </oc>
    <nc r="G107">
      <f>G115+G108</f>
    </nc>
  </rcc>
  <rcc rId="4886" sId="1">
    <oc r="H107">
      <f>H115+#REF!+H108</f>
    </oc>
    <nc r="H107">
      <f>H115+H108</f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87" sId="1" ref="A472:XFD472" action="insertRow"/>
  <rcc rId="4888" sId="1" odxf="1" dxf="1">
    <nc r="A472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fmt sheetId="1" sqref="B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89" sId="1" odxf="1" dxf="1">
    <nc r="C472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2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472" start="0" length="0">
    <dxf>
      <font>
        <b/>
        <name val="Times New Roman"/>
        <family val="1"/>
      </font>
      <fill>
        <patternFill>
          <bgColor indexed="15"/>
        </patternFill>
      </fill>
    </dxf>
  </rfmt>
  <rrc rId="4890" sId="1" ref="A473:XFD480" action="insertRow"/>
  <rcc rId="4891" sId="1" odxf="1" dxf="1">
    <nc r="A473" t="inlineStr">
      <is>
        <t>Благоустройство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B473" start="0" length="0">
    <dxf>
      <fill>
        <patternFill>
          <bgColor indexed="41"/>
        </patternFill>
      </fill>
    </dxf>
  </rfmt>
  <rcc rId="4892" sId="1" odxf="1" dxf="1">
    <nc r="C473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4893" sId="1" odxf="1" dxf="1">
    <nc r="D473" t="inlineStr">
      <is>
        <t>03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473" start="0" length="0">
    <dxf>
      <fill>
        <patternFill>
          <bgColor indexed="41"/>
        </patternFill>
      </fill>
    </dxf>
  </rfmt>
  <rfmt sheetId="1" sqref="F473" start="0" length="0">
    <dxf>
      <fill>
        <patternFill>
          <bgColor indexed="41"/>
        </patternFill>
      </fill>
    </dxf>
  </rfmt>
  <rcc rId="4894" sId="1" odxf="1" dxf="1">
    <nc r="G473">
      <f>G474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4895" sId="1" odxf="1" dxf="1">
    <nc r="H473">
      <f>H474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A473:XFD473" start="0" length="0">
    <dxf>
      <font>
        <i val="0"/>
        <name val="Times New Roman CYR"/>
        <family val="1"/>
      </font>
    </dxf>
  </rfmt>
  <rcc rId="4896" sId="1" odxf="1" dxf="1">
    <nc r="A474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4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897" sId="1" odxf="1" dxf="1">
    <nc r="C474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898" sId="1" odxf="1" dxf="1">
    <nc r="D474" t="inlineStr">
      <is>
        <t>03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899" sId="1" odxf="1" dxf="1">
    <nc r="E474" t="inlineStr">
      <is>
        <t>25000 00000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74" start="0" length="0">
    <dxf>
      <fill>
        <patternFill patternType="none">
          <bgColor indexed="65"/>
        </patternFill>
      </fill>
    </dxf>
  </rfmt>
  <rcc rId="4900" sId="1" odxf="1" dxf="1">
    <nc r="G474">
      <f>G475+G478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901" sId="1" odxf="1" dxf="1">
    <nc r="H474">
      <f>H475+H478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74:XFD474" start="0" length="0">
    <dxf>
      <font>
        <i val="0"/>
        <name val="Times New Roman CYR"/>
        <family val="1"/>
      </font>
    </dxf>
  </rfmt>
  <rcc rId="4902" sId="1" odxf="1" dxf="1">
    <nc r="A475" t="inlineStr">
      <is>
        <t>Основное мероприятие "Выполнение работ по санитарной очистке территорий Селенгинского района"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4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03" sId="1" odxf="1" dxf="1">
    <nc r="C47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4" sId="1" odxf="1" dxf="1">
    <nc r="D475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5" sId="1" odxf="1" dxf="1">
    <nc r="E475" t="inlineStr">
      <is>
        <t>25002 00000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06" sId="1" odxf="1" dxf="1">
    <nc r="G475">
      <f>G476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7" sId="1" odxf="1" dxf="1">
    <nc r="H475">
      <f>H476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475:XFD475" start="0" length="0">
    <dxf>
      <font>
        <i val="0"/>
        <name val="Times New Roman CYR"/>
        <family val="1"/>
      </font>
    </dxf>
  </rfmt>
  <rcc rId="4908" sId="1" odxf="1" dxf="1">
    <nc r="A476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general"/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47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09" sId="1" odxf="1" dxf="1">
    <nc r="C476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0" sId="1" odxf="1" dxf="1">
    <nc r="D476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1" sId="1" odxf="1" dxf="1">
    <nc r="E476" t="inlineStr">
      <is>
        <t>25002 82900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7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12" sId="1" odxf="1" dxf="1">
    <nc r="G476">
      <f>G477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3" sId="1" odxf="1" dxf="1">
    <nc r="H476">
      <f>H477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476:XFD476" start="0" length="0">
    <dxf>
      <font>
        <i val="0"/>
        <name val="Times New Roman CYR"/>
        <family val="1"/>
      </font>
    </dxf>
  </rfmt>
  <rcc rId="4914" sId="1" odxf="1" dxf="1">
    <nc r="A477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7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15" sId="1" odxf="1" dxf="1">
    <nc r="C477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6" sId="1" odxf="1" dxf="1">
    <nc r="D477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7" sId="1" odxf="1" dxf="1">
    <nc r="E477" t="inlineStr">
      <is>
        <t>25002 82900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8" sId="1" odxf="1" dxf="1">
    <nc r="F477" t="inlineStr">
      <is>
        <t>622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9" sId="1" odxf="1" dxf="1">
    <nc r="G477">
      <f>16327.6-350-130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20" sId="1" odxf="1" dxf="1">
    <nc r="H477">
      <f>16327.6-100-370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477:XFD477" start="0" length="0">
    <dxf>
      <font>
        <i val="0"/>
        <name val="Times New Roman CYR"/>
        <family val="1"/>
      </font>
    </dxf>
  </rfmt>
  <rcc rId="4921" sId="1" odxf="1" dxf="1">
    <nc r="A478" t="inlineStr">
      <is>
        <t>Основное мероприятие "Повышение уровня благоустройства территории"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4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22" sId="1" odxf="1" dxf="1">
    <nc r="C47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3" sId="1" odxf="1" dxf="1">
    <nc r="D478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4" sId="1" odxf="1" dxf="1">
    <nc r="E478" t="inlineStr">
      <is>
        <t>25003 00000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25" sId="1" odxf="1" dxf="1">
    <nc r="G478">
      <f>G479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6" sId="1" odxf="1" dxf="1">
    <nc r="H478">
      <f>H479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478:XFD478" start="0" length="0">
    <dxf>
      <font>
        <i val="0"/>
        <name val="Times New Roman CYR"/>
        <family val="1"/>
      </font>
    </dxf>
  </rfmt>
  <rcc rId="4927" sId="1" odxf="1" dxf="1">
    <nc r="A479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general"/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4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28" sId="1" odxf="1" dxf="1">
    <nc r="C479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29" sId="1" odxf="1" dxf="1">
    <nc r="D479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0" sId="1" odxf="1" dxf="1">
    <nc r="E479" t="inlineStr">
      <is>
        <t>25003 82900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31" sId="1" odxf="1" dxf="1">
    <nc r="G479">
      <f>G480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4932" sId="1" odxf="1" dxf="1">
    <nc r="H479">
      <f>H480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479:XFD479" start="0" length="0">
    <dxf>
      <font>
        <i val="0"/>
        <name val="Times New Roman CYR"/>
        <family val="1"/>
      </font>
    </dxf>
  </rfmt>
  <rcc rId="4933" sId="1" odxf="1" dxf="1">
    <nc r="A48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8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34" sId="1" odxf="1" dxf="1">
    <nc r="C48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5" sId="1" odxf="1" dxf="1">
    <nc r="D480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6" sId="1" odxf="1" dxf="1">
    <nc r="E480" t="inlineStr">
      <is>
        <t>25003 82900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7" sId="1" odxf="1" dxf="1">
    <nc r="F480" t="inlineStr">
      <is>
        <t>540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8" sId="1" odxf="1" dxf="1" numFmtId="4">
    <nc r="G480">
      <v>130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4939" sId="1" odxf="1" dxf="1" numFmtId="4">
    <nc r="H480">
      <v>100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480:XFD480" start="0" length="0">
    <dxf>
      <font>
        <i val="0"/>
        <name val="Times New Roman CYR"/>
        <family val="1"/>
      </font>
    </dxf>
  </rfmt>
  <rcc rId="4940" sId="1">
    <nc r="G472">
      <f>G473</f>
    </nc>
  </rcc>
  <rcc rId="4941" sId="1">
    <nc r="H472">
      <f>H473</f>
    </nc>
  </rcc>
  <rcc rId="4942" sId="1">
    <nc r="B472" t="inlineStr">
      <is>
        <t>977</t>
      </is>
    </nc>
  </rcc>
  <rcc rId="4943" sId="1">
    <nc r="B473" t="inlineStr">
      <is>
        <t>977</t>
      </is>
    </nc>
  </rcc>
  <rcc rId="4944" sId="1">
    <nc r="B474" t="inlineStr">
      <is>
        <t>977</t>
      </is>
    </nc>
  </rcc>
  <rcc rId="4945" sId="1" numFmtId="30">
    <nc r="B475" t="inlineStr">
      <is>
        <t>977</t>
      </is>
    </nc>
  </rcc>
  <rcc rId="4946" sId="1" numFmtId="30">
    <nc r="B476" t="inlineStr">
      <is>
        <t>977</t>
      </is>
    </nc>
  </rcc>
  <rcc rId="4947" sId="1" numFmtId="30">
    <nc r="B477" t="inlineStr">
      <is>
        <t>977</t>
      </is>
    </nc>
  </rcc>
  <rcc rId="4948" sId="1">
    <nc r="B478" t="inlineStr">
      <is>
        <t>977</t>
      </is>
    </nc>
  </rcc>
  <rcc rId="4949" sId="1" numFmtId="30">
    <nc r="B479" t="inlineStr">
      <is>
        <t>977</t>
      </is>
    </nc>
  </rcc>
  <rcc rId="4950" sId="1" numFmtId="30">
    <nc r="B480" t="inlineStr">
      <is>
        <t>977</t>
      </is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1" sId="1">
    <oc r="G136">
      <f>16327.6-350-130</f>
    </oc>
    <nc r="G136"/>
  </rcc>
  <rcc rId="4952" sId="1">
    <oc r="H136">
      <f>16327.6-100-370</f>
    </oc>
    <nc r="H136"/>
  </rcc>
  <rcc rId="4953" sId="1" numFmtId="4">
    <oc r="G139">
      <v>130</v>
    </oc>
    <nc r="G139"/>
  </rcc>
  <rcc rId="4954" sId="1" numFmtId="4">
    <oc r="H139">
      <v>100</v>
    </oc>
    <nc r="H139"/>
  </rcc>
  <rrc rId="4955" sId="1" ref="A132:XFD132" action="deleteRow">
    <undo index="0" exp="ref" v="1" dr="H132" r="H127" sId="1"/>
    <undo index="0" exp="ref" v="1" dr="G132" r="G127" sId="1"/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6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Муниципальная программа "Охрана окружающей среды в муниципальном образовании "Селенгинский район" на 2023-2027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G133+G136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H133+H136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7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8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9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60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61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62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63" sId="1">
    <oc r="G127">
      <f>#REF!+G128</f>
    </oc>
    <nc r="G127">
      <f>G128</f>
    </nc>
  </rcc>
  <rcc rId="4964" sId="1">
    <oc r="H127">
      <f>#REF!+H128</f>
    </oc>
    <nc r="H127">
      <f>H128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65" sId="1" ref="A473:XFD475" action="insertRow"/>
  <rcc rId="4966" sId="1" odxf="1" dxf="1">
    <nc r="A473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fmt sheetId="1" sqref="B473" start="0" length="0">
    <dxf>
      <font>
        <b/>
        <name val="Times New Roman"/>
        <family val="1"/>
      </font>
    </dxf>
  </rfmt>
  <rcc rId="4967" sId="1" odxf="1" dxf="1">
    <nc r="C47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68" sId="1" odxf="1" dxf="1">
    <nc r="D47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69" sId="1" odxf="1" dxf="1">
    <nc r="E47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3" start="0" length="0">
    <dxf>
      <fill>
        <patternFill patternType="solid">
          <bgColor theme="0"/>
        </patternFill>
      </fill>
    </dxf>
  </rfmt>
  <rcc rId="4970" sId="1" odxf="1" dxf="1">
    <nc r="G473">
      <f>G474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73" start="0" length="0">
    <dxf>
      <font>
        <b/>
        <name val="Times New Roman"/>
        <family val="1"/>
      </font>
    </dxf>
  </rfmt>
  <rcc rId="4971" sId="1" odxf="1" dxf="1">
    <nc r="A474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47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72" sId="1" odxf="1" dxf="1">
    <nc r="C474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73" sId="1" odxf="1" dxf="1">
    <nc r="D47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74" sId="1" odxf="1" dxf="1">
    <nc r="E474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4" start="0" length="0">
    <dxf>
      <font>
        <i/>
        <name val="Times New Roman"/>
        <family val="1"/>
      </font>
    </dxf>
  </rfmt>
  <rcc rId="4975" sId="1" odxf="1" dxf="1">
    <nc r="G474">
      <f>G475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4976" sId="1" odxf="1" dxf="1">
    <nc r="H474">
      <f>H475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4977" sId="1" odxf="1" dxf="1">
    <nc r="A475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fmt sheetId="1" sqref="B475" start="0" length="0">
    <dxf>
      <fill>
        <patternFill patternType="solid">
          <bgColor theme="0"/>
        </patternFill>
      </fill>
    </dxf>
  </rfmt>
  <rcc rId="4978" sId="1">
    <nc r="C475" t="inlineStr">
      <is>
        <t>10</t>
      </is>
    </nc>
  </rcc>
  <rcc rId="4979" sId="1">
    <nc r="D475" t="inlineStr">
      <is>
        <t>03</t>
      </is>
    </nc>
  </rcc>
  <rcc rId="4980" sId="1">
    <nc r="E475" t="inlineStr">
      <is>
        <t>99900 51560</t>
      </is>
    </nc>
  </rcc>
  <rcc rId="4981" sId="1">
    <nc r="F475" t="inlineStr">
      <is>
        <t>322</t>
      </is>
    </nc>
  </rcc>
  <rcc rId="4982" sId="1" odxf="1" dxf="1" numFmtId="4">
    <nc r="G475">
      <v>38303.232320000003</v>
    </nc>
    <odxf>
      <fill>
        <patternFill patternType="solid">
          <bgColor theme="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983" sId="1" odxf="1" dxf="1" numFmtId="4">
    <nc r="H475">
      <v>0</v>
    </nc>
    <odxf>
      <fill>
        <patternFill patternType="solid">
          <bgColor theme="0"/>
        </patternFill>
      </fill>
      <alignment wrapText="1"/>
    </odxf>
    <ndxf>
      <fill>
        <patternFill patternType="none">
          <bgColor indexed="65"/>
        </patternFill>
      </fill>
      <alignment wrapText="0"/>
    </ndxf>
  </rcc>
  <rrc rId="4984" sId="1" ref="A473:XFD474" action="insertRow"/>
  <rcc rId="4985" sId="1" odxf="1" dxf="1">
    <nc r="A473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986" sId="1" odxf="1" dxf="1">
    <nc r="C47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3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fmt sheetId="1" sqref="H473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4987" sId="1" odxf="1" dxf="1">
    <nc r="A474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fmt sheetId="1" sqref="B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88" sId="1" odxf="1" dxf="1">
    <nc r="C47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89" sId="1" odxf="1" dxf="1">
    <nc r="D47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4" start="0" length="0">
    <dxf>
      <font>
        <b/>
        <name val="Times New Roman"/>
        <family val="1"/>
      </font>
      <fill>
        <patternFill>
          <bgColor indexed="41"/>
        </patternFill>
      </fill>
      <alignment wrapText="0"/>
    </dxf>
  </rfmt>
  <rfmt sheetId="1" sqref="H474" start="0" length="0">
    <dxf>
      <font>
        <b/>
        <name val="Times New Roman"/>
        <family val="1"/>
      </font>
      <fill>
        <patternFill>
          <bgColor indexed="41"/>
        </patternFill>
      </fill>
      <alignment wrapText="0"/>
    </dxf>
  </rfmt>
  <rcc rId="4990" sId="1">
    <nc r="B473" t="inlineStr">
      <is>
        <t>977</t>
      </is>
    </nc>
  </rcc>
  <rcc rId="4991" sId="1">
    <nc r="B474" t="inlineStr">
      <is>
        <t>977</t>
      </is>
    </nc>
  </rcc>
  <rcc rId="4992" sId="1" numFmtId="30">
    <nc r="B475" t="inlineStr">
      <is>
        <t>977</t>
      </is>
    </nc>
  </rcc>
  <rcc rId="4993" sId="1">
    <nc r="B476" t="inlineStr">
      <is>
        <t>977</t>
      </is>
    </nc>
  </rcc>
  <rcc rId="4994" sId="1">
    <nc r="B477" t="inlineStr">
      <is>
        <t>977</t>
      </is>
    </nc>
  </rcc>
  <rcc rId="4995" sId="1">
    <nc r="G474">
      <f>G475</f>
    </nc>
  </rcc>
  <rcc rId="4996" sId="1">
    <nc r="G473">
      <f>G474</f>
    </nc>
  </rcc>
  <rcc rId="4997" sId="1">
    <nc r="H475">
      <f>H476</f>
    </nc>
  </rcc>
  <rcc rId="4998" sId="1">
    <nc r="H474">
      <f>H475</f>
    </nc>
  </rcc>
  <rcc rId="4999" sId="1">
    <nc r="H473">
      <f>H474</f>
    </nc>
  </rcc>
  <rcc rId="5000" sId="1">
    <oc r="G449">
      <f>G450</f>
    </oc>
    <nc r="G449">
      <f>G450+G456+G464+G473</f>
    </nc>
  </rcc>
  <rcc rId="5001" sId="1">
    <oc r="H449">
      <f>H450</f>
    </oc>
    <nc r="H449">
      <f>H450+H456+H464+H473</f>
    </nc>
  </rcc>
  <rcc rId="5002" sId="1">
    <oc r="G479">
      <f>G15+G26+G160+G265+G283+G315+G368+G422+G478</f>
    </oc>
    <nc r="G479">
      <f>G15+G26+G160+G265+G283+G315+G368+G422+G478+G449</f>
    </nc>
  </rcc>
  <rcc rId="5003" sId="1">
    <oc r="H479">
      <f>H15+H26+H160+H265+H283+H315+H368+H422+H478</f>
    </oc>
    <nc r="H479">
      <f>H15+H26+H160+H265+H283+H315+H368+H422+H478+H449</f>
    </nc>
  </rcc>
  <rrc rId="5004" sId="1" ref="A143:XFD143" action="deleteRow">
    <undo index="65535" exp="ref" v="1" dr="H143" r="H138" sId="1"/>
    <undo index="65535" exp="ref" v="1" dr="G143" r="G138" sId="1"/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3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3">
        <f>G144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3">
        <f>H144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05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3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3">
        <f>G144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3">
        <f>H144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06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3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3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3">
        <v>38303.232320000003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43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7" sId="1">
    <oc r="G138">
      <f>G139+#REF!</f>
    </oc>
    <nc r="G138">
      <f>G139</f>
    </nc>
  </rcc>
  <rcc rId="5008" sId="1">
    <oc r="H138">
      <f>H139+#REF!</f>
    </oc>
    <nc r="H138">
      <f>H139</f>
    </nc>
  </rcc>
  <rcc rId="5009" sId="1">
    <oc r="G48">
      <f>G49+G59+G63+G67+G71+G75+#REF!</f>
    </oc>
    <nc r="G48">
      <f>G49+G59+G63+G67+G71+G75</f>
    </nc>
  </rcc>
  <rcc rId="5010" sId="1">
    <oc r="H48">
      <f>H49+H59+H63+H67+H71+H75+#REF!</f>
    </oc>
    <nc r="H48">
      <f>H49+H59+H63+H67+H71+H75</f>
    </nc>
  </rcc>
  <rcc rId="5011" sId="1" numFmtId="4">
    <oc r="G142">
      <f>815+16.6</f>
    </oc>
    <nc r="G142">
      <v>917.16184999999996</v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2" sId="1">
    <oc r="F70" t="inlineStr">
      <is>
        <t>244</t>
      </is>
    </oc>
    <nc r="F70" t="inlineStr">
      <is>
        <t>540</t>
      </is>
    </nc>
  </rcc>
  <rcc rId="5013" sId="1" odxf="1" dxf="1">
    <oc r="A70" t="inlineStr">
      <is>
        <t>Прочие мероприятия , связанные с выполнением обязательств ОМСУ</t>
      </is>
    </oc>
    <nc r="A70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4" sId="1">
    <oc r="F466" t="inlineStr">
      <is>
        <t>622</t>
      </is>
    </oc>
    <nc r="F466" t="inlineStr">
      <is>
        <t>244</t>
      </is>
    </nc>
  </rcc>
  <rcc rId="5015" sId="1" odxf="1" dxf="1">
    <oc r="A466" t="inlineStr">
      <is>
        <t>Субсидии автономным учреждениям на иные цели</t>
      </is>
    </oc>
    <nc r="A4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6" sId="1">
    <oc r="F253" t="inlineStr">
      <is>
        <t>612</t>
      </is>
    </oc>
    <nc r="F253" t="inlineStr">
      <is>
        <t>244</t>
      </is>
    </nc>
  </rcc>
  <rcc rId="5017" sId="1" odxf="1" dxf="1">
    <oc r="A253" t="inlineStr">
      <is>
        <t>Субсидии бюджетным учреждениям на иные цели</t>
      </is>
    </oc>
    <nc r="A25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8" sId="1">
    <oc r="F142" t="inlineStr">
      <is>
        <t>622</t>
      </is>
    </oc>
    <nc r="F142" t="inlineStr">
      <is>
        <t>244</t>
      </is>
    </nc>
  </rcc>
  <rcc rId="5019" sId="1" odxf="1" dxf="1">
    <oc r="A142" t="inlineStr">
      <is>
        <t>Субсидии автономным учреждениям на иные цели</t>
      </is>
    </oc>
    <nc r="A142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  <border outline="0">
        <left style="medium">
          <color indexed="64"/>
        </left>
      </border>
    </odxf>
    <ndxf>
      <fill>
        <patternFill patternType="none">
          <bgColor indexed="65"/>
        </patternFill>
      </fill>
      <border outline="0">
        <left style="thin">
          <color indexed="64"/>
        </left>
      </border>
    </ndxf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0" sId="1" odxf="1" dxf="1">
    <oc r="A43" t="inlineStr">
      <is>
        <t>Закупка товаров, работ и услуг для государственных (муниципальных) нужд</t>
      </is>
    </oc>
    <nc r="A43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21" sId="1" odxf="1" dxf="1">
    <oc r="A52" t="inlineStr">
      <is>
        <t>Закупка товаров, работ и услуг для государственных (муниципальных) нужд</t>
      </is>
    </oc>
    <nc r="A5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2" sId="1" odxf="1" dxf="1">
    <oc r="A55" t="inlineStr">
      <is>
        <t>Закупка товаров, работ и услуг для государственных (муниципальных) нужд</t>
      </is>
    </oc>
    <nc r="A55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3" sId="1" odxf="1" dxf="1">
    <oc r="A58" t="inlineStr">
      <is>
        <t>Закупка товаров, работ и услуг для государственных (муниципальных) нужд</t>
      </is>
    </oc>
    <nc r="A58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4" sId="1" odxf="1" dxf="1">
    <oc r="A62" t="inlineStr">
      <is>
        <t>Закупка товаров, работ и услуг для государственных (муниципальных) нужд</t>
      </is>
    </oc>
    <nc r="A6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5" sId="1" odxf="1" dxf="1">
    <oc r="A340" t="inlineStr">
      <is>
        <t>Прочая закупка товаров, работ и услуг для обеспечения государственных (муниципальных) нужд</t>
      </is>
    </oc>
    <nc r="A340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6" sId="1" odxf="1" dxf="1">
    <oc r="A372" t="inlineStr">
      <is>
        <t>Прочая закупка товаров, работ и услуг для обеспечения государственных (муниципальных) нужд</t>
      </is>
    </oc>
    <nc r="A37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7" sId="1" odxf="1" dxf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8" sId="1" odxf="1" dxf="1">
    <oc r="A425" t="inlineStr">
      <is>
        <t>Прочие закупки товаров, работ и услуг для государственных (муниципальных) нужд</t>
      </is>
    </oc>
    <nc r="A42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5029" sId="1" odxf="1" dxf="1">
    <oc r="A445" t="inlineStr">
      <is>
        <t>Прочие закупки товаров, работ и услуг для государственных (муниципальных) нужд</t>
      </is>
    </oc>
    <nc r="A44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0" sId="1" odxf="1" dxf="1">
    <oc r="A452" t="inlineStr">
      <is>
        <t>Прочие закупки товаров, работ и услуг для государственных (муниципальных) нужд</t>
      </is>
    </oc>
    <nc r="A45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1" sId="1" odxf="1" dxf="1">
    <oc r="A460" t="inlineStr">
      <is>
        <t>Прочие закупки товаров, работ и услуг для государственных (муниципальных) нужд</t>
      </is>
    </oc>
    <nc r="A460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2" sId="1" odxf="1" dxf="1">
    <oc r="A466" t="inlineStr">
      <is>
        <t>Прочие закупки товаров, работ и услуг для государственных (муниципальных) нужд</t>
      </is>
    </oc>
    <nc r="A466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3" sId="1" odxf="1" dxf="1">
    <oc r="A1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034" sId="1" odxf="1" dxf="1">
    <oc r="A458" t="inlineStr">
      <is>
        <t>Иные выплаты персоналу учреждений, за исключением фонда оплаты труда</t>
      </is>
    </oc>
    <nc r="A4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35" sId="1" numFmtId="4">
    <oc r="G38">
      <v>10863.4</v>
    </oc>
    <nc r="G38">
      <v>9442.2999999999993</v>
    </nc>
  </rcc>
  <rcc rId="5036" sId="1" numFmtId="4">
    <oc r="H38">
      <v>10863.4</v>
    </oc>
    <nc r="H38">
      <v>9442.2999999999993</v>
    </nc>
  </rcc>
  <rcc rId="5037" sId="1" numFmtId="4">
    <oc r="G39">
      <v>3280.7</v>
    </oc>
    <nc r="G39">
      <v>2851.5</v>
    </nc>
  </rcc>
  <rcc rId="5038" sId="1" numFmtId="4">
    <oc r="H39">
      <v>3280.7</v>
    </oc>
    <nc r="H39">
      <v>2851.5</v>
    </nc>
  </rcc>
  <rcc rId="5039" sId="1" numFmtId="4">
    <oc r="G93">
      <v>3696</v>
    </oc>
    <nc r="G93">
      <v>2248.6999999999998</v>
    </nc>
  </rcc>
  <rcc rId="5040" sId="1" numFmtId="4">
    <oc r="H93">
      <v>3696</v>
    </oc>
    <nc r="H93">
      <v>2248.6999999999998</v>
    </nc>
  </rcc>
  <rcc rId="5041" sId="1" numFmtId="4">
    <oc r="G96">
      <v>15644.7</v>
    </oc>
    <nc r="G96">
      <v>13339.7</v>
    </nc>
  </rcc>
  <rcc rId="5042" sId="1" numFmtId="4">
    <oc r="H96">
      <v>15644.7</v>
    </oc>
    <nc r="H96">
      <v>13339.7</v>
    </nc>
  </rcc>
  <rcc rId="5043" sId="1" numFmtId="4">
    <oc r="G97">
      <v>4724.7</v>
    </oc>
    <nc r="G97">
      <v>4029.7</v>
    </nc>
  </rcc>
  <rcc rId="5044" sId="1" numFmtId="4">
    <oc r="H97">
      <v>4724.7</v>
    </oc>
    <nc r="H97">
      <v>4029.7</v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45" sId="1" ref="A453:XFD453" action="insertRow"/>
  <rcc rId="5046" sId="1" odxf="1" dxf="1">
    <nc r="A453" t="inlineStr">
      <is>
        <t>Непрограммные расходы</t>
      </is>
    </nc>
    <odxf>
      <font>
        <b val="0"/>
        <name val="Times New Roman"/>
        <family val="1"/>
      </font>
      <alignment horizontal="general" vertical="top"/>
    </odxf>
    <ndxf>
      <font>
        <b/>
        <name val="Times New Roman"/>
        <family val="1"/>
      </font>
      <alignment horizontal="left" vertical="center"/>
    </ndxf>
  </rcc>
  <rfmt sheetId="1" sqref="B453" start="0" length="0">
    <dxf>
      <font>
        <b/>
        <name val="Times New Roman"/>
        <family val="1"/>
      </font>
    </dxf>
  </rfmt>
  <rcc rId="5047" sId="1" odxf="1" dxf="1">
    <nc r="C45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48" sId="1" odxf="1" dxf="1">
    <nc r="D45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49" sId="1" odxf="1" dxf="1">
    <nc r="E4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53" start="0" length="0">
    <dxf>
      <font>
        <b/>
        <name val="Times New Roman"/>
        <family val="1"/>
      </font>
    </dxf>
  </rfmt>
  <rfmt sheetId="1" sqref="G453" start="0" length="0">
    <dxf>
      <font>
        <b/>
        <name val="Times New Roman"/>
        <family val="1"/>
      </font>
    </dxf>
  </rfmt>
  <rfmt sheetId="1" sqref="H453" start="0" length="0">
    <dxf>
      <font>
        <b/>
        <name val="Times New Roman"/>
        <family val="1"/>
      </font>
    </dxf>
  </rfmt>
  <rrc rId="5050" sId="1" ref="A454:XFD457" action="insertRow"/>
  <rcc rId="5051" sId="1" odxf="1" dxf="1">
    <nc r="A454" t="inlineStr">
      <is>
        <t>Расходы на обеспечение деятельности (оказание услуг) муниципальных учреждений</t>
      </is>
    </nc>
    <odxf>
      <fill>
        <patternFill patternType="none">
          <bgColor indexed="65"/>
        </patternFill>
      </fill>
      <alignment vertical="center"/>
    </odxf>
    <ndxf>
      <fill>
        <patternFill patternType="solid">
          <bgColor indexed="9"/>
        </patternFill>
      </fill>
      <alignment vertical="top"/>
    </ndxf>
  </rcc>
  <rcc rId="5052" sId="1">
    <nc r="C454" t="inlineStr">
      <is>
        <t>01</t>
      </is>
    </nc>
  </rcc>
  <rcc rId="5053" sId="1">
    <nc r="D454" t="inlineStr">
      <is>
        <t>13</t>
      </is>
    </nc>
  </rcc>
  <rcc rId="5054" sId="1">
    <nc r="E454" t="inlineStr">
      <is>
        <t>99900 83500</t>
      </is>
    </nc>
  </rcc>
  <rcc rId="5055" sId="1">
    <nc r="G454">
      <f>G455</f>
    </nc>
  </rcc>
  <rcc rId="5056" sId="1">
    <nc r="H454">
      <f>H455</f>
    </nc>
  </rcc>
  <rcc rId="5057" sId="1" odxf="1" dxf="1">
    <nc r="A455" t="inlineStr">
      <is>
        <t>Расходы на обеспечение деятельности (оказание услуг) учреждений хозяйственного обслуживания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455" start="0" length="0">
    <dxf>
      <font>
        <b val="0"/>
        <i/>
        <name val="Times New Roman"/>
        <family val="1"/>
      </font>
    </dxf>
  </rfmt>
  <rcc rId="5058" sId="1" odxf="1" dxf="1">
    <nc r="C455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059" sId="1" odxf="1" dxf="1">
    <nc r="D455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060" sId="1" odxf="1" dxf="1">
    <nc r="E455" t="inlineStr">
      <is>
        <t>99900 83590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55" start="0" length="0">
    <dxf>
      <font>
        <b val="0"/>
        <i/>
        <name val="Times New Roman"/>
        <family val="1"/>
      </font>
    </dxf>
  </rfmt>
  <rfmt sheetId="1" sqref="G455" start="0" length="0">
    <dxf>
      <font>
        <b val="0"/>
        <i/>
        <name val="Times New Roman"/>
        <family val="1"/>
      </font>
    </dxf>
  </rfmt>
  <rfmt sheetId="1" sqref="H455" start="0" length="0">
    <dxf>
      <font>
        <b val="0"/>
        <i/>
        <name val="Times New Roman"/>
        <family val="1"/>
      </font>
    </dxf>
  </rfmt>
  <rcc rId="5061" sId="1" odxf="1" dxf="1">
    <nc r="A456" t="inlineStr">
      <is>
        <t xml:space="preserve">Фонд оплаты труда учреждений </t>
      </is>
    </nc>
    <odxf>
      <font>
        <b/>
        <name val="Times New Roman"/>
        <family val="1"/>
      </font>
      <numFmt numFmtId="0" formatCode="General"/>
      <alignment vertical="center"/>
    </odxf>
    <ndxf>
      <font>
        <b val="0"/>
        <name val="Times New Roman"/>
        <family val="1"/>
      </font>
      <numFmt numFmtId="30" formatCode="@"/>
      <alignment vertical="top"/>
    </ndxf>
  </rcc>
  <rfmt sheetId="1" sqref="B456" start="0" length="0">
    <dxf>
      <font>
        <b val="0"/>
        <name val="Times New Roman"/>
        <family val="1"/>
      </font>
    </dxf>
  </rfmt>
  <rcc rId="5062" sId="1" odxf="1" dxf="1">
    <nc r="C45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3" sId="1" odxf="1" dxf="1">
    <nc r="D45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4" sId="1" odxf="1" dxf="1">
    <nc r="E456" t="inlineStr">
      <is>
        <t>99900 83590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5" sId="1" odxf="1" dxf="1">
    <nc r="F456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6" start="0" length="0">
    <dxf>
      <font>
        <b val="0"/>
        <name val="Times New Roman"/>
        <family val="1"/>
      </font>
    </dxf>
  </rfmt>
  <rfmt sheetId="1" sqref="H456" start="0" length="0">
    <dxf>
      <font>
        <b val="0"/>
        <name val="Times New Roman"/>
        <family val="1"/>
      </font>
    </dxf>
  </rfmt>
  <rcc rId="5066" sId="1" odxf="1" dxf="1">
    <nc r="A4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fmt sheetId="1" sqref="B457" start="0" length="0">
    <dxf>
      <font>
        <b val="0"/>
        <name val="Times New Roman"/>
        <family val="1"/>
      </font>
    </dxf>
  </rfmt>
  <rcc rId="5067" sId="1" odxf="1" dxf="1">
    <nc r="C4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8" sId="1" odxf="1" dxf="1">
    <nc r="D45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9" sId="1" odxf="1" dxf="1">
    <nc r="E457" t="inlineStr">
      <is>
        <t>99900 83590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70" sId="1" odxf="1" dxf="1">
    <nc r="F457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7" start="0" length="0">
    <dxf>
      <font>
        <b val="0"/>
        <name val="Times New Roman"/>
        <family val="1"/>
      </font>
    </dxf>
  </rfmt>
  <rfmt sheetId="1" sqref="H457" start="0" length="0">
    <dxf>
      <font>
        <b val="0"/>
        <name val="Times New Roman"/>
        <family val="1"/>
      </font>
    </dxf>
  </rfmt>
  <rrc rId="5071" sId="1" ref="A458:XFD459" action="insertRow"/>
  <rcc rId="5072" sId="1">
    <nc r="A458" t="inlineStr">
      <is>
        <t>Фонд оплаты труда государственных (муниципальных) органов</t>
      </is>
    </nc>
  </rcc>
  <rcc rId="5073" sId="1">
    <nc r="C458" t="inlineStr">
      <is>
        <t>01</t>
      </is>
    </nc>
  </rcc>
  <rcc rId="5074" sId="1">
    <nc r="D458" t="inlineStr">
      <is>
        <t>03</t>
      </is>
    </nc>
  </rcc>
  <rcc rId="5075" sId="1">
    <nc r="E458" t="inlineStr">
      <is>
        <t>99900 81020</t>
      </is>
    </nc>
  </rcc>
  <rcc rId="5076" sId="1">
    <nc r="F458" t="inlineStr">
      <is>
        <t>121</t>
      </is>
    </nc>
  </rcc>
  <rfmt sheetId="1" sqref="G458" start="0" length="0">
    <dxf>
      <fill>
        <patternFill patternType="solid">
          <bgColor theme="0"/>
        </patternFill>
      </fill>
    </dxf>
  </rfmt>
  <rfmt sheetId="1" sqref="H458" start="0" length="0">
    <dxf>
      <fill>
        <patternFill patternType="solid">
          <bgColor theme="0"/>
        </patternFill>
      </fill>
    </dxf>
  </rfmt>
  <rcc rId="5077" sId="1">
    <nc r="A4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5078" sId="1">
    <nc r="C459" t="inlineStr">
      <is>
        <t>01</t>
      </is>
    </nc>
  </rcc>
  <rcc rId="5079" sId="1">
    <nc r="D459" t="inlineStr">
      <is>
        <t>03</t>
      </is>
    </nc>
  </rcc>
  <rcc rId="5080" sId="1">
    <nc r="E459" t="inlineStr">
      <is>
        <t>99900 81020</t>
      </is>
    </nc>
  </rcc>
  <rcc rId="5081" sId="1">
    <nc r="F459" t="inlineStr">
      <is>
        <t>129</t>
      </is>
    </nc>
  </rcc>
  <rfmt sheetId="1" sqref="G459" start="0" length="0">
    <dxf>
      <fill>
        <patternFill patternType="solid">
          <bgColor theme="0"/>
        </patternFill>
      </fill>
    </dxf>
  </rfmt>
  <rfmt sheetId="1" sqref="H459" start="0" length="0">
    <dxf>
      <fill>
        <patternFill patternType="solid">
          <bgColor theme="0"/>
        </patternFill>
      </fill>
    </dxf>
  </rfmt>
  <rcc rId="5082" sId="1">
    <nc r="B453" t="inlineStr">
      <is>
        <t>977</t>
      </is>
    </nc>
  </rcc>
  <rcc rId="5083" sId="1" numFmtId="30">
    <nc r="B454" t="inlineStr">
      <is>
        <t>977</t>
      </is>
    </nc>
  </rcc>
  <rcc rId="5084" sId="1" numFmtId="30">
    <nc r="B455" t="inlineStr">
      <is>
        <t>977</t>
      </is>
    </nc>
  </rcc>
  <rcc rId="5085" sId="1" numFmtId="30">
    <nc r="B456" t="inlineStr">
      <is>
        <t>977</t>
      </is>
    </nc>
  </rcc>
  <rcc rId="5086" sId="1" numFmtId="30">
    <nc r="B457" t="inlineStr">
      <is>
        <t>977</t>
      </is>
    </nc>
  </rcc>
  <rcc rId="5087" sId="1" numFmtId="30">
    <nc r="B458" t="inlineStr">
      <is>
        <t>977</t>
      </is>
    </nc>
  </rcc>
  <rcc rId="5088" sId="1" numFmtId="30">
    <nc r="B459" t="inlineStr">
      <is>
        <t>977</t>
      </is>
    </nc>
  </rcc>
  <rcc rId="5089" sId="1" numFmtId="4">
    <nc r="G456">
      <v>3415.7</v>
    </nc>
  </rcc>
  <rcc rId="5090" sId="1" numFmtId="4">
    <nc r="H456">
      <v>3415.7</v>
    </nc>
  </rcc>
  <rcc rId="5091" sId="1" numFmtId="4">
    <nc r="G457">
      <v>1031.5999999999999</v>
    </nc>
  </rcc>
  <rcc rId="5092" sId="1" numFmtId="4">
    <nc r="H457">
      <v>1031.5999999999999</v>
    </nc>
  </rcc>
  <rcc rId="5093" sId="1" numFmtId="4">
    <nc r="G458">
      <v>1421.1</v>
    </nc>
  </rcc>
  <rcc rId="5094" sId="1" numFmtId="4">
    <nc r="G459">
      <v>429.2</v>
    </nc>
  </rcc>
  <rcc rId="5095" sId="1" numFmtId="4">
    <nc r="H458">
      <v>1421.1</v>
    </nc>
  </rcc>
  <rcc rId="5096" sId="1" numFmtId="4">
    <nc r="H459">
      <v>429.2</v>
    </nc>
  </rcc>
  <rcc rId="5097" sId="1">
    <nc r="G455">
      <f>SUM(G456:G459)</f>
    </nc>
  </rcc>
  <rcc rId="5098" sId="1">
    <nc r="H455">
      <f>SUM(H456:H459)</f>
    </nc>
  </rcc>
  <rcc rId="5099" sId="1">
    <nc r="G453">
      <f>G454</f>
    </nc>
  </rcc>
  <rcc rId="5100" sId="1">
    <nc r="H453">
      <f>H454</f>
    </nc>
  </rcc>
  <rcc rId="5101" sId="1">
    <oc r="G447">
      <f>G448+G497</f>
    </oc>
    <nc r="G447">
      <f>G448+G453</f>
    </nc>
  </rcc>
  <rcc rId="5102" sId="1">
    <oc r="H447">
      <f>H448+H497</f>
    </oc>
    <nc r="H447">
      <f>H448+H453</f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3" sId="1">
    <oc r="E454" t="inlineStr">
      <is>
        <t>99900 83500</t>
      </is>
    </oc>
    <nc r="E454" t="inlineStr">
      <is>
        <t>99900 83200</t>
      </is>
    </nc>
  </rcc>
  <rcc rId="5104" sId="1">
    <oc r="E455" t="inlineStr">
      <is>
        <t>99900 83590</t>
      </is>
    </oc>
    <nc r="E455" t="inlineStr">
      <is>
        <t>99900 83220</t>
      </is>
    </nc>
  </rcc>
  <rcc rId="5105" sId="1">
    <oc r="E456" t="inlineStr">
      <is>
        <t>99900 83590</t>
      </is>
    </oc>
    <nc r="E456" t="inlineStr">
      <is>
        <t>99900 83220</t>
      </is>
    </nc>
  </rcc>
  <rcc rId="5106" sId="1">
    <oc r="E457" t="inlineStr">
      <is>
        <t>99900 83590</t>
      </is>
    </oc>
    <nc r="E457" t="inlineStr">
      <is>
        <t>99900 83220</t>
      </is>
    </nc>
  </rcc>
  <rcc rId="5107" sId="1">
    <oc r="E458" t="inlineStr">
      <is>
        <t>99900 81020</t>
      </is>
    </oc>
    <nc r="E458" t="inlineStr">
      <is>
        <t>99900 83220</t>
      </is>
    </nc>
  </rcc>
  <rcc rId="5108" sId="1">
    <oc r="E459" t="inlineStr">
      <is>
        <t>99900 81020</t>
      </is>
    </oc>
    <nc r="E459" t="inlineStr">
      <is>
        <t>99900 83220</t>
      </is>
    </nc>
  </rcc>
  <rcc rId="5109" sId="1">
    <oc r="A454" t="inlineStr">
      <is>
        <t>Расходы на обеспечение деятельности (оказание услуг) муниципальных учреждений</t>
      </is>
    </oc>
    <nc r="A454"/>
  </rcc>
  <rcc rId="5110" sId="1" xfDxf="1" dxf="1">
    <oc r="A455" t="inlineStr">
      <is>
        <t>Расходы на обеспечение деятельности (оказание услуг) учреждений хозяйственного обслуживания</t>
      </is>
    </oc>
    <nc r="A455" t="inlineStr">
      <is>
        <t>Расходы на обеспечение деятельности учреждений по инфраструктуре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54">
    <dxf>
      <fill>
        <patternFill>
          <bgColor rgb="FFFFFF00"/>
        </patternFill>
      </fill>
    </dxf>
  </rfmt>
  <rcv guid="{9D6EBFCB-9822-4AA9-8E93-9467BFFED620}" action="delete"/>
  <rdn rId="0" localSheetId="1" customView="1" name="Z_9D6EBFCB_9822_4AA9_8E93_9467BFFED620_.wvu.PrintArea" hidden="1" oldHidden="1">
    <formula>Ведом.структура!$A$1:$H$483</formula>
    <oldFormula>Ведом.структура!$A$1:$H$483</oldFormula>
  </rdn>
  <rdn rId="0" localSheetId="1" customView="1" name="Z_9D6EBFCB_9822_4AA9_8E93_9467BFFED620_.wvu.FilterData" hidden="1" oldHidden="1">
    <formula>Ведом.структура!$A$14:$J$486</formula>
    <oldFormula>Ведом.структура!$A$14:$J$486</oldFormula>
  </rdn>
  <rcv guid="{9D6EBFCB-9822-4AA9-8E93-9467BFFED620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13" sId="1" ref="A92:XFD92" action="insertRow"/>
  <rfmt sheetId="1" sqref="A92" start="0" length="0">
    <dxf>
      <font>
        <i/>
        <color indexed="8"/>
        <name val="Times New Roman"/>
        <family val="1"/>
      </font>
    </dxf>
  </rfmt>
  <rcc rId="5114" sId="1" odxf="1" dxf="1" numFmtId="30">
    <nc r="B9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15" sId="1" odxf="1" dxf="1">
    <nc r="C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16" sId="1" odxf="1" dxf="1">
    <nc r="D9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2" start="0" length="0">
    <dxf>
      <font>
        <i/>
        <name val="Times New Roman"/>
        <family val="1"/>
      </font>
    </dxf>
  </rfmt>
  <rfmt sheetId="1" sqref="F92" start="0" length="0">
    <dxf>
      <font>
        <i/>
        <name val="Times New Roman"/>
        <family val="1"/>
      </font>
    </dxf>
  </rfmt>
  <rcc rId="5117" sId="1" odxf="1" dxf="1">
    <nc r="G92">
      <f>G93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5118" sId="1">
    <nc r="E92" t="inlineStr">
      <is>
        <t>99900 83200</t>
      </is>
    </nc>
  </rcc>
  <rcc rId="5119" sId="1">
    <nc r="H92">
      <f>H93</f>
    </nc>
  </rcc>
  <rfmt sheetId="1" sqref="A92">
    <dxf>
      <fill>
        <patternFill patternType="solid">
          <bgColor rgb="FFFFFF00"/>
        </patternFill>
      </fill>
    </dxf>
  </rfmt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0" sId="1">
    <oc r="G151">
      <f>SUM(G152:G153)</f>
    </oc>
    <nc r="G151">
      <f>SUM(G152:G153)</f>
    </nc>
  </rcc>
  <rcc rId="5121" sId="1">
    <oc r="G146">
      <f>SUM(G147:G150)</f>
    </oc>
    <nc r="G146">
      <f>SUM(G147:G150)</f>
    </nc>
  </rcc>
  <rfmt sheetId="1" sqref="G117:H117 G121:H121" start="0" length="2147483647">
    <dxf>
      <font>
        <i val="0"/>
      </font>
    </dxf>
  </rfmt>
  <rfmt sheetId="1" sqref="G173:H173" start="0" length="2147483647">
    <dxf>
      <font>
        <i val="0"/>
      </font>
    </dxf>
  </rfmt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8" sId="1">
    <oc r="H3" t="inlineStr">
      <is>
        <t>от "__" ___ 2024    № ___</t>
      </is>
    </oc>
    <nc r="H3" t="inlineStr">
      <is>
        <t>от "09" апреля 2024    № 318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Ведом.структура!$A$1:$H$488</formula>
    <oldFormula>Ведом.структура!$A$5:$H$488</oldFormula>
  </rdn>
  <rdn rId="0" localSheetId="1" customView="1" name="Z_E50FE2FB_E2CD_42FB_A643_54AB564D1B47_.wvu.FilterData" hidden="1" oldHidden="1">
    <formula>Ведом.структура!$A$18:$J$491</formula>
    <oldFormula>Ведом.структура!$A$18:$J$491</oldFormula>
  </rdn>
  <rcv guid="{E50FE2FB-E2CD-42FB-A643-54AB564D1B47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502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1" style="1" bestFit="1" customWidth="1"/>
    <col min="10" max="10" width="10.42578125" style="1" customWidth="1"/>
    <col min="11" max="16384" width="9.140625" style="1"/>
  </cols>
  <sheetData>
    <row r="1" spans="1:8" x14ac:dyDescent="0.2">
      <c r="H1" s="3" t="s">
        <v>503</v>
      </c>
    </row>
    <row r="2" spans="1:8" x14ac:dyDescent="0.2">
      <c r="H2" s="3" t="s">
        <v>502</v>
      </c>
    </row>
    <row r="3" spans="1:8" x14ac:dyDescent="0.2">
      <c r="H3" s="3" t="s">
        <v>504</v>
      </c>
    </row>
    <row r="5" spans="1:8" ht="12.75" customHeight="1" x14ac:dyDescent="0.2">
      <c r="A5" s="45"/>
      <c r="B5" s="45"/>
      <c r="C5" s="45"/>
      <c r="D5" s="2"/>
      <c r="E5" s="2"/>
      <c r="F5" s="33"/>
      <c r="G5" s="3"/>
      <c r="H5" s="3" t="s">
        <v>375</v>
      </c>
    </row>
    <row r="6" spans="1:8" ht="12.75" customHeight="1" x14ac:dyDescent="0.2">
      <c r="A6" s="45"/>
      <c r="B6" s="45"/>
      <c r="C6" s="45"/>
      <c r="D6" s="2"/>
      <c r="E6" s="2"/>
      <c r="F6" s="102"/>
      <c r="G6" s="103"/>
      <c r="H6" s="103" t="s">
        <v>231</v>
      </c>
    </row>
    <row r="7" spans="1:8" ht="12.75" customHeight="1" x14ac:dyDescent="0.2">
      <c r="A7" s="45"/>
      <c r="B7" s="45"/>
      <c r="C7" s="2"/>
      <c r="D7" s="2"/>
      <c r="E7" s="33"/>
      <c r="F7" s="102"/>
      <c r="G7" s="103"/>
      <c r="H7" s="103" t="s">
        <v>232</v>
      </c>
    </row>
    <row r="8" spans="1:8" ht="12.75" customHeight="1" x14ac:dyDescent="0.2">
      <c r="A8" s="45"/>
      <c r="B8" s="45"/>
      <c r="C8" s="2"/>
      <c r="D8" s="2"/>
      <c r="E8" s="33"/>
      <c r="F8" s="102"/>
      <c r="G8" s="103"/>
      <c r="H8" s="103" t="s">
        <v>57</v>
      </c>
    </row>
    <row r="9" spans="1:8" ht="12.75" customHeight="1" x14ac:dyDescent="0.2">
      <c r="A9" s="45"/>
      <c r="B9" s="45"/>
      <c r="C9" s="2"/>
      <c r="D9" s="2"/>
      <c r="E9" s="33"/>
      <c r="F9" s="102"/>
      <c r="G9" s="103"/>
      <c r="H9" s="103" t="s">
        <v>464</v>
      </c>
    </row>
    <row r="10" spans="1:8" ht="12.75" customHeight="1" x14ac:dyDescent="0.2">
      <c r="A10" s="45"/>
      <c r="B10" s="45"/>
      <c r="C10" s="2"/>
      <c r="D10" s="2"/>
      <c r="E10" s="33"/>
      <c r="F10" s="115" t="s">
        <v>465</v>
      </c>
      <c r="G10" s="115"/>
      <c r="H10" s="115"/>
    </row>
    <row r="11" spans="1:8" ht="12.75" customHeight="1" x14ac:dyDescent="0.2">
      <c r="A11" s="45"/>
      <c r="B11" s="45"/>
      <c r="C11" s="2"/>
      <c r="D11" s="2"/>
      <c r="E11" s="33"/>
      <c r="F11" s="102"/>
      <c r="G11" s="103"/>
      <c r="H11" s="3" t="s">
        <v>486</v>
      </c>
    </row>
    <row r="12" spans="1:8" ht="12.75" customHeight="1" x14ac:dyDescent="0.2">
      <c r="A12" s="45"/>
      <c r="B12" s="45"/>
      <c r="C12" s="2"/>
      <c r="D12" s="2"/>
      <c r="E12" s="33"/>
      <c r="F12" s="33"/>
    </row>
    <row r="13" spans="1:8" ht="12.75" customHeight="1" x14ac:dyDescent="0.2">
      <c r="A13" s="45"/>
      <c r="B13" s="45"/>
      <c r="C13" s="2"/>
      <c r="D13" s="2"/>
      <c r="E13" s="33"/>
      <c r="F13" s="33"/>
    </row>
    <row r="14" spans="1:8" ht="18.75" customHeight="1" x14ac:dyDescent="0.2">
      <c r="A14" s="121" t="s">
        <v>462</v>
      </c>
      <c r="B14" s="121"/>
      <c r="C14" s="121"/>
      <c r="D14" s="121"/>
      <c r="E14" s="121"/>
      <c r="F14" s="121"/>
      <c r="G14" s="121"/>
      <c r="H14" s="121"/>
    </row>
    <row r="15" spans="1:8" ht="18.75" customHeight="1" x14ac:dyDescent="0.2">
      <c r="A15" s="82"/>
      <c r="B15" s="82"/>
      <c r="C15" s="82"/>
      <c r="D15" s="82"/>
      <c r="E15" s="82"/>
      <c r="F15" s="82"/>
      <c r="G15" s="82"/>
      <c r="H15" s="82"/>
    </row>
    <row r="16" spans="1:8" ht="15.75" x14ac:dyDescent="0.25">
      <c r="A16" s="46"/>
      <c r="B16" s="46"/>
      <c r="C16" s="46"/>
      <c r="D16" s="46"/>
      <c r="E16" s="46"/>
      <c r="F16" s="46"/>
      <c r="G16" s="47"/>
      <c r="H16" s="47" t="s">
        <v>114</v>
      </c>
    </row>
    <row r="17" spans="1:8" ht="12.75" customHeight="1" x14ac:dyDescent="0.2">
      <c r="A17" s="118" t="s">
        <v>22</v>
      </c>
      <c r="B17" s="116" t="s">
        <v>100</v>
      </c>
      <c r="C17" s="116" t="s">
        <v>37</v>
      </c>
      <c r="D17" s="117"/>
      <c r="E17" s="117"/>
      <c r="F17" s="117"/>
      <c r="G17" s="119" t="s">
        <v>362</v>
      </c>
      <c r="H17" s="120"/>
    </row>
    <row r="18" spans="1:8" ht="25.5" x14ac:dyDescent="0.2">
      <c r="A18" s="118"/>
      <c r="B18" s="116"/>
      <c r="C18" s="48" t="s">
        <v>33</v>
      </c>
      <c r="D18" s="48" t="s">
        <v>34</v>
      </c>
      <c r="E18" s="48" t="s">
        <v>35</v>
      </c>
      <c r="F18" s="48" t="s">
        <v>36</v>
      </c>
      <c r="G18" s="81">
        <v>2025</v>
      </c>
      <c r="H18" s="81">
        <v>2026</v>
      </c>
    </row>
    <row r="19" spans="1:8" ht="25.5" x14ac:dyDescent="0.2">
      <c r="A19" s="49" t="s">
        <v>56</v>
      </c>
      <c r="B19" s="50">
        <v>845</v>
      </c>
      <c r="C19" s="50"/>
      <c r="D19" s="50"/>
      <c r="E19" s="50"/>
      <c r="F19" s="50"/>
      <c r="G19" s="51">
        <f t="shared" ref="G19:H21" si="0">G20</f>
        <v>3520.5</v>
      </c>
      <c r="H19" s="51">
        <f t="shared" si="0"/>
        <v>3520.5</v>
      </c>
    </row>
    <row r="20" spans="1:8" x14ac:dyDescent="0.2">
      <c r="A20" s="34" t="s">
        <v>82</v>
      </c>
      <c r="B20" s="9">
        <v>845</v>
      </c>
      <c r="C20" s="9" t="s">
        <v>23</v>
      </c>
      <c r="D20" s="9"/>
      <c r="E20" s="9"/>
      <c r="F20" s="9"/>
      <c r="G20" s="52">
        <f t="shared" si="0"/>
        <v>3520.5</v>
      </c>
      <c r="H20" s="52">
        <f t="shared" si="0"/>
        <v>3520.5</v>
      </c>
    </row>
    <row r="21" spans="1:8" ht="38.25" x14ac:dyDescent="0.2">
      <c r="A21" s="28" t="s">
        <v>99</v>
      </c>
      <c r="B21" s="8">
        <v>845</v>
      </c>
      <c r="C21" s="8" t="s">
        <v>23</v>
      </c>
      <c r="D21" s="8" t="s">
        <v>38</v>
      </c>
      <c r="E21" s="8"/>
      <c r="F21" s="8"/>
      <c r="G21" s="53">
        <f t="shared" si="0"/>
        <v>3520.5</v>
      </c>
      <c r="H21" s="53">
        <f t="shared" si="0"/>
        <v>3520.5</v>
      </c>
    </row>
    <row r="22" spans="1:8" x14ac:dyDescent="0.2">
      <c r="A22" s="35" t="s">
        <v>116</v>
      </c>
      <c r="B22" s="10">
        <v>845</v>
      </c>
      <c r="C22" s="10" t="s">
        <v>23</v>
      </c>
      <c r="D22" s="10" t="s">
        <v>38</v>
      </c>
      <c r="E22" s="10" t="s">
        <v>140</v>
      </c>
      <c r="F22" s="10"/>
      <c r="G22" s="54">
        <f>G23</f>
        <v>3520.5</v>
      </c>
      <c r="H22" s="54">
        <f>H23</f>
        <v>3520.5</v>
      </c>
    </row>
    <row r="23" spans="1:8" s="42" customFormat="1" ht="38.25" x14ac:dyDescent="0.2">
      <c r="A23" s="18" t="s">
        <v>53</v>
      </c>
      <c r="B23" s="10">
        <v>845</v>
      </c>
      <c r="C23" s="10" t="s">
        <v>23</v>
      </c>
      <c r="D23" s="10" t="s">
        <v>38</v>
      </c>
      <c r="E23" s="10" t="s">
        <v>145</v>
      </c>
      <c r="F23" s="10"/>
      <c r="G23" s="54">
        <f>G24+G27</f>
        <v>3520.5</v>
      </c>
      <c r="H23" s="54">
        <f>H24+H27</f>
        <v>3520.5</v>
      </c>
    </row>
    <row r="24" spans="1:8" ht="25.5" x14ac:dyDescent="0.2">
      <c r="A24" s="29" t="s">
        <v>104</v>
      </c>
      <c r="B24" s="4">
        <v>845</v>
      </c>
      <c r="C24" s="4" t="s">
        <v>23</v>
      </c>
      <c r="D24" s="4" t="s">
        <v>38</v>
      </c>
      <c r="E24" s="4" t="s">
        <v>146</v>
      </c>
      <c r="F24" s="4"/>
      <c r="G24" s="5">
        <f>SUM(G25:G26)</f>
        <v>1383.8</v>
      </c>
      <c r="H24" s="5">
        <f>SUM(H25:H26)</f>
        <v>1383.8</v>
      </c>
    </row>
    <row r="25" spans="1:8" ht="25.5" x14ac:dyDescent="0.2">
      <c r="A25" s="14" t="s">
        <v>138</v>
      </c>
      <c r="B25" s="6">
        <v>845</v>
      </c>
      <c r="C25" s="6" t="s">
        <v>23</v>
      </c>
      <c r="D25" s="6" t="s">
        <v>38</v>
      </c>
      <c r="E25" s="6" t="s">
        <v>146</v>
      </c>
      <c r="F25" s="6" t="s">
        <v>73</v>
      </c>
      <c r="G25" s="85">
        <v>1062.8</v>
      </c>
      <c r="H25" s="85">
        <v>1062.8</v>
      </c>
    </row>
    <row r="26" spans="1:8" ht="38.25" x14ac:dyDescent="0.2">
      <c r="A26" s="14" t="s">
        <v>139</v>
      </c>
      <c r="B26" s="6">
        <v>845</v>
      </c>
      <c r="C26" s="6" t="s">
        <v>23</v>
      </c>
      <c r="D26" s="6" t="s">
        <v>38</v>
      </c>
      <c r="E26" s="6" t="s">
        <v>146</v>
      </c>
      <c r="F26" s="6" t="s">
        <v>132</v>
      </c>
      <c r="G26" s="85">
        <v>321</v>
      </c>
      <c r="H26" s="85">
        <v>321</v>
      </c>
    </row>
    <row r="27" spans="1:8" ht="25.5" x14ac:dyDescent="0.2">
      <c r="A27" s="29" t="s">
        <v>118</v>
      </c>
      <c r="B27" s="4">
        <v>845</v>
      </c>
      <c r="C27" s="4" t="s">
        <v>23</v>
      </c>
      <c r="D27" s="4" t="s">
        <v>38</v>
      </c>
      <c r="E27" s="4" t="s">
        <v>147</v>
      </c>
      <c r="F27" s="4"/>
      <c r="G27" s="5">
        <f>SUM(G28:G29)</f>
        <v>2136.6999999999998</v>
      </c>
      <c r="H27" s="5">
        <f>SUM(H28:H29)</f>
        <v>2136.6999999999998</v>
      </c>
    </row>
    <row r="28" spans="1:8" ht="25.5" x14ac:dyDescent="0.2">
      <c r="A28" s="14" t="s">
        <v>138</v>
      </c>
      <c r="B28" s="6">
        <v>845</v>
      </c>
      <c r="C28" s="6" t="s">
        <v>23</v>
      </c>
      <c r="D28" s="6" t="s">
        <v>38</v>
      </c>
      <c r="E28" s="6" t="s">
        <v>147</v>
      </c>
      <c r="F28" s="6" t="s">
        <v>73</v>
      </c>
      <c r="G28" s="20">
        <v>1641.1</v>
      </c>
      <c r="H28" s="20">
        <v>1641.1</v>
      </c>
    </row>
    <row r="29" spans="1:8" ht="38.25" x14ac:dyDescent="0.2">
      <c r="A29" s="14" t="s">
        <v>139</v>
      </c>
      <c r="B29" s="6">
        <v>845</v>
      </c>
      <c r="C29" s="6" t="s">
        <v>23</v>
      </c>
      <c r="D29" s="6" t="s">
        <v>38</v>
      </c>
      <c r="E29" s="6" t="s">
        <v>147</v>
      </c>
      <c r="F29" s="6" t="s">
        <v>132</v>
      </c>
      <c r="G29" s="20">
        <v>495.6</v>
      </c>
      <c r="H29" s="20">
        <v>495.6</v>
      </c>
    </row>
    <row r="30" spans="1:8" ht="25.5" x14ac:dyDescent="0.2">
      <c r="A30" s="49" t="s">
        <v>54</v>
      </c>
      <c r="B30" s="50">
        <v>968</v>
      </c>
      <c r="C30" s="50"/>
      <c r="D30" s="50"/>
      <c r="E30" s="50"/>
      <c r="F30" s="50"/>
      <c r="G30" s="51">
        <f>G31+G106+G112+G132+G137</f>
        <v>279109.89808999997</v>
      </c>
      <c r="H30" s="51">
        <f>H31+H106+H112+H132+H137</f>
        <v>54117.087309999995</v>
      </c>
    </row>
    <row r="31" spans="1:8" x14ac:dyDescent="0.2">
      <c r="A31" s="34" t="s">
        <v>82</v>
      </c>
      <c r="B31" s="9">
        <v>968</v>
      </c>
      <c r="C31" s="9" t="s">
        <v>23</v>
      </c>
      <c r="D31" s="9"/>
      <c r="E31" s="9"/>
      <c r="F31" s="9"/>
      <c r="G31" s="52">
        <f>G32+G38+G48+G52+G44</f>
        <v>40527.522319999996</v>
      </c>
      <c r="H31" s="52">
        <f>H32+H38+H48+H52+H44</f>
        <v>40934.264999999999</v>
      </c>
    </row>
    <row r="32" spans="1:8" ht="25.5" x14ac:dyDescent="0.2">
      <c r="A32" s="24" t="s">
        <v>63</v>
      </c>
      <c r="B32" s="8" t="s">
        <v>119</v>
      </c>
      <c r="C32" s="8" t="s">
        <v>23</v>
      </c>
      <c r="D32" s="8" t="s">
        <v>25</v>
      </c>
      <c r="E32" s="8"/>
      <c r="F32" s="8"/>
      <c r="G32" s="53">
        <f t="shared" ref="G32:H34" si="1">G33</f>
        <v>2670.8</v>
      </c>
      <c r="H32" s="53">
        <f t="shared" si="1"/>
        <v>2670.8</v>
      </c>
    </row>
    <row r="33" spans="1:8" x14ac:dyDescent="0.2">
      <c r="A33" s="18" t="s">
        <v>116</v>
      </c>
      <c r="B33" s="10" t="s">
        <v>119</v>
      </c>
      <c r="C33" s="10" t="s">
        <v>23</v>
      </c>
      <c r="D33" s="10" t="s">
        <v>25</v>
      </c>
      <c r="E33" s="10" t="s">
        <v>140</v>
      </c>
      <c r="F33" s="10"/>
      <c r="G33" s="54">
        <f t="shared" si="1"/>
        <v>2670.8</v>
      </c>
      <c r="H33" s="54">
        <f t="shared" si="1"/>
        <v>2670.8</v>
      </c>
    </row>
    <row r="34" spans="1:8" s="42" customFormat="1" ht="38.25" x14ac:dyDescent="0.2">
      <c r="A34" s="18" t="s">
        <v>53</v>
      </c>
      <c r="B34" s="10" t="s">
        <v>119</v>
      </c>
      <c r="C34" s="10" t="s">
        <v>23</v>
      </c>
      <c r="D34" s="10" t="s">
        <v>25</v>
      </c>
      <c r="E34" s="10" t="s">
        <v>145</v>
      </c>
      <c r="F34" s="10"/>
      <c r="G34" s="54">
        <f t="shared" si="1"/>
        <v>2670.8</v>
      </c>
      <c r="H34" s="54">
        <f t="shared" si="1"/>
        <v>2670.8</v>
      </c>
    </row>
    <row r="35" spans="1:8" s="41" customFormat="1" ht="25.5" x14ac:dyDescent="0.2">
      <c r="A35" s="29" t="s">
        <v>110</v>
      </c>
      <c r="B35" s="4" t="s">
        <v>119</v>
      </c>
      <c r="C35" s="4" t="s">
        <v>23</v>
      </c>
      <c r="D35" s="4" t="s">
        <v>25</v>
      </c>
      <c r="E35" s="4" t="s">
        <v>149</v>
      </c>
      <c r="F35" s="4"/>
      <c r="G35" s="5">
        <f>SUM(G36:G37)</f>
        <v>2670.8</v>
      </c>
      <c r="H35" s="5">
        <f>SUM(H36:H37)</f>
        <v>2670.8</v>
      </c>
    </row>
    <row r="36" spans="1:8" ht="25.5" x14ac:dyDescent="0.2">
      <c r="A36" s="14" t="s">
        <v>138</v>
      </c>
      <c r="B36" s="6" t="s">
        <v>119</v>
      </c>
      <c r="C36" s="6" t="s">
        <v>23</v>
      </c>
      <c r="D36" s="6" t="s">
        <v>25</v>
      </c>
      <c r="E36" s="6" t="s">
        <v>149</v>
      </c>
      <c r="F36" s="6" t="s">
        <v>73</v>
      </c>
      <c r="G36" s="20">
        <v>2051.3000000000002</v>
      </c>
      <c r="H36" s="20">
        <v>2051.3000000000002</v>
      </c>
    </row>
    <row r="37" spans="1:8" ht="38.25" x14ac:dyDescent="0.2">
      <c r="A37" s="14" t="s">
        <v>139</v>
      </c>
      <c r="B37" s="6" t="s">
        <v>119</v>
      </c>
      <c r="C37" s="6" t="s">
        <v>23</v>
      </c>
      <c r="D37" s="6" t="s">
        <v>25</v>
      </c>
      <c r="E37" s="6" t="s">
        <v>149</v>
      </c>
      <c r="F37" s="6" t="s">
        <v>132</v>
      </c>
      <c r="G37" s="20">
        <v>619.5</v>
      </c>
      <c r="H37" s="20">
        <v>619.5</v>
      </c>
    </row>
    <row r="38" spans="1:8" ht="38.25" x14ac:dyDescent="0.2">
      <c r="A38" s="24" t="s">
        <v>59</v>
      </c>
      <c r="B38" s="8">
        <v>968</v>
      </c>
      <c r="C38" s="8" t="s">
        <v>23</v>
      </c>
      <c r="D38" s="8" t="s">
        <v>26</v>
      </c>
      <c r="E38" s="8"/>
      <c r="F38" s="8"/>
      <c r="G38" s="53">
        <f t="shared" ref="G38:H40" si="2">G39</f>
        <v>12293.8</v>
      </c>
      <c r="H38" s="53">
        <f t="shared" si="2"/>
        <v>12293.8</v>
      </c>
    </row>
    <row r="39" spans="1:8" x14ac:dyDescent="0.2">
      <c r="A39" s="35" t="s">
        <v>116</v>
      </c>
      <c r="B39" s="10" t="s">
        <v>119</v>
      </c>
      <c r="C39" s="10" t="s">
        <v>23</v>
      </c>
      <c r="D39" s="10" t="s">
        <v>26</v>
      </c>
      <c r="E39" s="10" t="s">
        <v>140</v>
      </c>
      <c r="F39" s="10"/>
      <c r="G39" s="54">
        <f t="shared" si="2"/>
        <v>12293.8</v>
      </c>
      <c r="H39" s="54">
        <f t="shared" si="2"/>
        <v>12293.8</v>
      </c>
    </row>
    <row r="40" spans="1:8" s="42" customFormat="1" ht="38.25" x14ac:dyDescent="0.2">
      <c r="A40" s="18" t="s">
        <v>53</v>
      </c>
      <c r="B40" s="10">
        <v>968</v>
      </c>
      <c r="C40" s="10" t="s">
        <v>39</v>
      </c>
      <c r="D40" s="10" t="s">
        <v>26</v>
      </c>
      <c r="E40" s="10" t="s">
        <v>145</v>
      </c>
      <c r="F40" s="10"/>
      <c r="G40" s="54">
        <f t="shared" si="2"/>
        <v>12293.8</v>
      </c>
      <c r="H40" s="54">
        <f t="shared" si="2"/>
        <v>12293.8</v>
      </c>
    </row>
    <row r="41" spans="1:8" ht="25.5" x14ac:dyDescent="0.2">
      <c r="A41" s="25" t="s">
        <v>104</v>
      </c>
      <c r="B41" s="4">
        <v>968</v>
      </c>
      <c r="C41" s="4" t="s">
        <v>23</v>
      </c>
      <c r="D41" s="4" t="s">
        <v>26</v>
      </c>
      <c r="E41" s="4" t="s">
        <v>146</v>
      </c>
      <c r="F41" s="4"/>
      <c r="G41" s="5">
        <f>SUM(G42:G43)</f>
        <v>12293.8</v>
      </c>
      <c r="H41" s="5">
        <f>SUM(H42:H43)</f>
        <v>12293.8</v>
      </c>
    </row>
    <row r="42" spans="1:8" ht="25.5" x14ac:dyDescent="0.2">
      <c r="A42" s="14" t="s">
        <v>138</v>
      </c>
      <c r="B42" s="6">
        <v>968</v>
      </c>
      <c r="C42" s="6" t="s">
        <v>23</v>
      </c>
      <c r="D42" s="6" t="s">
        <v>26</v>
      </c>
      <c r="E42" s="6" t="s">
        <v>146</v>
      </c>
      <c r="F42" s="6" t="s">
        <v>73</v>
      </c>
      <c r="G42" s="20">
        <v>9442.2999999999993</v>
      </c>
      <c r="H42" s="20">
        <v>9442.2999999999993</v>
      </c>
    </row>
    <row r="43" spans="1:8" ht="38.25" x14ac:dyDescent="0.2">
      <c r="A43" s="14" t="s">
        <v>139</v>
      </c>
      <c r="B43" s="6">
        <v>968</v>
      </c>
      <c r="C43" s="6" t="s">
        <v>23</v>
      </c>
      <c r="D43" s="6" t="s">
        <v>26</v>
      </c>
      <c r="E43" s="6" t="s">
        <v>146</v>
      </c>
      <c r="F43" s="6" t="s">
        <v>132</v>
      </c>
      <c r="G43" s="20">
        <v>2851.5</v>
      </c>
      <c r="H43" s="20">
        <v>2851.5</v>
      </c>
    </row>
    <row r="44" spans="1:8" x14ac:dyDescent="0.2">
      <c r="A44" s="24" t="s">
        <v>308</v>
      </c>
      <c r="B44" s="8">
        <v>968</v>
      </c>
      <c r="C44" s="8" t="s">
        <v>23</v>
      </c>
      <c r="D44" s="8" t="s">
        <v>28</v>
      </c>
      <c r="E44" s="8"/>
      <c r="F44" s="8"/>
      <c r="G44" s="53">
        <f t="shared" ref="G44:H46" si="3">G45</f>
        <v>48.7</v>
      </c>
      <c r="H44" s="53">
        <f t="shared" si="3"/>
        <v>381.8</v>
      </c>
    </row>
    <row r="45" spans="1:8" x14ac:dyDescent="0.2">
      <c r="A45" s="18" t="s">
        <v>116</v>
      </c>
      <c r="B45" s="10" t="s">
        <v>119</v>
      </c>
      <c r="C45" s="10" t="s">
        <v>23</v>
      </c>
      <c r="D45" s="10" t="s">
        <v>28</v>
      </c>
      <c r="E45" s="10" t="s">
        <v>140</v>
      </c>
      <c r="F45" s="10"/>
      <c r="G45" s="54">
        <f t="shared" si="3"/>
        <v>48.7</v>
      </c>
      <c r="H45" s="54">
        <f t="shared" si="3"/>
        <v>381.8</v>
      </c>
    </row>
    <row r="46" spans="1:8" ht="38.25" x14ac:dyDescent="0.2">
      <c r="A46" s="30" t="s">
        <v>309</v>
      </c>
      <c r="B46" s="4" t="s">
        <v>119</v>
      </c>
      <c r="C46" s="4" t="s">
        <v>23</v>
      </c>
      <c r="D46" s="4" t="s">
        <v>28</v>
      </c>
      <c r="E46" s="4" t="s">
        <v>310</v>
      </c>
      <c r="F46" s="4"/>
      <c r="G46" s="89">
        <f t="shared" si="3"/>
        <v>48.7</v>
      </c>
      <c r="H46" s="89">
        <f t="shared" si="3"/>
        <v>381.8</v>
      </c>
    </row>
    <row r="47" spans="1:8" ht="25.5" x14ac:dyDescent="0.2">
      <c r="A47" s="19" t="s">
        <v>126</v>
      </c>
      <c r="B47" s="6" t="s">
        <v>119</v>
      </c>
      <c r="C47" s="6" t="s">
        <v>23</v>
      </c>
      <c r="D47" s="6" t="s">
        <v>28</v>
      </c>
      <c r="E47" s="6" t="s">
        <v>310</v>
      </c>
      <c r="F47" s="6" t="s">
        <v>77</v>
      </c>
      <c r="G47" s="85">
        <v>48.7</v>
      </c>
      <c r="H47" s="85">
        <v>381.8</v>
      </c>
    </row>
    <row r="48" spans="1:8" x14ac:dyDescent="0.2">
      <c r="A48" s="24" t="s">
        <v>15</v>
      </c>
      <c r="B48" s="8">
        <v>968</v>
      </c>
      <c r="C48" s="8" t="s">
        <v>23</v>
      </c>
      <c r="D48" s="8" t="s">
        <v>43</v>
      </c>
      <c r="E48" s="8"/>
      <c r="F48" s="8"/>
      <c r="G48" s="53">
        <f>G50</f>
        <v>500</v>
      </c>
      <c r="H48" s="53">
        <f>H50</f>
        <v>500</v>
      </c>
    </row>
    <row r="49" spans="1:8" x14ac:dyDescent="0.2">
      <c r="A49" s="18" t="s">
        <v>116</v>
      </c>
      <c r="B49" s="10" t="s">
        <v>119</v>
      </c>
      <c r="C49" s="10" t="s">
        <v>23</v>
      </c>
      <c r="D49" s="10" t="s">
        <v>43</v>
      </c>
      <c r="E49" s="10" t="s">
        <v>140</v>
      </c>
      <c r="F49" s="10"/>
      <c r="G49" s="54">
        <f>G50</f>
        <v>500</v>
      </c>
      <c r="H49" s="54">
        <f>H50</f>
        <v>500</v>
      </c>
    </row>
    <row r="50" spans="1:8" s="41" customFormat="1" x14ac:dyDescent="0.2">
      <c r="A50" s="25" t="s">
        <v>50</v>
      </c>
      <c r="B50" s="4">
        <v>968</v>
      </c>
      <c r="C50" s="4" t="s">
        <v>23</v>
      </c>
      <c r="D50" s="4" t="s">
        <v>43</v>
      </c>
      <c r="E50" s="4" t="s">
        <v>150</v>
      </c>
      <c r="F50" s="4"/>
      <c r="G50" s="5">
        <f>G51</f>
        <v>500</v>
      </c>
      <c r="H50" s="5">
        <f>H51</f>
        <v>500</v>
      </c>
    </row>
    <row r="51" spans="1:8" x14ac:dyDescent="0.2">
      <c r="A51" s="36" t="s">
        <v>81</v>
      </c>
      <c r="B51" s="6">
        <v>968</v>
      </c>
      <c r="C51" s="6" t="s">
        <v>23</v>
      </c>
      <c r="D51" s="6" t="s">
        <v>43</v>
      </c>
      <c r="E51" s="6" t="s">
        <v>150</v>
      </c>
      <c r="F51" s="6" t="s">
        <v>83</v>
      </c>
      <c r="G51" s="20">
        <v>500</v>
      </c>
      <c r="H51" s="20">
        <v>500</v>
      </c>
    </row>
    <row r="52" spans="1:8" x14ac:dyDescent="0.2">
      <c r="A52" s="24" t="s">
        <v>71</v>
      </c>
      <c r="B52" s="8">
        <v>968</v>
      </c>
      <c r="C52" s="8" t="s">
        <v>23</v>
      </c>
      <c r="D52" s="8" t="s">
        <v>60</v>
      </c>
      <c r="E52" s="8"/>
      <c r="F52" s="8"/>
      <c r="G52" s="53">
        <f>G53+G63+G67+G71+G75+G79</f>
        <v>25014.222320000001</v>
      </c>
      <c r="H52" s="53">
        <f>H53+H63+H67+H71+H75+H79</f>
        <v>25087.865000000002</v>
      </c>
    </row>
    <row r="53" spans="1:8" ht="25.5" x14ac:dyDescent="0.2">
      <c r="A53" s="66" t="s">
        <v>449</v>
      </c>
      <c r="B53" s="10" t="s">
        <v>119</v>
      </c>
      <c r="C53" s="10" t="s">
        <v>23</v>
      </c>
      <c r="D53" s="10" t="s">
        <v>60</v>
      </c>
      <c r="E53" s="10" t="s">
        <v>251</v>
      </c>
      <c r="F53" s="10"/>
      <c r="G53" s="54">
        <f>G54+G57+G60</f>
        <v>572</v>
      </c>
      <c r="H53" s="54">
        <f>H54+H57+H60</f>
        <v>572</v>
      </c>
    </row>
    <row r="54" spans="1:8" s="42" customFormat="1" ht="38.25" x14ac:dyDescent="0.2">
      <c r="A54" s="23" t="s">
        <v>297</v>
      </c>
      <c r="B54" s="4" t="s">
        <v>119</v>
      </c>
      <c r="C54" s="4" t="s">
        <v>23</v>
      </c>
      <c r="D54" s="4" t="s">
        <v>60</v>
      </c>
      <c r="E54" s="4" t="s">
        <v>268</v>
      </c>
      <c r="F54" s="4"/>
      <c r="G54" s="5">
        <f>G55</f>
        <v>100</v>
      </c>
      <c r="H54" s="5">
        <f>H55</f>
        <v>100</v>
      </c>
    </row>
    <row r="55" spans="1:8" s="41" customFormat="1" ht="25.5" x14ac:dyDescent="0.2">
      <c r="A55" s="16" t="s">
        <v>126</v>
      </c>
      <c r="B55" s="4">
        <v>968</v>
      </c>
      <c r="C55" s="4" t="s">
        <v>23</v>
      </c>
      <c r="D55" s="4" t="s">
        <v>60</v>
      </c>
      <c r="E55" s="4" t="s">
        <v>262</v>
      </c>
      <c r="F55" s="7"/>
      <c r="G55" s="5">
        <f>G56</f>
        <v>100</v>
      </c>
      <c r="H55" s="5">
        <f>H56</f>
        <v>100</v>
      </c>
    </row>
    <row r="56" spans="1:8" ht="25.5" x14ac:dyDescent="0.2">
      <c r="A56" s="19" t="s">
        <v>126</v>
      </c>
      <c r="B56" s="6" t="s">
        <v>119</v>
      </c>
      <c r="C56" s="6" t="s">
        <v>23</v>
      </c>
      <c r="D56" s="6" t="s">
        <v>60</v>
      </c>
      <c r="E56" s="6" t="s">
        <v>262</v>
      </c>
      <c r="F56" s="6" t="s">
        <v>77</v>
      </c>
      <c r="G56" s="20">
        <v>100</v>
      </c>
      <c r="H56" s="20">
        <v>100</v>
      </c>
    </row>
    <row r="57" spans="1:8" ht="25.5" x14ac:dyDescent="0.2">
      <c r="A57" s="23" t="s">
        <v>298</v>
      </c>
      <c r="B57" s="4" t="s">
        <v>119</v>
      </c>
      <c r="C57" s="4" t="s">
        <v>23</v>
      </c>
      <c r="D57" s="4" t="s">
        <v>60</v>
      </c>
      <c r="E57" s="4" t="s">
        <v>299</v>
      </c>
      <c r="F57" s="4"/>
      <c r="G57" s="5">
        <f>G58</f>
        <v>422</v>
      </c>
      <c r="H57" s="5">
        <f>H58</f>
        <v>422</v>
      </c>
    </row>
    <row r="58" spans="1:8" s="41" customFormat="1" ht="38.25" x14ac:dyDescent="0.2">
      <c r="A58" s="25" t="s">
        <v>252</v>
      </c>
      <c r="B58" s="4" t="s">
        <v>119</v>
      </c>
      <c r="C58" s="4" t="s">
        <v>23</v>
      </c>
      <c r="D58" s="4" t="s">
        <v>60</v>
      </c>
      <c r="E58" s="4" t="s">
        <v>354</v>
      </c>
      <c r="F58" s="4"/>
      <c r="G58" s="89">
        <f>G59</f>
        <v>422</v>
      </c>
      <c r="H58" s="89">
        <f>H59</f>
        <v>422</v>
      </c>
    </row>
    <row r="59" spans="1:8" ht="25.5" x14ac:dyDescent="0.2">
      <c r="A59" s="19" t="s">
        <v>126</v>
      </c>
      <c r="B59" s="6" t="s">
        <v>119</v>
      </c>
      <c r="C59" s="6" t="s">
        <v>23</v>
      </c>
      <c r="D59" s="6" t="s">
        <v>60</v>
      </c>
      <c r="E59" s="6" t="s">
        <v>354</v>
      </c>
      <c r="F59" s="6" t="s">
        <v>77</v>
      </c>
      <c r="G59" s="85">
        <f>211+211</f>
        <v>422</v>
      </c>
      <c r="H59" s="85">
        <f>211+211</f>
        <v>422</v>
      </c>
    </row>
    <row r="60" spans="1:8" s="42" customFormat="1" ht="38.25" x14ac:dyDescent="0.2">
      <c r="A60" s="70" t="s">
        <v>332</v>
      </c>
      <c r="B60" s="4" t="s">
        <v>119</v>
      </c>
      <c r="C60" s="4" t="s">
        <v>23</v>
      </c>
      <c r="D60" s="4" t="s">
        <v>60</v>
      </c>
      <c r="E60" s="4" t="s">
        <v>333</v>
      </c>
      <c r="F60" s="4"/>
      <c r="G60" s="5">
        <f>G62</f>
        <v>50</v>
      </c>
      <c r="H60" s="5">
        <f>H62</f>
        <v>50</v>
      </c>
    </row>
    <row r="61" spans="1:8" s="42" customFormat="1" ht="25.5" x14ac:dyDescent="0.2">
      <c r="A61" s="16" t="s">
        <v>126</v>
      </c>
      <c r="B61" s="4" t="s">
        <v>119</v>
      </c>
      <c r="C61" s="4" t="s">
        <v>23</v>
      </c>
      <c r="D61" s="4" t="s">
        <v>60</v>
      </c>
      <c r="E61" s="4" t="s">
        <v>334</v>
      </c>
      <c r="F61" s="7"/>
      <c r="G61" s="5">
        <f>G62</f>
        <v>50</v>
      </c>
      <c r="H61" s="5">
        <f>H62</f>
        <v>50</v>
      </c>
    </row>
    <row r="62" spans="1:8" s="42" customFormat="1" ht="25.5" x14ac:dyDescent="0.2">
      <c r="A62" s="19" t="s">
        <v>126</v>
      </c>
      <c r="B62" s="6" t="s">
        <v>119</v>
      </c>
      <c r="C62" s="6" t="s">
        <v>23</v>
      </c>
      <c r="D62" s="6" t="s">
        <v>60</v>
      </c>
      <c r="E62" s="6" t="s">
        <v>334</v>
      </c>
      <c r="F62" s="6" t="s">
        <v>77</v>
      </c>
      <c r="G62" s="20">
        <v>50</v>
      </c>
      <c r="H62" s="20">
        <v>50</v>
      </c>
    </row>
    <row r="63" spans="1:8" s="42" customFormat="1" ht="38.25" x14ac:dyDescent="0.2">
      <c r="A63" s="66" t="s">
        <v>450</v>
      </c>
      <c r="B63" s="10">
        <v>968</v>
      </c>
      <c r="C63" s="10" t="s">
        <v>23</v>
      </c>
      <c r="D63" s="10" t="s">
        <v>60</v>
      </c>
      <c r="E63" s="10" t="s">
        <v>263</v>
      </c>
      <c r="F63" s="10"/>
      <c r="G63" s="54">
        <f t="shared" ref="G63:H65" si="4">G64</f>
        <v>300</v>
      </c>
      <c r="H63" s="54">
        <f t="shared" si="4"/>
        <v>300</v>
      </c>
    </row>
    <row r="64" spans="1:8" s="42" customFormat="1" ht="38.25" x14ac:dyDescent="0.2">
      <c r="A64" s="25" t="s">
        <v>253</v>
      </c>
      <c r="B64" s="4">
        <v>968</v>
      </c>
      <c r="C64" s="4" t="s">
        <v>23</v>
      </c>
      <c r="D64" s="4" t="s">
        <v>60</v>
      </c>
      <c r="E64" s="4" t="s">
        <v>264</v>
      </c>
      <c r="F64" s="4"/>
      <c r="G64" s="5">
        <f t="shared" si="4"/>
        <v>300</v>
      </c>
      <c r="H64" s="5">
        <f t="shared" si="4"/>
        <v>300</v>
      </c>
    </row>
    <row r="65" spans="1:8" s="68" customFormat="1" ht="26.25" x14ac:dyDescent="0.25">
      <c r="A65" s="16" t="s">
        <v>126</v>
      </c>
      <c r="B65" s="4">
        <v>968</v>
      </c>
      <c r="C65" s="4" t="s">
        <v>23</v>
      </c>
      <c r="D65" s="4" t="s">
        <v>60</v>
      </c>
      <c r="E65" s="4" t="s">
        <v>265</v>
      </c>
      <c r="F65" s="4"/>
      <c r="G65" s="5">
        <f t="shared" si="4"/>
        <v>300</v>
      </c>
      <c r="H65" s="5">
        <f t="shared" si="4"/>
        <v>300</v>
      </c>
    </row>
    <row r="66" spans="1:8" s="42" customFormat="1" ht="25.5" x14ac:dyDescent="0.2">
      <c r="A66" s="19" t="s">
        <v>126</v>
      </c>
      <c r="B66" s="6">
        <v>968</v>
      </c>
      <c r="C66" s="6" t="s">
        <v>23</v>
      </c>
      <c r="D66" s="6" t="s">
        <v>60</v>
      </c>
      <c r="E66" s="6" t="s">
        <v>265</v>
      </c>
      <c r="F66" s="6" t="s">
        <v>77</v>
      </c>
      <c r="G66" s="20">
        <v>300</v>
      </c>
      <c r="H66" s="20">
        <v>300</v>
      </c>
    </row>
    <row r="67" spans="1:8" ht="38.25" x14ac:dyDescent="0.2">
      <c r="A67" s="66" t="s">
        <v>476</v>
      </c>
      <c r="B67" s="10" t="s">
        <v>120</v>
      </c>
      <c r="C67" s="10" t="s">
        <v>23</v>
      </c>
      <c r="D67" s="10" t="s">
        <v>60</v>
      </c>
      <c r="E67" s="10" t="s">
        <v>160</v>
      </c>
      <c r="F67" s="10"/>
      <c r="G67" s="54">
        <f t="shared" ref="G67:H69" si="5">G68</f>
        <v>135</v>
      </c>
      <c r="H67" s="54">
        <f t="shared" si="5"/>
        <v>135</v>
      </c>
    </row>
    <row r="68" spans="1:8" ht="38.25" x14ac:dyDescent="0.2">
      <c r="A68" s="25" t="s">
        <v>355</v>
      </c>
      <c r="B68" s="4">
        <v>968</v>
      </c>
      <c r="C68" s="4" t="s">
        <v>23</v>
      </c>
      <c r="D68" s="4" t="s">
        <v>60</v>
      </c>
      <c r="E68" s="4" t="s">
        <v>266</v>
      </c>
      <c r="F68" s="4"/>
      <c r="G68" s="5">
        <f t="shared" si="5"/>
        <v>135</v>
      </c>
      <c r="H68" s="5">
        <f t="shared" si="5"/>
        <v>135</v>
      </c>
    </row>
    <row r="69" spans="1:8" s="41" customFormat="1" ht="25.5" x14ac:dyDescent="0.2">
      <c r="A69" s="16" t="s">
        <v>126</v>
      </c>
      <c r="B69" s="4">
        <v>968</v>
      </c>
      <c r="C69" s="4" t="s">
        <v>23</v>
      </c>
      <c r="D69" s="4" t="s">
        <v>60</v>
      </c>
      <c r="E69" s="4" t="s">
        <v>267</v>
      </c>
      <c r="F69" s="7"/>
      <c r="G69" s="5">
        <f t="shared" si="5"/>
        <v>135</v>
      </c>
      <c r="H69" s="5">
        <f t="shared" si="5"/>
        <v>135</v>
      </c>
    </row>
    <row r="70" spans="1:8" ht="25.5" x14ac:dyDescent="0.2">
      <c r="A70" s="19" t="s">
        <v>126</v>
      </c>
      <c r="B70" s="6">
        <v>968</v>
      </c>
      <c r="C70" s="6" t="s">
        <v>23</v>
      </c>
      <c r="D70" s="6" t="s">
        <v>60</v>
      </c>
      <c r="E70" s="6" t="s">
        <v>267</v>
      </c>
      <c r="F70" s="6" t="s">
        <v>77</v>
      </c>
      <c r="G70" s="20">
        <v>135</v>
      </c>
      <c r="H70" s="20">
        <v>135</v>
      </c>
    </row>
    <row r="71" spans="1:8" ht="27.75" customHeight="1" x14ac:dyDescent="0.2">
      <c r="A71" s="66" t="s">
        <v>451</v>
      </c>
      <c r="B71" s="10">
        <v>968</v>
      </c>
      <c r="C71" s="10" t="s">
        <v>23</v>
      </c>
      <c r="D71" s="10" t="s">
        <v>60</v>
      </c>
      <c r="E71" s="10" t="s">
        <v>349</v>
      </c>
      <c r="F71" s="10"/>
      <c r="G71" s="54">
        <f t="shared" ref="G71:H73" si="6">G72</f>
        <v>180</v>
      </c>
      <c r="H71" s="54">
        <f t="shared" si="6"/>
        <v>180</v>
      </c>
    </row>
    <row r="72" spans="1:8" ht="25.5" x14ac:dyDescent="0.2">
      <c r="A72" s="25" t="s">
        <v>351</v>
      </c>
      <c r="B72" s="4">
        <v>968</v>
      </c>
      <c r="C72" s="4" t="s">
        <v>23</v>
      </c>
      <c r="D72" s="4" t="s">
        <v>60</v>
      </c>
      <c r="E72" s="4" t="s">
        <v>350</v>
      </c>
      <c r="F72" s="4"/>
      <c r="G72" s="5">
        <f t="shared" si="6"/>
        <v>180</v>
      </c>
      <c r="H72" s="5">
        <f t="shared" si="6"/>
        <v>180</v>
      </c>
    </row>
    <row r="73" spans="1:8" s="41" customFormat="1" ht="25.5" x14ac:dyDescent="0.2">
      <c r="A73" s="16" t="s">
        <v>126</v>
      </c>
      <c r="B73" s="4">
        <v>968</v>
      </c>
      <c r="C73" s="4" t="s">
        <v>23</v>
      </c>
      <c r="D73" s="4" t="s">
        <v>60</v>
      </c>
      <c r="E73" s="4" t="s">
        <v>1</v>
      </c>
      <c r="F73" s="4"/>
      <c r="G73" s="5">
        <f t="shared" si="6"/>
        <v>180</v>
      </c>
      <c r="H73" s="5">
        <f t="shared" si="6"/>
        <v>180</v>
      </c>
    </row>
    <row r="74" spans="1:8" x14ac:dyDescent="0.2">
      <c r="A74" s="36" t="s">
        <v>130</v>
      </c>
      <c r="B74" s="6" t="s">
        <v>119</v>
      </c>
      <c r="C74" s="6" t="s">
        <v>23</v>
      </c>
      <c r="D74" s="6" t="s">
        <v>60</v>
      </c>
      <c r="E74" s="6" t="s">
        <v>1</v>
      </c>
      <c r="F74" s="6" t="s">
        <v>84</v>
      </c>
      <c r="G74" s="20">
        <v>180</v>
      </c>
      <c r="H74" s="20">
        <v>180</v>
      </c>
    </row>
    <row r="75" spans="1:8" ht="38.25" x14ac:dyDescent="0.2">
      <c r="A75" s="66" t="s">
        <v>452</v>
      </c>
      <c r="B75" s="10">
        <v>968</v>
      </c>
      <c r="C75" s="10" t="s">
        <v>23</v>
      </c>
      <c r="D75" s="10" t="s">
        <v>60</v>
      </c>
      <c r="E75" s="10" t="s">
        <v>303</v>
      </c>
      <c r="F75" s="10"/>
      <c r="G75" s="54">
        <f t="shared" ref="G75:H77" si="7">G76</f>
        <v>250</v>
      </c>
      <c r="H75" s="54">
        <f t="shared" si="7"/>
        <v>250</v>
      </c>
    </row>
    <row r="76" spans="1:8" ht="25.5" x14ac:dyDescent="0.2">
      <c r="A76" s="76" t="s">
        <v>318</v>
      </c>
      <c r="B76" s="4">
        <v>968</v>
      </c>
      <c r="C76" s="4" t="s">
        <v>23</v>
      </c>
      <c r="D76" s="4" t="s">
        <v>60</v>
      </c>
      <c r="E76" s="4" t="s">
        <v>304</v>
      </c>
      <c r="F76" s="4"/>
      <c r="G76" s="5">
        <f t="shared" si="7"/>
        <v>250</v>
      </c>
      <c r="H76" s="5">
        <f t="shared" si="7"/>
        <v>250</v>
      </c>
    </row>
    <row r="77" spans="1:8" s="41" customFormat="1" ht="25.5" x14ac:dyDescent="0.2">
      <c r="A77" s="16" t="s">
        <v>126</v>
      </c>
      <c r="B77" s="4" t="s">
        <v>119</v>
      </c>
      <c r="C77" s="4" t="s">
        <v>23</v>
      </c>
      <c r="D77" s="4" t="s">
        <v>60</v>
      </c>
      <c r="E77" s="4" t="s">
        <v>305</v>
      </c>
      <c r="F77" s="4"/>
      <c r="G77" s="5">
        <f t="shared" si="7"/>
        <v>250</v>
      </c>
      <c r="H77" s="5">
        <f t="shared" si="7"/>
        <v>250</v>
      </c>
    </row>
    <row r="78" spans="1:8" ht="25.5" x14ac:dyDescent="0.2">
      <c r="A78" s="36" t="s">
        <v>76</v>
      </c>
      <c r="B78" s="6" t="s">
        <v>119</v>
      </c>
      <c r="C78" s="6" t="s">
        <v>23</v>
      </c>
      <c r="D78" s="6" t="s">
        <v>60</v>
      </c>
      <c r="E78" s="6" t="s">
        <v>305</v>
      </c>
      <c r="F78" s="6" t="s">
        <v>77</v>
      </c>
      <c r="G78" s="20">
        <v>250</v>
      </c>
      <c r="H78" s="20">
        <v>250</v>
      </c>
    </row>
    <row r="79" spans="1:8" x14ac:dyDescent="0.2">
      <c r="A79" s="18" t="s">
        <v>116</v>
      </c>
      <c r="B79" s="10" t="s">
        <v>119</v>
      </c>
      <c r="C79" s="10" t="s">
        <v>23</v>
      </c>
      <c r="D79" s="10" t="s">
        <v>60</v>
      </c>
      <c r="E79" s="10" t="s">
        <v>140</v>
      </c>
      <c r="F79" s="10"/>
      <c r="G79" s="54">
        <f>G80+G85+G91+G97+G99</f>
        <v>23577.222320000001</v>
      </c>
      <c r="H79" s="54">
        <f>H80+H85+H91+H97+H99</f>
        <v>23650.865000000002</v>
      </c>
    </row>
    <row r="80" spans="1:8" ht="25.5" x14ac:dyDescent="0.2">
      <c r="A80" s="25" t="s">
        <v>58</v>
      </c>
      <c r="B80" s="4">
        <v>968</v>
      </c>
      <c r="C80" s="4" t="s">
        <v>23</v>
      </c>
      <c r="D80" s="4" t="s">
        <v>60</v>
      </c>
      <c r="E80" s="4" t="s">
        <v>151</v>
      </c>
      <c r="F80" s="4"/>
      <c r="G80" s="89">
        <f>SUM(G81:G84)</f>
        <v>300.5</v>
      </c>
      <c r="H80" s="89">
        <f>SUM(H81:H84)</f>
        <v>300.5</v>
      </c>
    </row>
    <row r="81" spans="1:8" ht="25.5" x14ac:dyDescent="0.2">
      <c r="A81" s="36" t="s">
        <v>138</v>
      </c>
      <c r="B81" s="6">
        <v>968</v>
      </c>
      <c r="C81" s="6" t="s">
        <v>23</v>
      </c>
      <c r="D81" s="6" t="s">
        <v>60</v>
      </c>
      <c r="E81" s="6" t="s">
        <v>151</v>
      </c>
      <c r="F81" s="6" t="s">
        <v>73</v>
      </c>
      <c r="G81" s="85">
        <v>193.22880000000001</v>
      </c>
      <c r="H81" s="85">
        <v>193.22880000000001</v>
      </c>
    </row>
    <row r="82" spans="1:8" ht="38.25" x14ac:dyDescent="0.2">
      <c r="A82" s="36" t="s">
        <v>139</v>
      </c>
      <c r="B82" s="6">
        <v>968</v>
      </c>
      <c r="C82" s="6" t="s">
        <v>23</v>
      </c>
      <c r="D82" s="6" t="s">
        <v>60</v>
      </c>
      <c r="E82" s="6" t="s">
        <v>151</v>
      </c>
      <c r="F82" s="6" t="s">
        <v>132</v>
      </c>
      <c r="G82" s="85">
        <v>58.371200000000002</v>
      </c>
      <c r="H82" s="85">
        <v>58.371200000000002</v>
      </c>
    </row>
    <row r="83" spans="1:8" ht="25.5" x14ac:dyDescent="0.2">
      <c r="A83" s="36" t="s">
        <v>74</v>
      </c>
      <c r="B83" s="6">
        <v>968</v>
      </c>
      <c r="C83" s="6" t="s">
        <v>23</v>
      </c>
      <c r="D83" s="6" t="s">
        <v>60</v>
      </c>
      <c r="E83" s="6" t="s">
        <v>151</v>
      </c>
      <c r="F83" s="6" t="s">
        <v>75</v>
      </c>
      <c r="G83" s="85">
        <v>15</v>
      </c>
      <c r="H83" s="85">
        <v>15</v>
      </c>
    </row>
    <row r="84" spans="1:8" ht="25.5" x14ac:dyDescent="0.2">
      <c r="A84" s="36" t="s">
        <v>76</v>
      </c>
      <c r="B84" s="6">
        <v>968</v>
      </c>
      <c r="C84" s="6" t="s">
        <v>23</v>
      </c>
      <c r="D84" s="6" t="s">
        <v>60</v>
      </c>
      <c r="E84" s="6" t="s">
        <v>151</v>
      </c>
      <c r="F84" s="6" t="s">
        <v>77</v>
      </c>
      <c r="G84" s="85">
        <v>33.9</v>
      </c>
      <c r="H84" s="85">
        <v>33.9</v>
      </c>
    </row>
    <row r="85" spans="1:8" ht="38.25" x14ac:dyDescent="0.2">
      <c r="A85" s="25" t="s">
        <v>47</v>
      </c>
      <c r="B85" s="4">
        <v>968</v>
      </c>
      <c r="C85" s="4" t="s">
        <v>39</v>
      </c>
      <c r="D85" s="4" t="s">
        <v>60</v>
      </c>
      <c r="E85" s="4" t="s">
        <v>152</v>
      </c>
      <c r="F85" s="4"/>
      <c r="G85" s="89">
        <f>SUM(G86:G90)</f>
        <v>790.1</v>
      </c>
      <c r="H85" s="89">
        <f>SUM(H86:H90)</f>
        <v>790.1</v>
      </c>
    </row>
    <row r="86" spans="1:8" ht="25.5" x14ac:dyDescent="0.2">
      <c r="A86" s="36" t="s">
        <v>138</v>
      </c>
      <c r="B86" s="6">
        <v>968</v>
      </c>
      <c r="C86" s="6" t="s">
        <v>23</v>
      </c>
      <c r="D86" s="6" t="s">
        <v>60</v>
      </c>
      <c r="E86" s="6" t="s">
        <v>152</v>
      </c>
      <c r="F86" s="6" t="s">
        <v>73</v>
      </c>
      <c r="G86" s="85">
        <v>501.3</v>
      </c>
      <c r="H86" s="85">
        <v>501.3</v>
      </c>
    </row>
    <row r="87" spans="1:8" ht="25.5" x14ac:dyDescent="0.2">
      <c r="A87" s="36" t="s">
        <v>460</v>
      </c>
      <c r="B87" s="6">
        <v>968</v>
      </c>
      <c r="C87" s="6" t="s">
        <v>23</v>
      </c>
      <c r="D87" s="6" t="s">
        <v>60</v>
      </c>
      <c r="E87" s="6" t="s">
        <v>152</v>
      </c>
      <c r="F87" s="6" t="s">
        <v>461</v>
      </c>
      <c r="G87" s="85">
        <v>4</v>
      </c>
      <c r="H87" s="85">
        <v>4</v>
      </c>
    </row>
    <row r="88" spans="1:8" s="41" customFormat="1" ht="38.25" x14ac:dyDescent="0.2">
      <c r="A88" s="36" t="s">
        <v>139</v>
      </c>
      <c r="B88" s="6">
        <v>968</v>
      </c>
      <c r="C88" s="6" t="s">
        <v>23</v>
      </c>
      <c r="D88" s="6" t="s">
        <v>60</v>
      </c>
      <c r="E88" s="6" t="s">
        <v>152</v>
      </c>
      <c r="F88" s="6" t="s">
        <v>132</v>
      </c>
      <c r="G88" s="85">
        <v>151.30000000000001</v>
      </c>
      <c r="H88" s="85">
        <v>151.30000000000001</v>
      </c>
    </row>
    <row r="89" spans="1:8" ht="25.5" x14ac:dyDescent="0.2">
      <c r="A89" s="36" t="s">
        <v>74</v>
      </c>
      <c r="B89" s="6">
        <v>968</v>
      </c>
      <c r="C89" s="6" t="s">
        <v>23</v>
      </c>
      <c r="D89" s="6" t="s">
        <v>60</v>
      </c>
      <c r="E89" s="6" t="s">
        <v>152</v>
      </c>
      <c r="F89" s="6" t="s">
        <v>75</v>
      </c>
      <c r="G89" s="85">
        <v>40.6</v>
      </c>
      <c r="H89" s="85">
        <v>40.6</v>
      </c>
    </row>
    <row r="90" spans="1:8" ht="25.5" x14ac:dyDescent="0.2">
      <c r="A90" s="36" t="s">
        <v>76</v>
      </c>
      <c r="B90" s="6">
        <v>968</v>
      </c>
      <c r="C90" s="6" t="s">
        <v>23</v>
      </c>
      <c r="D90" s="6" t="s">
        <v>60</v>
      </c>
      <c r="E90" s="6" t="s">
        <v>152</v>
      </c>
      <c r="F90" s="6" t="s">
        <v>77</v>
      </c>
      <c r="G90" s="85">
        <v>92.9</v>
      </c>
      <c r="H90" s="85">
        <v>92.9</v>
      </c>
    </row>
    <row r="91" spans="1:8" ht="38.25" x14ac:dyDescent="0.2">
      <c r="A91" s="31" t="s">
        <v>52</v>
      </c>
      <c r="B91" s="4">
        <v>968</v>
      </c>
      <c r="C91" s="4" t="s">
        <v>23</v>
      </c>
      <c r="D91" s="4" t="s">
        <v>60</v>
      </c>
      <c r="E91" s="4" t="s">
        <v>153</v>
      </c>
      <c r="F91" s="4"/>
      <c r="G91" s="89">
        <f>SUM(G92:G95)</f>
        <v>513.5</v>
      </c>
      <c r="H91" s="89">
        <f>SUM(H92:H95)</f>
        <v>513.5</v>
      </c>
    </row>
    <row r="92" spans="1:8" ht="25.5" x14ac:dyDescent="0.2">
      <c r="A92" s="36" t="s">
        <v>138</v>
      </c>
      <c r="B92" s="6">
        <v>968</v>
      </c>
      <c r="C92" s="6" t="s">
        <v>23</v>
      </c>
      <c r="D92" s="6" t="s">
        <v>60</v>
      </c>
      <c r="E92" s="6" t="s">
        <v>153</v>
      </c>
      <c r="F92" s="6" t="s">
        <v>73</v>
      </c>
      <c r="G92" s="85">
        <v>358.9</v>
      </c>
      <c r="H92" s="85">
        <v>358.9</v>
      </c>
    </row>
    <row r="93" spans="1:8" ht="38.25" x14ac:dyDescent="0.2">
      <c r="A93" s="36" t="s">
        <v>139</v>
      </c>
      <c r="B93" s="6">
        <v>968</v>
      </c>
      <c r="C93" s="6" t="s">
        <v>23</v>
      </c>
      <c r="D93" s="6" t="s">
        <v>60</v>
      </c>
      <c r="E93" s="6" t="s">
        <v>153</v>
      </c>
      <c r="F93" s="6" t="s">
        <v>132</v>
      </c>
      <c r="G93" s="85">
        <v>108.39</v>
      </c>
      <c r="H93" s="85">
        <v>108.39</v>
      </c>
    </row>
    <row r="94" spans="1:8" ht="25.5" x14ac:dyDescent="0.2">
      <c r="A94" s="36" t="s">
        <v>74</v>
      </c>
      <c r="B94" s="6">
        <v>968</v>
      </c>
      <c r="C94" s="6" t="s">
        <v>23</v>
      </c>
      <c r="D94" s="6" t="s">
        <v>60</v>
      </c>
      <c r="E94" s="6" t="s">
        <v>153</v>
      </c>
      <c r="F94" s="6" t="s">
        <v>75</v>
      </c>
      <c r="G94" s="85">
        <v>22</v>
      </c>
      <c r="H94" s="85">
        <v>22</v>
      </c>
    </row>
    <row r="95" spans="1:8" ht="25.5" x14ac:dyDescent="0.2">
      <c r="A95" s="36" t="s">
        <v>76</v>
      </c>
      <c r="B95" s="6">
        <v>968</v>
      </c>
      <c r="C95" s="6" t="s">
        <v>23</v>
      </c>
      <c r="D95" s="6" t="s">
        <v>60</v>
      </c>
      <c r="E95" s="6" t="s">
        <v>153</v>
      </c>
      <c r="F95" s="6" t="s">
        <v>77</v>
      </c>
      <c r="G95" s="85">
        <v>24.21</v>
      </c>
      <c r="H95" s="85">
        <v>24.21</v>
      </c>
    </row>
    <row r="96" spans="1:8" x14ac:dyDescent="0.2">
      <c r="A96" s="114"/>
      <c r="B96" s="4">
        <v>968</v>
      </c>
      <c r="C96" s="4" t="s">
        <v>23</v>
      </c>
      <c r="D96" s="4" t="s">
        <v>60</v>
      </c>
      <c r="E96" s="4" t="s">
        <v>499</v>
      </c>
      <c r="F96" s="4"/>
      <c r="G96" s="5">
        <f>G97</f>
        <v>2248.6999999999998</v>
      </c>
      <c r="H96" s="5">
        <f>H97</f>
        <v>2248.6999999999998</v>
      </c>
    </row>
    <row r="97" spans="1:8" s="41" customFormat="1" ht="25.5" x14ac:dyDescent="0.2">
      <c r="A97" s="30" t="s">
        <v>269</v>
      </c>
      <c r="B97" s="4">
        <v>968</v>
      </c>
      <c r="C97" s="4" t="s">
        <v>23</v>
      </c>
      <c r="D97" s="4" t="s">
        <v>60</v>
      </c>
      <c r="E97" s="4" t="s">
        <v>359</v>
      </c>
      <c r="F97" s="4"/>
      <c r="G97" s="5">
        <f>G98</f>
        <v>2248.6999999999998</v>
      </c>
      <c r="H97" s="5">
        <f>H98</f>
        <v>2248.6999999999998</v>
      </c>
    </row>
    <row r="98" spans="1:8" ht="51" x14ac:dyDescent="0.2">
      <c r="A98" s="62" t="s">
        <v>89</v>
      </c>
      <c r="B98" s="6">
        <v>968</v>
      </c>
      <c r="C98" s="6" t="s">
        <v>23</v>
      </c>
      <c r="D98" s="6" t="s">
        <v>60</v>
      </c>
      <c r="E98" s="6" t="s">
        <v>359</v>
      </c>
      <c r="F98" s="6" t="s">
        <v>93</v>
      </c>
      <c r="G98" s="20">
        <v>2248.6999999999998</v>
      </c>
      <c r="H98" s="20">
        <v>2248.6999999999998</v>
      </c>
    </row>
    <row r="99" spans="1:8" ht="25.5" x14ac:dyDescent="0.2">
      <c r="A99" s="37" t="s">
        <v>112</v>
      </c>
      <c r="B99" s="10">
        <v>968</v>
      </c>
      <c r="C99" s="10" t="s">
        <v>23</v>
      </c>
      <c r="D99" s="10" t="s">
        <v>60</v>
      </c>
      <c r="E99" s="10" t="s">
        <v>154</v>
      </c>
      <c r="F99" s="10"/>
      <c r="G99" s="54">
        <f>G100</f>
        <v>19724.422320000001</v>
      </c>
      <c r="H99" s="54">
        <f>H100</f>
        <v>19798.065000000002</v>
      </c>
    </row>
    <row r="100" spans="1:8" ht="25.5" x14ac:dyDescent="0.2">
      <c r="A100" s="30" t="s">
        <v>105</v>
      </c>
      <c r="B100" s="4">
        <v>968</v>
      </c>
      <c r="C100" s="4" t="s">
        <v>23</v>
      </c>
      <c r="D100" s="4" t="s">
        <v>60</v>
      </c>
      <c r="E100" s="4" t="s">
        <v>155</v>
      </c>
      <c r="F100" s="4"/>
      <c r="G100" s="5">
        <f>SUM(G101:G105)</f>
        <v>19724.422320000001</v>
      </c>
      <c r="H100" s="5">
        <f>SUM(H101:H105)</f>
        <v>19798.065000000002</v>
      </c>
    </row>
    <row r="101" spans="1:8" x14ac:dyDescent="0.2">
      <c r="A101" s="38" t="s">
        <v>234</v>
      </c>
      <c r="B101" s="6">
        <v>968</v>
      </c>
      <c r="C101" s="6" t="s">
        <v>23</v>
      </c>
      <c r="D101" s="6" t="s">
        <v>60</v>
      </c>
      <c r="E101" s="6" t="s">
        <v>155</v>
      </c>
      <c r="F101" s="6" t="s">
        <v>106</v>
      </c>
      <c r="G101" s="20">
        <v>13339.7</v>
      </c>
      <c r="H101" s="20">
        <v>13339.7</v>
      </c>
    </row>
    <row r="102" spans="1:8" ht="38.25" x14ac:dyDescent="0.2">
      <c r="A102" s="14" t="s">
        <v>236</v>
      </c>
      <c r="B102" s="6">
        <v>968</v>
      </c>
      <c r="C102" s="6" t="s">
        <v>23</v>
      </c>
      <c r="D102" s="6" t="s">
        <v>60</v>
      </c>
      <c r="E102" s="6" t="s">
        <v>155</v>
      </c>
      <c r="F102" s="6" t="s">
        <v>156</v>
      </c>
      <c r="G102" s="20">
        <v>4029.7</v>
      </c>
      <c r="H102" s="20">
        <v>4029.7</v>
      </c>
    </row>
    <row r="103" spans="1:8" ht="25.5" x14ac:dyDescent="0.2">
      <c r="A103" s="36" t="s">
        <v>76</v>
      </c>
      <c r="B103" s="6">
        <v>968</v>
      </c>
      <c r="C103" s="6" t="s">
        <v>23</v>
      </c>
      <c r="D103" s="6" t="s">
        <v>60</v>
      </c>
      <c r="E103" s="6" t="s">
        <v>155</v>
      </c>
      <c r="F103" s="6" t="s">
        <v>77</v>
      </c>
      <c r="G103" s="20">
        <f>69.44232-11.92</f>
        <v>57.522319999999993</v>
      </c>
      <c r="H103" s="20">
        <f>155-23.835</f>
        <v>131.16499999999999</v>
      </c>
    </row>
    <row r="104" spans="1:8" x14ac:dyDescent="0.2">
      <c r="A104" s="36" t="s">
        <v>374</v>
      </c>
      <c r="B104" s="6">
        <v>968</v>
      </c>
      <c r="C104" s="6" t="s">
        <v>23</v>
      </c>
      <c r="D104" s="6" t="s">
        <v>60</v>
      </c>
      <c r="E104" s="6" t="s">
        <v>155</v>
      </c>
      <c r="F104" s="6" t="s">
        <v>373</v>
      </c>
      <c r="G104" s="20">
        <v>2247.5</v>
      </c>
      <c r="H104" s="20">
        <v>2247.5</v>
      </c>
    </row>
    <row r="105" spans="1:8" x14ac:dyDescent="0.2">
      <c r="A105" s="14" t="s">
        <v>157</v>
      </c>
      <c r="B105" s="6">
        <v>968</v>
      </c>
      <c r="C105" s="6" t="s">
        <v>23</v>
      </c>
      <c r="D105" s="6" t="s">
        <v>60</v>
      </c>
      <c r="E105" s="6" t="s">
        <v>155</v>
      </c>
      <c r="F105" s="6" t="s">
        <v>80</v>
      </c>
      <c r="G105" s="20">
        <v>50</v>
      </c>
      <c r="H105" s="20">
        <v>50</v>
      </c>
    </row>
    <row r="106" spans="1:8" ht="25.5" x14ac:dyDescent="0.2">
      <c r="A106" s="22" t="s">
        <v>103</v>
      </c>
      <c r="B106" s="9" t="s">
        <v>119</v>
      </c>
      <c r="C106" s="9" t="s">
        <v>38</v>
      </c>
      <c r="D106" s="9"/>
      <c r="E106" s="55"/>
      <c r="F106" s="55"/>
      <c r="G106" s="52">
        <f t="shared" ref="G106:H110" si="8">G107</f>
        <v>1500</v>
      </c>
      <c r="H106" s="52">
        <f t="shared" si="8"/>
        <v>1500</v>
      </c>
    </row>
    <row r="107" spans="1:8" ht="38.25" x14ac:dyDescent="0.2">
      <c r="A107" s="24" t="s">
        <v>363</v>
      </c>
      <c r="B107" s="8">
        <v>968</v>
      </c>
      <c r="C107" s="8" t="s">
        <v>38</v>
      </c>
      <c r="D107" s="8" t="s">
        <v>32</v>
      </c>
      <c r="E107" s="8"/>
      <c r="F107" s="8"/>
      <c r="G107" s="53">
        <f t="shared" si="8"/>
        <v>1500</v>
      </c>
      <c r="H107" s="53">
        <f t="shared" si="8"/>
        <v>1500</v>
      </c>
    </row>
    <row r="108" spans="1:8" ht="63.75" x14ac:dyDescent="0.2">
      <c r="A108" s="40" t="s">
        <v>453</v>
      </c>
      <c r="B108" s="10" t="s">
        <v>119</v>
      </c>
      <c r="C108" s="10" t="s">
        <v>38</v>
      </c>
      <c r="D108" s="10" t="s">
        <v>32</v>
      </c>
      <c r="E108" s="10" t="s">
        <v>364</v>
      </c>
      <c r="F108" s="10"/>
      <c r="G108" s="54">
        <f>G109</f>
        <v>1500</v>
      </c>
      <c r="H108" s="54">
        <f>H109</f>
        <v>1500</v>
      </c>
    </row>
    <row r="109" spans="1:8" ht="38.25" x14ac:dyDescent="0.2">
      <c r="A109" s="23" t="s">
        <v>368</v>
      </c>
      <c r="B109" s="4">
        <v>968</v>
      </c>
      <c r="C109" s="4" t="s">
        <v>38</v>
      </c>
      <c r="D109" s="4" t="s">
        <v>32</v>
      </c>
      <c r="E109" s="4" t="s">
        <v>365</v>
      </c>
      <c r="F109" s="4"/>
      <c r="G109" s="5">
        <f>G110</f>
        <v>1500</v>
      </c>
      <c r="H109" s="5">
        <f>H110</f>
        <v>1500</v>
      </c>
    </row>
    <row r="110" spans="1:8" ht="25.5" x14ac:dyDescent="0.2">
      <c r="A110" s="83" t="s">
        <v>367</v>
      </c>
      <c r="B110" s="4">
        <v>968</v>
      </c>
      <c r="C110" s="4" t="s">
        <v>38</v>
      </c>
      <c r="D110" s="4" t="s">
        <v>32</v>
      </c>
      <c r="E110" s="4" t="s">
        <v>366</v>
      </c>
      <c r="F110" s="4"/>
      <c r="G110" s="5">
        <f t="shared" si="8"/>
        <v>1500</v>
      </c>
      <c r="H110" s="5">
        <f t="shared" si="8"/>
        <v>1500</v>
      </c>
    </row>
    <row r="111" spans="1:8" ht="25.5" x14ac:dyDescent="0.2">
      <c r="A111" s="14" t="s">
        <v>76</v>
      </c>
      <c r="B111" s="6">
        <v>968</v>
      </c>
      <c r="C111" s="6" t="s">
        <v>38</v>
      </c>
      <c r="D111" s="6" t="s">
        <v>32</v>
      </c>
      <c r="E111" s="6" t="s">
        <v>366</v>
      </c>
      <c r="F111" s="6" t="s">
        <v>77</v>
      </c>
      <c r="G111" s="20">
        <v>1500</v>
      </c>
      <c r="H111" s="20">
        <v>1500</v>
      </c>
    </row>
    <row r="112" spans="1:8" s="41" customFormat="1" x14ac:dyDescent="0.2">
      <c r="A112" s="22" t="s">
        <v>85</v>
      </c>
      <c r="B112" s="9">
        <v>968</v>
      </c>
      <c r="C112" s="9" t="s">
        <v>26</v>
      </c>
      <c r="D112" s="9"/>
      <c r="E112" s="9"/>
      <c r="F112" s="9"/>
      <c r="G112" s="52">
        <f>G120+G113</f>
        <v>225452.09999999998</v>
      </c>
      <c r="H112" s="52">
        <f>H120+H113</f>
        <v>928.7</v>
      </c>
    </row>
    <row r="113" spans="1:8" s="41" customFormat="1" ht="13.5" x14ac:dyDescent="0.2">
      <c r="A113" s="24" t="s">
        <v>61</v>
      </c>
      <c r="B113" s="13" t="s">
        <v>119</v>
      </c>
      <c r="C113" s="8" t="s">
        <v>26</v>
      </c>
      <c r="D113" s="8" t="s">
        <v>29</v>
      </c>
      <c r="E113" s="24"/>
      <c r="F113" s="24"/>
      <c r="G113" s="53">
        <f t="shared" ref="G113:H116" si="9">G114</f>
        <v>225237.3</v>
      </c>
      <c r="H113" s="53">
        <f t="shared" si="9"/>
        <v>713.9</v>
      </c>
    </row>
    <row r="114" spans="1:8" s="41" customFormat="1" ht="51" x14ac:dyDescent="0.2">
      <c r="A114" s="40" t="s">
        <v>478</v>
      </c>
      <c r="B114" s="10" t="s">
        <v>119</v>
      </c>
      <c r="C114" s="10" t="s">
        <v>26</v>
      </c>
      <c r="D114" s="10" t="s">
        <v>29</v>
      </c>
      <c r="E114" s="10" t="s">
        <v>158</v>
      </c>
      <c r="F114" s="40"/>
      <c r="G114" s="75">
        <f t="shared" si="9"/>
        <v>225237.3</v>
      </c>
      <c r="H114" s="75">
        <f t="shared" si="9"/>
        <v>713.9</v>
      </c>
    </row>
    <row r="115" spans="1:8" s="41" customFormat="1" ht="27" x14ac:dyDescent="0.25">
      <c r="A115" s="69" t="s">
        <v>416</v>
      </c>
      <c r="B115" s="7" t="s">
        <v>119</v>
      </c>
      <c r="C115" s="7" t="s">
        <v>26</v>
      </c>
      <c r="D115" s="7" t="s">
        <v>29</v>
      </c>
      <c r="E115" s="7" t="s">
        <v>418</v>
      </c>
      <c r="F115" s="4"/>
      <c r="G115" s="90">
        <f t="shared" si="9"/>
        <v>225237.3</v>
      </c>
      <c r="H115" s="90">
        <f t="shared" si="9"/>
        <v>713.9</v>
      </c>
    </row>
    <row r="116" spans="1:8" s="41" customFormat="1" ht="25.5" x14ac:dyDescent="0.2">
      <c r="A116" s="16" t="s">
        <v>417</v>
      </c>
      <c r="B116" s="4" t="s">
        <v>119</v>
      </c>
      <c r="C116" s="4" t="s">
        <v>26</v>
      </c>
      <c r="D116" s="4" t="s">
        <v>29</v>
      </c>
      <c r="E116" s="4" t="s">
        <v>419</v>
      </c>
      <c r="F116" s="6"/>
      <c r="G116" s="89">
        <f t="shared" si="9"/>
        <v>225237.3</v>
      </c>
      <c r="H116" s="89">
        <f t="shared" si="9"/>
        <v>713.9</v>
      </c>
    </row>
    <row r="117" spans="1:8" s="41" customFormat="1" ht="25.5" x14ac:dyDescent="0.2">
      <c r="A117" s="105" t="s">
        <v>383</v>
      </c>
      <c r="B117" s="71" t="s">
        <v>119</v>
      </c>
      <c r="C117" s="71" t="s">
        <v>26</v>
      </c>
      <c r="D117" s="71" t="s">
        <v>29</v>
      </c>
      <c r="E117" s="71" t="s">
        <v>420</v>
      </c>
      <c r="F117" s="100"/>
      <c r="G117" s="89">
        <f>SUM(G118:G119)</f>
        <v>225237.3</v>
      </c>
      <c r="H117" s="89">
        <f>SUM(H118:H119)</f>
        <v>713.9</v>
      </c>
    </row>
    <row r="118" spans="1:8" s="41" customFormat="1" ht="38.25" x14ac:dyDescent="0.2">
      <c r="A118" s="26" t="s">
        <v>488</v>
      </c>
      <c r="B118" s="72" t="s">
        <v>119</v>
      </c>
      <c r="C118" s="72" t="s">
        <v>26</v>
      </c>
      <c r="D118" s="72" t="s">
        <v>29</v>
      </c>
      <c r="E118" s="72" t="s">
        <v>420</v>
      </c>
      <c r="F118" s="6" t="s">
        <v>487</v>
      </c>
      <c r="G118" s="85">
        <v>112261.7</v>
      </c>
      <c r="H118" s="85">
        <v>0</v>
      </c>
    </row>
    <row r="119" spans="1:8" s="41" customFormat="1" x14ac:dyDescent="0.2">
      <c r="A119" s="26" t="s">
        <v>411</v>
      </c>
      <c r="B119" s="72" t="s">
        <v>119</v>
      </c>
      <c r="C119" s="72" t="s">
        <v>26</v>
      </c>
      <c r="D119" s="72" t="s">
        <v>29</v>
      </c>
      <c r="E119" s="72" t="s">
        <v>420</v>
      </c>
      <c r="F119" s="6" t="s">
        <v>102</v>
      </c>
      <c r="G119" s="85">
        <v>112975.6</v>
      </c>
      <c r="H119" s="85">
        <v>713.9</v>
      </c>
    </row>
    <row r="120" spans="1:8" x14ac:dyDescent="0.2">
      <c r="A120" s="24" t="s">
        <v>66</v>
      </c>
      <c r="B120" s="8">
        <v>968</v>
      </c>
      <c r="C120" s="8" t="s">
        <v>26</v>
      </c>
      <c r="D120" s="8" t="s">
        <v>44</v>
      </c>
      <c r="E120" s="8"/>
      <c r="F120" s="8"/>
      <c r="G120" s="53">
        <f>G129+G121+G125</f>
        <v>214.8</v>
      </c>
      <c r="H120" s="53">
        <f>H129+H121+H125</f>
        <v>214.8</v>
      </c>
    </row>
    <row r="121" spans="1:8" ht="38.25" x14ac:dyDescent="0.2">
      <c r="A121" s="40" t="s">
        <v>479</v>
      </c>
      <c r="B121" s="7">
        <v>968</v>
      </c>
      <c r="C121" s="10" t="s">
        <v>26</v>
      </c>
      <c r="D121" s="10" t="s">
        <v>44</v>
      </c>
      <c r="E121" s="11" t="s">
        <v>437</v>
      </c>
      <c r="F121" s="7"/>
      <c r="G121" s="54">
        <f t="shared" ref="G121:H123" si="10">G122</f>
        <v>30</v>
      </c>
      <c r="H121" s="54">
        <f t="shared" si="10"/>
        <v>30</v>
      </c>
    </row>
    <row r="122" spans="1:8" s="41" customFormat="1" ht="38.25" x14ac:dyDescent="0.2">
      <c r="A122" s="16" t="s">
        <v>436</v>
      </c>
      <c r="B122" s="4">
        <v>968</v>
      </c>
      <c r="C122" s="4" t="s">
        <v>26</v>
      </c>
      <c r="D122" s="4" t="s">
        <v>44</v>
      </c>
      <c r="E122" s="4" t="s">
        <v>438</v>
      </c>
      <c r="F122" s="4"/>
      <c r="G122" s="5">
        <f t="shared" si="10"/>
        <v>30</v>
      </c>
      <c r="H122" s="5">
        <f t="shared" si="10"/>
        <v>30</v>
      </c>
    </row>
    <row r="123" spans="1:8" ht="25.5" x14ac:dyDescent="0.2">
      <c r="A123" s="17" t="s">
        <v>126</v>
      </c>
      <c r="B123" s="4">
        <v>968</v>
      </c>
      <c r="C123" s="4" t="s">
        <v>26</v>
      </c>
      <c r="D123" s="4" t="s">
        <v>44</v>
      </c>
      <c r="E123" s="4" t="s">
        <v>439</v>
      </c>
      <c r="F123" s="4"/>
      <c r="G123" s="5">
        <f t="shared" si="10"/>
        <v>30</v>
      </c>
      <c r="H123" s="5">
        <f t="shared" si="10"/>
        <v>30</v>
      </c>
    </row>
    <row r="124" spans="1:8" s="41" customFormat="1" x14ac:dyDescent="0.2">
      <c r="A124" s="26" t="s">
        <v>411</v>
      </c>
      <c r="B124" s="6">
        <v>968</v>
      </c>
      <c r="C124" s="6" t="s">
        <v>26</v>
      </c>
      <c r="D124" s="6" t="s">
        <v>44</v>
      </c>
      <c r="E124" s="6" t="s">
        <v>439</v>
      </c>
      <c r="F124" s="6" t="s">
        <v>102</v>
      </c>
      <c r="G124" s="20">
        <v>30</v>
      </c>
      <c r="H124" s="20">
        <v>30</v>
      </c>
    </row>
    <row r="125" spans="1:8" ht="38.25" x14ac:dyDescent="0.2">
      <c r="A125" s="66" t="s">
        <v>480</v>
      </c>
      <c r="B125" s="7" t="s">
        <v>119</v>
      </c>
      <c r="C125" s="10" t="s">
        <v>26</v>
      </c>
      <c r="D125" s="10" t="s">
        <v>44</v>
      </c>
      <c r="E125" s="10" t="s">
        <v>444</v>
      </c>
      <c r="F125" s="10"/>
      <c r="G125" s="54">
        <f t="shared" ref="G125:H127" si="11">G126</f>
        <v>181</v>
      </c>
      <c r="H125" s="54">
        <f t="shared" si="11"/>
        <v>181</v>
      </c>
    </row>
    <row r="126" spans="1:8" ht="51" x14ac:dyDescent="0.2">
      <c r="A126" s="29" t="s">
        <v>443</v>
      </c>
      <c r="B126" s="6" t="s">
        <v>119</v>
      </c>
      <c r="C126" s="4" t="s">
        <v>26</v>
      </c>
      <c r="D126" s="4" t="s">
        <v>44</v>
      </c>
      <c r="E126" s="4" t="s">
        <v>445</v>
      </c>
      <c r="F126" s="4"/>
      <c r="G126" s="5">
        <f t="shared" si="11"/>
        <v>181</v>
      </c>
      <c r="H126" s="5">
        <f t="shared" si="11"/>
        <v>181</v>
      </c>
    </row>
    <row r="127" spans="1:8" ht="25.5" x14ac:dyDescent="0.2">
      <c r="A127" s="17" t="s">
        <v>126</v>
      </c>
      <c r="B127" s="4" t="s">
        <v>119</v>
      </c>
      <c r="C127" s="4" t="s">
        <v>26</v>
      </c>
      <c r="D127" s="4" t="s">
        <v>44</v>
      </c>
      <c r="E127" s="4" t="s">
        <v>446</v>
      </c>
      <c r="F127" s="4"/>
      <c r="G127" s="5">
        <f t="shared" si="11"/>
        <v>181</v>
      </c>
      <c r="H127" s="5">
        <f t="shared" si="11"/>
        <v>181</v>
      </c>
    </row>
    <row r="128" spans="1:8" ht="25.5" x14ac:dyDescent="0.2">
      <c r="A128" s="36" t="s">
        <v>76</v>
      </c>
      <c r="B128" s="6" t="s">
        <v>119</v>
      </c>
      <c r="C128" s="6" t="s">
        <v>26</v>
      </c>
      <c r="D128" s="6" t="s">
        <v>44</v>
      </c>
      <c r="E128" s="6" t="s">
        <v>446</v>
      </c>
      <c r="F128" s="6" t="s">
        <v>77</v>
      </c>
      <c r="G128" s="85">
        <v>181</v>
      </c>
      <c r="H128" s="85">
        <v>181</v>
      </c>
    </row>
    <row r="129" spans="1:8" s="41" customFormat="1" x14ac:dyDescent="0.2">
      <c r="A129" s="40" t="s">
        <v>116</v>
      </c>
      <c r="B129" s="10">
        <v>968</v>
      </c>
      <c r="C129" s="10" t="s">
        <v>26</v>
      </c>
      <c r="D129" s="10" t="s">
        <v>44</v>
      </c>
      <c r="E129" s="10" t="s">
        <v>140</v>
      </c>
      <c r="F129" s="10"/>
      <c r="G129" s="54">
        <f>G130</f>
        <v>3.8</v>
      </c>
      <c r="H129" s="54">
        <f>H130</f>
        <v>3.8</v>
      </c>
    </row>
    <row r="130" spans="1:8" ht="63.75" x14ac:dyDescent="0.2">
      <c r="A130" s="25" t="s">
        <v>70</v>
      </c>
      <c r="B130" s="4">
        <v>968</v>
      </c>
      <c r="C130" s="4" t="s">
        <v>26</v>
      </c>
      <c r="D130" s="4" t="s">
        <v>44</v>
      </c>
      <c r="E130" s="4" t="s">
        <v>163</v>
      </c>
      <c r="F130" s="4"/>
      <c r="G130" s="89">
        <f>G131</f>
        <v>3.8</v>
      </c>
      <c r="H130" s="89">
        <f>H131</f>
        <v>3.8</v>
      </c>
    </row>
    <row r="131" spans="1:8" ht="25.5" x14ac:dyDescent="0.2">
      <c r="A131" s="36" t="s">
        <v>76</v>
      </c>
      <c r="B131" s="6">
        <v>968</v>
      </c>
      <c r="C131" s="6" t="s">
        <v>26</v>
      </c>
      <c r="D131" s="6" t="s">
        <v>44</v>
      </c>
      <c r="E131" s="6" t="s">
        <v>163</v>
      </c>
      <c r="F131" s="6" t="s">
        <v>77</v>
      </c>
      <c r="G131" s="85">
        <v>3.8</v>
      </c>
      <c r="H131" s="85">
        <v>3.8</v>
      </c>
    </row>
    <row r="132" spans="1:8" s="41" customFormat="1" x14ac:dyDescent="0.2">
      <c r="A132" s="34" t="s">
        <v>98</v>
      </c>
      <c r="B132" s="9" t="s">
        <v>119</v>
      </c>
      <c r="C132" s="9" t="s">
        <v>28</v>
      </c>
      <c r="D132" s="9"/>
      <c r="E132" s="9"/>
      <c r="F132" s="9"/>
      <c r="G132" s="52">
        <f>G133</f>
        <v>1023.01392</v>
      </c>
      <c r="H132" s="52">
        <f>H133</f>
        <v>1064.0223100000001</v>
      </c>
    </row>
    <row r="133" spans="1:8" x14ac:dyDescent="0.2">
      <c r="A133" s="28" t="s">
        <v>407</v>
      </c>
      <c r="B133" s="8" t="s">
        <v>119</v>
      </c>
      <c r="C133" s="8" t="s">
        <v>28</v>
      </c>
      <c r="D133" s="8" t="s">
        <v>25</v>
      </c>
      <c r="E133" s="8"/>
      <c r="F133" s="8"/>
      <c r="G133" s="53">
        <f t="shared" ref="G133:H135" si="12">G134</f>
        <v>1023.01392</v>
      </c>
      <c r="H133" s="53">
        <f t="shared" si="12"/>
        <v>1064.0223100000001</v>
      </c>
    </row>
    <row r="134" spans="1:8" x14ac:dyDescent="0.2">
      <c r="A134" s="40" t="s">
        <v>116</v>
      </c>
      <c r="B134" s="6" t="s">
        <v>119</v>
      </c>
      <c r="C134" s="10" t="s">
        <v>28</v>
      </c>
      <c r="D134" s="10" t="s">
        <v>25</v>
      </c>
      <c r="E134" s="10" t="s">
        <v>140</v>
      </c>
      <c r="F134" s="40"/>
      <c r="G134" s="75">
        <f t="shared" si="12"/>
        <v>1023.01392</v>
      </c>
      <c r="H134" s="75">
        <f t="shared" si="12"/>
        <v>1064.0223100000001</v>
      </c>
    </row>
    <row r="135" spans="1:8" ht="25.5" x14ac:dyDescent="0.2">
      <c r="A135" s="16" t="s">
        <v>447</v>
      </c>
      <c r="B135" s="4" t="s">
        <v>119</v>
      </c>
      <c r="C135" s="4" t="s">
        <v>28</v>
      </c>
      <c r="D135" s="4" t="s">
        <v>25</v>
      </c>
      <c r="E135" s="4" t="s">
        <v>448</v>
      </c>
      <c r="F135" s="4"/>
      <c r="G135" s="89">
        <f t="shared" si="12"/>
        <v>1023.01392</v>
      </c>
      <c r="H135" s="89">
        <f t="shared" si="12"/>
        <v>1064.0223100000001</v>
      </c>
    </row>
    <row r="136" spans="1:8" x14ac:dyDescent="0.2">
      <c r="A136" s="36" t="s">
        <v>130</v>
      </c>
      <c r="B136" s="6" t="s">
        <v>119</v>
      </c>
      <c r="C136" s="6" t="s">
        <v>28</v>
      </c>
      <c r="D136" s="6" t="s">
        <v>25</v>
      </c>
      <c r="E136" s="6" t="s">
        <v>448</v>
      </c>
      <c r="F136" s="6" t="s">
        <v>84</v>
      </c>
      <c r="G136" s="85">
        <v>1023.01392</v>
      </c>
      <c r="H136" s="85">
        <v>1064.0223100000001</v>
      </c>
    </row>
    <row r="137" spans="1:8" x14ac:dyDescent="0.2">
      <c r="A137" s="22" t="s">
        <v>87</v>
      </c>
      <c r="B137" s="9">
        <v>968</v>
      </c>
      <c r="C137" s="9" t="s">
        <v>32</v>
      </c>
      <c r="D137" s="9"/>
      <c r="E137" s="9"/>
      <c r="F137" s="9"/>
      <c r="G137" s="52">
        <f>G138+G148+G143</f>
        <v>10607.261850000001</v>
      </c>
      <c r="H137" s="52">
        <f>H138+H148+H143</f>
        <v>9690.1</v>
      </c>
    </row>
    <row r="138" spans="1:8" ht="13.5" x14ac:dyDescent="0.2">
      <c r="A138" s="28" t="s">
        <v>21</v>
      </c>
      <c r="B138" s="13">
        <v>968</v>
      </c>
      <c r="C138" s="8" t="s">
        <v>32</v>
      </c>
      <c r="D138" s="8" t="s">
        <v>23</v>
      </c>
      <c r="E138" s="8"/>
      <c r="F138" s="8"/>
      <c r="G138" s="53">
        <f t="shared" ref="G138:H141" si="13">G139</f>
        <v>5420</v>
      </c>
      <c r="H138" s="53">
        <f t="shared" si="13"/>
        <v>5420</v>
      </c>
    </row>
    <row r="139" spans="1:8" x14ac:dyDescent="0.2">
      <c r="A139" s="35" t="s">
        <v>116</v>
      </c>
      <c r="B139" s="10">
        <v>968</v>
      </c>
      <c r="C139" s="10" t="s">
        <v>32</v>
      </c>
      <c r="D139" s="10" t="s">
        <v>23</v>
      </c>
      <c r="E139" s="10" t="s">
        <v>140</v>
      </c>
      <c r="F139" s="10"/>
      <c r="G139" s="54">
        <f t="shared" si="13"/>
        <v>5420</v>
      </c>
      <c r="H139" s="54">
        <f t="shared" si="13"/>
        <v>5420</v>
      </c>
    </row>
    <row r="140" spans="1:8" ht="25.5" x14ac:dyDescent="0.2">
      <c r="A140" s="25" t="s">
        <v>48</v>
      </c>
      <c r="B140" s="6">
        <v>968</v>
      </c>
      <c r="C140" s="4" t="s">
        <v>32</v>
      </c>
      <c r="D140" s="4" t="s">
        <v>23</v>
      </c>
      <c r="E140" s="4" t="s">
        <v>164</v>
      </c>
      <c r="F140" s="4"/>
      <c r="G140" s="5">
        <f t="shared" si="13"/>
        <v>5420</v>
      </c>
      <c r="H140" s="5">
        <f t="shared" si="13"/>
        <v>5420</v>
      </c>
    </row>
    <row r="141" spans="1:8" x14ac:dyDescent="0.2">
      <c r="A141" s="74" t="s">
        <v>107</v>
      </c>
      <c r="B141" s="4">
        <v>968</v>
      </c>
      <c r="C141" s="4" t="s">
        <v>32</v>
      </c>
      <c r="D141" s="4" t="s">
        <v>23</v>
      </c>
      <c r="E141" s="4" t="s">
        <v>165</v>
      </c>
      <c r="F141" s="4"/>
      <c r="G141" s="5">
        <f t="shared" si="13"/>
        <v>5420</v>
      </c>
      <c r="H141" s="5">
        <f t="shared" si="13"/>
        <v>5420</v>
      </c>
    </row>
    <row r="142" spans="1:8" x14ac:dyDescent="0.2">
      <c r="A142" s="19" t="s">
        <v>274</v>
      </c>
      <c r="B142" s="6">
        <v>968</v>
      </c>
      <c r="C142" s="6" t="s">
        <v>32</v>
      </c>
      <c r="D142" s="6" t="s">
        <v>23</v>
      </c>
      <c r="E142" s="6" t="s">
        <v>165</v>
      </c>
      <c r="F142" s="6" t="s">
        <v>273</v>
      </c>
      <c r="G142" s="20">
        <v>5420</v>
      </c>
      <c r="H142" s="20">
        <v>5420</v>
      </c>
    </row>
    <row r="143" spans="1:8" ht="13.5" x14ac:dyDescent="0.2">
      <c r="A143" s="28" t="s">
        <v>121</v>
      </c>
      <c r="B143" s="13">
        <v>968</v>
      </c>
      <c r="C143" s="8" t="s">
        <v>32</v>
      </c>
      <c r="D143" s="8" t="s">
        <v>38</v>
      </c>
      <c r="E143" s="8"/>
      <c r="F143" s="8"/>
      <c r="G143" s="53">
        <f>G144</f>
        <v>917.16184999999996</v>
      </c>
      <c r="H143" s="53">
        <f>H144</f>
        <v>0</v>
      </c>
    </row>
    <row r="144" spans="1:8" ht="38.25" x14ac:dyDescent="0.2">
      <c r="A144" s="40" t="s">
        <v>454</v>
      </c>
      <c r="B144" s="10" t="s">
        <v>119</v>
      </c>
      <c r="C144" s="10" t="s">
        <v>32</v>
      </c>
      <c r="D144" s="10" t="s">
        <v>38</v>
      </c>
      <c r="E144" s="10" t="s">
        <v>361</v>
      </c>
      <c r="F144" s="10"/>
      <c r="G144" s="54">
        <f>G145</f>
        <v>917.16184999999996</v>
      </c>
      <c r="H144" s="54">
        <f>H145</f>
        <v>0</v>
      </c>
    </row>
    <row r="145" spans="1:8" ht="51" x14ac:dyDescent="0.2">
      <c r="A145" s="16" t="s">
        <v>403</v>
      </c>
      <c r="B145" s="4" t="s">
        <v>119</v>
      </c>
      <c r="C145" s="4" t="s">
        <v>32</v>
      </c>
      <c r="D145" s="4" t="s">
        <v>38</v>
      </c>
      <c r="E145" s="100" t="s">
        <v>414</v>
      </c>
      <c r="F145" s="4"/>
      <c r="G145" s="59">
        <f t="shared" ref="G145:H146" si="14">G146</f>
        <v>917.16184999999996</v>
      </c>
      <c r="H145" s="59">
        <f t="shared" si="14"/>
        <v>0</v>
      </c>
    </row>
    <row r="146" spans="1:8" x14ac:dyDescent="0.2">
      <c r="A146" s="104" t="s">
        <v>404</v>
      </c>
      <c r="B146" s="4" t="s">
        <v>119</v>
      </c>
      <c r="C146" s="4" t="s">
        <v>32</v>
      </c>
      <c r="D146" s="4" t="s">
        <v>38</v>
      </c>
      <c r="E146" s="100" t="s">
        <v>415</v>
      </c>
      <c r="F146" s="4"/>
      <c r="G146" s="108">
        <f t="shared" si="14"/>
        <v>917.16184999999996</v>
      </c>
      <c r="H146" s="108">
        <f t="shared" si="14"/>
        <v>0</v>
      </c>
    </row>
    <row r="147" spans="1:8" ht="25.5" x14ac:dyDescent="0.2">
      <c r="A147" s="36" t="s">
        <v>76</v>
      </c>
      <c r="B147" s="94" t="s">
        <v>119</v>
      </c>
      <c r="C147" s="94" t="s">
        <v>32</v>
      </c>
      <c r="D147" s="94" t="s">
        <v>38</v>
      </c>
      <c r="E147" s="94" t="s">
        <v>415</v>
      </c>
      <c r="F147" s="94" t="s">
        <v>77</v>
      </c>
      <c r="G147" s="85">
        <v>917.16184999999996</v>
      </c>
      <c r="H147" s="85">
        <v>0</v>
      </c>
    </row>
    <row r="148" spans="1:8" x14ac:dyDescent="0.2">
      <c r="A148" s="28" t="s">
        <v>51</v>
      </c>
      <c r="B148" s="8">
        <v>968</v>
      </c>
      <c r="C148" s="8" t="s">
        <v>32</v>
      </c>
      <c r="D148" s="8" t="s">
        <v>31</v>
      </c>
      <c r="E148" s="8"/>
      <c r="F148" s="8"/>
      <c r="G148" s="53">
        <f>G149</f>
        <v>4270.1000000000004</v>
      </c>
      <c r="H148" s="53">
        <f>H149</f>
        <v>4270.1000000000004</v>
      </c>
    </row>
    <row r="149" spans="1:8" x14ac:dyDescent="0.2">
      <c r="A149" s="35" t="s">
        <v>116</v>
      </c>
      <c r="B149" s="10">
        <v>968</v>
      </c>
      <c r="C149" s="10" t="s">
        <v>32</v>
      </c>
      <c r="D149" s="10" t="s">
        <v>31</v>
      </c>
      <c r="E149" s="10" t="s">
        <v>140</v>
      </c>
      <c r="F149" s="10"/>
      <c r="G149" s="54">
        <f>G150+G155+G158</f>
        <v>4270.1000000000004</v>
      </c>
      <c r="H149" s="54">
        <f>H150+H155+H158</f>
        <v>4270.1000000000004</v>
      </c>
    </row>
    <row r="150" spans="1:8" ht="51" x14ac:dyDescent="0.2">
      <c r="A150" s="25" t="s">
        <v>68</v>
      </c>
      <c r="B150" s="4">
        <v>968</v>
      </c>
      <c r="C150" s="4" t="s">
        <v>32</v>
      </c>
      <c r="D150" s="4" t="s">
        <v>31</v>
      </c>
      <c r="E150" s="4" t="s">
        <v>166</v>
      </c>
      <c r="F150" s="4"/>
      <c r="G150" s="89">
        <f>SUM(G151:G154)</f>
        <v>1618</v>
      </c>
      <c r="H150" s="89">
        <f>SUM(H151:H154)</f>
        <v>1618</v>
      </c>
    </row>
    <row r="151" spans="1:8" ht="25.5" x14ac:dyDescent="0.2">
      <c r="A151" s="36" t="s">
        <v>138</v>
      </c>
      <c r="B151" s="6">
        <v>968</v>
      </c>
      <c r="C151" s="6" t="s">
        <v>32</v>
      </c>
      <c r="D151" s="6" t="s">
        <v>31</v>
      </c>
      <c r="E151" s="6" t="s">
        <v>166</v>
      </c>
      <c r="F151" s="6" t="s">
        <v>73</v>
      </c>
      <c r="G151" s="85">
        <v>1188.94</v>
      </c>
      <c r="H151" s="85">
        <v>1188.94</v>
      </c>
    </row>
    <row r="152" spans="1:8" ht="38.25" x14ac:dyDescent="0.2">
      <c r="A152" s="36" t="s">
        <v>139</v>
      </c>
      <c r="B152" s="6">
        <v>968</v>
      </c>
      <c r="C152" s="6" t="s">
        <v>32</v>
      </c>
      <c r="D152" s="6" t="s">
        <v>31</v>
      </c>
      <c r="E152" s="6" t="s">
        <v>166</v>
      </c>
      <c r="F152" s="6" t="s">
        <v>132</v>
      </c>
      <c r="G152" s="85">
        <v>359.06</v>
      </c>
      <c r="H152" s="85">
        <v>359.06</v>
      </c>
    </row>
    <row r="153" spans="1:8" ht="25.5" x14ac:dyDescent="0.2">
      <c r="A153" s="36" t="s">
        <v>74</v>
      </c>
      <c r="B153" s="6">
        <v>968</v>
      </c>
      <c r="C153" s="6" t="s">
        <v>32</v>
      </c>
      <c r="D153" s="6" t="s">
        <v>31</v>
      </c>
      <c r="E153" s="6" t="s">
        <v>166</v>
      </c>
      <c r="F153" s="6" t="s">
        <v>75</v>
      </c>
      <c r="G153" s="85">
        <v>26</v>
      </c>
      <c r="H153" s="85">
        <v>26</v>
      </c>
    </row>
    <row r="154" spans="1:8" ht="25.5" x14ac:dyDescent="0.2">
      <c r="A154" s="36" t="s">
        <v>76</v>
      </c>
      <c r="B154" s="6">
        <v>968</v>
      </c>
      <c r="C154" s="6" t="s">
        <v>32</v>
      </c>
      <c r="D154" s="6" t="s">
        <v>31</v>
      </c>
      <c r="E154" s="6" t="s">
        <v>166</v>
      </c>
      <c r="F154" s="6" t="s">
        <v>77</v>
      </c>
      <c r="G154" s="85">
        <v>44</v>
      </c>
      <c r="H154" s="85">
        <v>44</v>
      </c>
    </row>
    <row r="155" spans="1:8" ht="38.25" x14ac:dyDescent="0.2">
      <c r="A155" s="25" t="s">
        <v>67</v>
      </c>
      <c r="B155" s="4">
        <v>968</v>
      </c>
      <c r="C155" s="4" t="s">
        <v>32</v>
      </c>
      <c r="D155" s="4" t="s">
        <v>31</v>
      </c>
      <c r="E155" s="4" t="s">
        <v>168</v>
      </c>
      <c r="F155" s="4"/>
      <c r="G155" s="89">
        <f>SUM(G156:G157)</f>
        <v>2157.3000000000002</v>
      </c>
      <c r="H155" s="89">
        <f>SUM(H156:H157)</f>
        <v>2157.3000000000002</v>
      </c>
    </row>
    <row r="156" spans="1:8" ht="25.5" x14ac:dyDescent="0.2">
      <c r="A156" s="36" t="s">
        <v>138</v>
      </c>
      <c r="B156" s="6">
        <v>968</v>
      </c>
      <c r="C156" s="6" t="s">
        <v>32</v>
      </c>
      <c r="D156" s="6" t="s">
        <v>31</v>
      </c>
      <c r="E156" s="6" t="s">
        <v>168</v>
      </c>
      <c r="F156" s="6" t="s">
        <v>73</v>
      </c>
      <c r="G156" s="85">
        <v>1778.74</v>
      </c>
      <c r="H156" s="85">
        <v>1778.74</v>
      </c>
    </row>
    <row r="157" spans="1:8" s="41" customFormat="1" ht="38.25" x14ac:dyDescent="0.2">
      <c r="A157" s="36" t="s">
        <v>139</v>
      </c>
      <c r="B157" s="6">
        <v>968</v>
      </c>
      <c r="C157" s="6" t="s">
        <v>32</v>
      </c>
      <c r="D157" s="6" t="s">
        <v>31</v>
      </c>
      <c r="E157" s="6" t="s">
        <v>168</v>
      </c>
      <c r="F157" s="6" t="s">
        <v>132</v>
      </c>
      <c r="G157" s="85">
        <v>378.56</v>
      </c>
      <c r="H157" s="85">
        <v>378.56</v>
      </c>
    </row>
    <row r="158" spans="1:8" ht="51" x14ac:dyDescent="0.2">
      <c r="A158" s="30" t="s">
        <v>371</v>
      </c>
      <c r="B158" s="4" t="s">
        <v>119</v>
      </c>
      <c r="C158" s="4" t="s">
        <v>32</v>
      </c>
      <c r="D158" s="4" t="s">
        <v>31</v>
      </c>
      <c r="E158" s="4" t="s">
        <v>372</v>
      </c>
      <c r="F158" s="4"/>
      <c r="G158" s="89">
        <f>SUM(G159:G161)</f>
        <v>494.8</v>
      </c>
      <c r="H158" s="89">
        <f>SUM(H159:H161)</f>
        <v>494.8</v>
      </c>
    </row>
    <row r="159" spans="1:8" ht="25.5" x14ac:dyDescent="0.2">
      <c r="A159" s="36" t="s">
        <v>138</v>
      </c>
      <c r="B159" s="6" t="s">
        <v>119</v>
      </c>
      <c r="C159" s="6" t="s">
        <v>32</v>
      </c>
      <c r="D159" s="6" t="s">
        <v>31</v>
      </c>
      <c r="E159" s="6" t="s">
        <v>372</v>
      </c>
      <c r="F159" s="6" t="s">
        <v>73</v>
      </c>
      <c r="G159" s="85">
        <f>136.8+41.355</f>
        <v>178.155</v>
      </c>
      <c r="H159" s="85">
        <f>136.8+41.355</f>
        <v>178.155</v>
      </c>
    </row>
    <row r="160" spans="1:8" ht="38.25" x14ac:dyDescent="0.2">
      <c r="A160" s="36" t="s">
        <v>139</v>
      </c>
      <c r="B160" s="6" t="s">
        <v>119</v>
      </c>
      <c r="C160" s="6" t="s">
        <v>32</v>
      </c>
      <c r="D160" s="6" t="s">
        <v>31</v>
      </c>
      <c r="E160" s="6" t="s">
        <v>372</v>
      </c>
      <c r="F160" s="6" t="s">
        <v>132</v>
      </c>
      <c r="G160" s="85">
        <f>41.3+12.49</f>
        <v>53.79</v>
      </c>
      <c r="H160" s="85">
        <f>41.3+12.49</f>
        <v>53.79</v>
      </c>
    </row>
    <row r="161" spans="1:8" ht="25.5" x14ac:dyDescent="0.2">
      <c r="A161" s="36" t="s">
        <v>76</v>
      </c>
      <c r="B161" s="6" t="s">
        <v>119</v>
      </c>
      <c r="C161" s="6" t="s">
        <v>32</v>
      </c>
      <c r="D161" s="6" t="s">
        <v>31</v>
      </c>
      <c r="E161" s="6" t="s">
        <v>372</v>
      </c>
      <c r="F161" s="6" t="s">
        <v>77</v>
      </c>
      <c r="G161" s="85">
        <v>262.85500000000002</v>
      </c>
      <c r="H161" s="85">
        <v>262.85500000000002</v>
      </c>
    </row>
    <row r="162" spans="1:8" ht="25.5" x14ac:dyDescent="0.2">
      <c r="A162" s="49" t="s">
        <v>131</v>
      </c>
      <c r="B162" s="50">
        <v>969</v>
      </c>
      <c r="C162" s="50"/>
      <c r="D162" s="50"/>
      <c r="E162" s="50"/>
      <c r="F162" s="50"/>
      <c r="G162" s="51">
        <f>G163+G262</f>
        <v>950540.62265999999</v>
      </c>
      <c r="H162" s="51">
        <f>H163+H262</f>
        <v>942728.64096999995</v>
      </c>
    </row>
    <row r="163" spans="1:8" x14ac:dyDescent="0.2">
      <c r="A163" s="22" t="s">
        <v>86</v>
      </c>
      <c r="B163" s="9">
        <v>969</v>
      </c>
      <c r="C163" s="9" t="s">
        <v>27</v>
      </c>
      <c r="D163" s="9"/>
      <c r="E163" s="9"/>
      <c r="F163" s="9"/>
      <c r="G163" s="56">
        <f>G164+G176+G204+G220+G231+G214</f>
        <v>948540.62265999999</v>
      </c>
      <c r="H163" s="56">
        <f>H164+H176+H204+H220+H231+H214</f>
        <v>940728.64096999995</v>
      </c>
    </row>
    <row r="164" spans="1:8" x14ac:dyDescent="0.2">
      <c r="A164" s="28" t="s">
        <v>17</v>
      </c>
      <c r="B164" s="8">
        <v>969</v>
      </c>
      <c r="C164" s="8" t="s">
        <v>27</v>
      </c>
      <c r="D164" s="8" t="s">
        <v>23</v>
      </c>
      <c r="E164" s="8"/>
      <c r="F164" s="8"/>
      <c r="G164" s="53">
        <f t="shared" ref="G164:H166" si="15">G165</f>
        <v>297407.20487999998</v>
      </c>
      <c r="H164" s="53">
        <f t="shared" si="15"/>
        <v>289955.12318999995</v>
      </c>
    </row>
    <row r="165" spans="1:8" ht="25.5" x14ac:dyDescent="0.2">
      <c r="A165" s="35" t="s">
        <v>455</v>
      </c>
      <c r="B165" s="10" t="s">
        <v>115</v>
      </c>
      <c r="C165" s="10" t="s">
        <v>27</v>
      </c>
      <c r="D165" s="10" t="s">
        <v>23</v>
      </c>
      <c r="E165" s="10" t="s">
        <v>195</v>
      </c>
      <c r="F165" s="10"/>
      <c r="G165" s="54">
        <f>G166</f>
        <v>297407.20487999998</v>
      </c>
      <c r="H165" s="54">
        <f t="shared" si="15"/>
        <v>289955.12318999995</v>
      </c>
    </row>
    <row r="166" spans="1:8" s="41" customFormat="1" ht="27" x14ac:dyDescent="0.2">
      <c r="A166" s="32" t="s">
        <v>312</v>
      </c>
      <c r="B166" s="7" t="s">
        <v>115</v>
      </c>
      <c r="C166" s="7" t="s">
        <v>27</v>
      </c>
      <c r="D166" s="7" t="s">
        <v>23</v>
      </c>
      <c r="E166" s="7" t="s">
        <v>196</v>
      </c>
      <c r="F166" s="7"/>
      <c r="G166" s="44">
        <f>G167</f>
        <v>297407.20487999998</v>
      </c>
      <c r="H166" s="44">
        <f t="shared" si="15"/>
        <v>289955.12318999995</v>
      </c>
    </row>
    <row r="167" spans="1:8" ht="38.25" x14ac:dyDescent="0.2">
      <c r="A167" s="31" t="s">
        <v>197</v>
      </c>
      <c r="B167" s="4">
        <v>969</v>
      </c>
      <c r="C167" s="4" t="s">
        <v>27</v>
      </c>
      <c r="D167" s="4" t="s">
        <v>23</v>
      </c>
      <c r="E167" s="4" t="s">
        <v>198</v>
      </c>
      <c r="F167" s="4"/>
      <c r="G167" s="5">
        <f>G168+G172+G170+G174</f>
        <v>297407.20487999998</v>
      </c>
      <c r="H167" s="5">
        <f>H168+H172+H170+H174</f>
        <v>289955.12318999995</v>
      </c>
    </row>
    <row r="168" spans="1:8" ht="25.5" x14ac:dyDescent="0.2">
      <c r="A168" s="23" t="s">
        <v>122</v>
      </c>
      <c r="B168" s="4">
        <v>969</v>
      </c>
      <c r="C168" s="4" t="s">
        <v>27</v>
      </c>
      <c r="D168" s="4" t="s">
        <v>23</v>
      </c>
      <c r="E168" s="4" t="s">
        <v>201</v>
      </c>
      <c r="F168" s="4"/>
      <c r="G168" s="89">
        <f>G169</f>
        <v>133180</v>
      </c>
      <c r="H168" s="89">
        <f>H169</f>
        <v>133180</v>
      </c>
    </row>
    <row r="169" spans="1:8" ht="51" x14ac:dyDescent="0.2">
      <c r="A169" s="62" t="s">
        <v>88</v>
      </c>
      <c r="B169" s="6">
        <v>969</v>
      </c>
      <c r="C169" s="6" t="s">
        <v>27</v>
      </c>
      <c r="D169" s="6" t="s">
        <v>23</v>
      </c>
      <c r="E169" s="6" t="s">
        <v>201</v>
      </c>
      <c r="F169" s="6" t="s">
        <v>94</v>
      </c>
      <c r="G169" s="85">
        <v>133180</v>
      </c>
      <c r="H169" s="85">
        <v>133180</v>
      </c>
    </row>
    <row r="170" spans="1:8" ht="38.25" x14ac:dyDescent="0.2">
      <c r="A170" s="31" t="s">
        <v>394</v>
      </c>
      <c r="B170" s="4" t="s">
        <v>115</v>
      </c>
      <c r="C170" s="4" t="s">
        <v>27</v>
      </c>
      <c r="D170" s="4" t="s">
        <v>23</v>
      </c>
      <c r="E170" s="4" t="s">
        <v>395</v>
      </c>
      <c r="F170" s="4"/>
      <c r="G170" s="89">
        <f>G171</f>
        <v>563</v>
      </c>
      <c r="H170" s="89">
        <f>H171</f>
        <v>563</v>
      </c>
    </row>
    <row r="171" spans="1:8" ht="51" x14ac:dyDescent="0.2">
      <c r="A171" s="62" t="s">
        <v>88</v>
      </c>
      <c r="B171" s="6" t="s">
        <v>115</v>
      </c>
      <c r="C171" s="6" t="s">
        <v>27</v>
      </c>
      <c r="D171" s="6" t="s">
        <v>23</v>
      </c>
      <c r="E171" s="6" t="s">
        <v>395</v>
      </c>
      <c r="F171" s="6" t="s">
        <v>94</v>
      </c>
      <c r="G171" s="85">
        <f>563</f>
        <v>563</v>
      </c>
      <c r="H171" s="85">
        <v>563</v>
      </c>
    </row>
    <row r="172" spans="1:8" ht="25.5" x14ac:dyDescent="0.2">
      <c r="A172" s="31" t="s">
        <v>199</v>
      </c>
      <c r="B172" s="4">
        <v>969</v>
      </c>
      <c r="C172" s="4" t="s">
        <v>27</v>
      </c>
      <c r="D172" s="4" t="s">
        <v>23</v>
      </c>
      <c r="E172" s="4" t="s">
        <v>200</v>
      </c>
      <c r="F172" s="4"/>
      <c r="G172" s="5">
        <f>G173</f>
        <v>56777.604879999992</v>
      </c>
      <c r="H172" s="5">
        <f>H173</f>
        <v>49325.523189999985</v>
      </c>
    </row>
    <row r="173" spans="1:8" ht="51" x14ac:dyDescent="0.2">
      <c r="A173" s="62" t="s">
        <v>88</v>
      </c>
      <c r="B173" s="6">
        <v>969</v>
      </c>
      <c r="C173" s="6" t="s">
        <v>27</v>
      </c>
      <c r="D173" s="6" t="s">
        <v>23</v>
      </c>
      <c r="E173" s="6" t="s">
        <v>200</v>
      </c>
      <c r="F173" s="6" t="s">
        <v>94</v>
      </c>
      <c r="G173" s="85">
        <f>80336.9-18626.92-4882.54082-44.8-5.0343</f>
        <v>56777.604879999992</v>
      </c>
      <c r="H173" s="85">
        <f>80336.9-24369.815-6595.26082-44.8-1.50099</f>
        <v>49325.523189999985</v>
      </c>
    </row>
    <row r="174" spans="1:8" ht="25.5" x14ac:dyDescent="0.2">
      <c r="A174" s="31" t="s">
        <v>470</v>
      </c>
      <c r="B174" s="4">
        <v>969</v>
      </c>
      <c r="C174" s="4" t="s">
        <v>27</v>
      </c>
      <c r="D174" s="4" t="s">
        <v>23</v>
      </c>
      <c r="E174" s="4" t="s">
        <v>471</v>
      </c>
      <c r="F174" s="4"/>
      <c r="G174" s="89">
        <f>G175</f>
        <v>106886.6</v>
      </c>
      <c r="H174" s="89">
        <f>H175</f>
        <v>106886.6</v>
      </c>
    </row>
    <row r="175" spans="1:8" ht="51" x14ac:dyDescent="0.2">
      <c r="A175" s="62" t="s">
        <v>88</v>
      </c>
      <c r="B175" s="6">
        <v>969</v>
      </c>
      <c r="C175" s="6" t="s">
        <v>27</v>
      </c>
      <c r="D175" s="6" t="s">
        <v>23</v>
      </c>
      <c r="E175" s="6" t="s">
        <v>471</v>
      </c>
      <c r="F175" s="6" t="s">
        <v>94</v>
      </c>
      <c r="G175" s="85">
        <f>103680+3206.6</f>
        <v>106886.6</v>
      </c>
      <c r="H175" s="85">
        <f>103680+3206.6</f>
        <v>106886.6</v>
      </c>
    </row>
    <row r="176" spans="1:8" x14ac:dyDescent="0.2">
      <c r="A176" s="24" t="s">
        <v>18</v>
      </c>
      <c r="B176" s="8">
        <v>969</v>
      </c>
      <c r="C176" s="8" t="s">
        <v>27</v>
      </c>
      <c r="D176" s="8" t="s">
        <v>25</v>
      </c>
      <c r="E176" s="8"/>
      <c r="F176" s="8"/>
      <c r="G176" s="53">
        <f>G177</f>
        <v>498472.10000000009</v>
      </c>
      <c r="H176" s="53">
        <f>H177</f>
        <v>498112.20000000007</v>
      </c>
    </row>
    <row r="177" spans="1:8" ht="25.5" x14ac:dyDescent="0.2">
      <c r="A177" s="35" t="s">
        <v>455</v>
      </c>
      <c r="B177" s="7">
        <v>969</v>
      </c>
      <c r="C177" s="7" t="s">
        <v>27</v>
      </c>
      <c r="D177" s="7" t="s">
        <v>25</v>
      </c>
      <c r="E177" s="10" t="s">
        <v>195</v>
      </c>
      <c r="F177" s="7"/>
      <c r="G177" s="54">
        <f>G178</f>
        <v>498472.10000000009</v>
      </c>
      <c r="H177" s="54">
        <f>H178</f>
        <v>498112.20000000007</v>
      </c>
    </row>
    <row r="178" spans="1:8" ht="27" x14ac:dyDescent="0.2">
      <c r="A178" s="32" t="s">
        <v>313</v>
      </c>
      <c r="B178" s="7">
        <v>969</v>
      </c>
      <c r="C178" s="7" t="s">
        <v>27</v>
      </c>
      <c r="D178" s="7" t="s">
        <v>25</v>
      </c>
      <c r="E178" s="7" t="s">
        <v>202</v>
      </c>
      <c r="F178" s="7"/>
      <c r="G178" s="44">
        <f>G179+G198+G201</f>
        <v>498472.10000000009</v>
      </c>
      <c r="H178" s="44">
        <f>H179+H198+H201</f>
        <v>498112.20000000007</v>
      </c>
    </row>
    <row r="179" spans="1:8" ht="25.5" x14ac:dyDescent="0.2">
      <c r="A179" s="31" t="s">
        <v>208</v>
      </c>
      <c r="B179" s="4" t="s">
        <v>115</v>
      </c>
      <c r="C179" s="4" t="s">
        <v>27</v>
      </c>
      <c r="D179" s="4" t="s">
        <v>25</v>
      </c>
      <c r="E179" s="4" t="s">
        <v>204</v>
      </c>
      <c r="F179" s="4"/>
      <c r="G179" s="5">
        <f>G182+G184+G186+G192+G190+G188+G180+G196+G194</f>
        <v>489372.10000000009</v>
      </c>
      <c r="H179" s="5">
        <f>H182+H184+H186+H192+H190+H188+H180+H196+H194</f>
        <v>489012.20000000007</v>
      </c>
    </row>
    <row r="180" spans="1:8" ht="51" x14ac:dyDescent="0.2">
      <c r="A180" s="31" t="s">
        <v>401</v>
      </c>
      <c r="B180" s="4" t="s">
        <v>115</v>
      </c>
      <c r="C180" s="4" t="s">
        <v>27</v>
      </c>
      <c r="D180" s="4" t="s">
        <v>25</v>
      </c>
      <c r="E180" s="4" t="s">
        <v>402</v>
      </c>
      <c r="F180" s="4"/>
      <c r="G180" s="89">
        <f>G181</f>
        <v>31351.9</v>
      </c>
      <c r="H180" s="89">
        <f>H181</f>
        <v>31351.9</v>
      </c>
    </row>
    <row r="181" spans="1:8" x14ac:dyDescent="0.2">
      <c r="A181" s="14" t="s">
        <v>90</v>
      </c>
      <c r="B181" s="6">
        <v>969</v>
      </c>
      <c r="C181" s="6" t="s">
        <v>27</v>
      </c>
      <c r="D181" s="6" t="s">
        <v>25</v>
      </c>
      <c r="E181" s="6" t="s">
        <v>402</v>
      </c>
      <c r="F181" s="6" t="s">
        <v>91</v>
      </c>
      <c r="G181" s="85">
        <v>31351.9</v>
      </c>
      <c r="H181" s="85">
        <v>31351.9</v>
      </c>
    </row>
    <row r="182" spans="1:8" ht="63.75" x14ac:dyDescent="0.2">
      <c r="A182" s="17" t="s">
        <v>123</v>
      </c>
      <c r="B182" s="4" t="s">
        <v>115</v>
      </c>
      <c r="C182" s="4" t="s">
        <v>27</v>
      </c>
      <c r="D182" s="4" t="s">
        <v>25</v>
      </c>
      <c r="E182" s="4" t="s">
        <v>209</v>
      </c>
      <c r="F182" s="4"/>
      <c r="G182" s="89">
        <f>G183</f>
        <v>259444.1</v>
      </c>
      <c r="H182" s="89">
        <f>H183</f>
        <v>259444.1</v>
      </c>
    </row>
    <row r="183" spans="1:8" ht="51" x14ac:dyDescent="0.2">
      <c r="A183" s="26" t="s">
        <v>88</v>
      </c>
      <c r="B183" s="6">
        <v>969</v>
      </c>
      <c r="C183" s="6" t="s">
        <v>27</v>
      </c>
      <c r="D183" s="6" t="s">
        <v>25</v>
      </c>
      <c r="E183" s="6" t="s">
        <v>210</v>
      </c>
      <c r="F183" s="6" t="s">
        <v>94</v>
      </c>
      <c r="G183" s="85">
        <v>259444.1</v>
      </c>
      <c r="H183" s="85">
        <v>259444.1</v>
      </c>
    </row>
    <row r="184" spans="1:8" s="41" customFormat="1" ht="63.75" x14ac:dyDescent="0.2">
      <c r="A184" s="25" t="s">
        <v>393</v>
      </c>
      <c r="B184" s="4" t="s">
        <v>115</v>
      </c>
      <c r="C184" s="4" t="s">
        <v>27</v>
      </c>
      <c r="D184" s="4" t="s">
        <v>25</v>
      </c>
      <c r="E184" s="4" t="s">
        <v>211</v>
      </c>
      <c r="F184" s="4"/>
      <c r="G184" s="89">
        <f>G185</f>
        <v>5565.8</v>
      </c>
      <c r="H184" s="89">
        <f>H185</f>
        <v>5565.8</v>
      </c>
    </row>
    <row r="185" spans="1:8" s="41" customFormat="1" x14ac:dyDescent="0.2">
      <c r="A185" s="14" t="s">
        <v>90</v>
      </c>
      <c r="B185" s="6" t="s">
        <v>115</v>
      </c>
      <c r="C185" s="6" t="s">
        <v>27</v>
      </c>
      <c r="D185" s="6" t="s">
        <v>25</v>
      </c>
      <c r="E185" s="6" t="s">
        <v>211</v>
      </c>
      <c r="F185" s="6" t="s">
        <v>91</v>
      </c>
      <c r="G185" s="85">
        <v>5565.8</v>
      </c>
      <c r="H185" s="85">
        <v>5565.8</v>
      </c>
    </row>
    <row r="186" spans="1:8" ht="38.25" x14ac:dyDescent="0.2">
      <c r="A186" s="31" t="s">
        <v>205</v>
      </c>
      <c r="B186" s="4" t="s">
        <v>115</v>
      </c>
      <c r="C186" s="4" t="s">
        <v>27</v>
      </c>
      <c r="D186" s="4" t="s">
        <v>25</v>
      </c>
      <c r="E186" s="4" t="s">
        <v>206</v>
      </c>
      <c r="F186" s="4"/>
      <c r="G186" s="89">
        <f>G187</f>
        <v>4000</v>
      </c>
      <c r="H186" s="89">
        <f>H187</f>
        <v>4000</v>
      </c>
    </row>
    <row r="187" spans="1:8" ht="51" x14ac:dyDescent="0.2">
      <c r="A187" s="26" t="s">
        <v>88</v>
      </c>
      <c r="B187" s="6">
        <v>969</v>
      </c>
      <c r="C187" s="6" t="s">
        <v>27</v>
      </c>
      <c r="D187" s="6" t="s">
        <v>25</v>
      </c>
      <c r="E187" s="6" t="s">
        <v>207</v>
      </c>
      <c r="F187" s="6" t="s">
        <v>94</v>
      </c>
      <c r="G187" s="85">
        <v>4000</v>
      </c>
      <c r="H187" s="85">
        <v>4000</v>
      </c>
    </row>
    <row r="188" spans="1:8" ht="51" x14ac:dyDescent="0.2">
      <c r="A188" s="17" t="s">
        <v>386</v>
      </c>
      <c r="B188" s="4">
        <v>969</v>
      </c>
      <c r="C188" s="4" t="s">
        <v>27</v>
      </c>
      <c r="D188" s="4" t="s">
        <v>25</v>
      </c>
      <c r="E188" s="4" t="s">
        <v>270</v>
      </c>
      <c r="F188" s="4"/>
      <c r="G188" s="89">
        <f>G189</f>
        <v>28343.300000000003</v>
      </c>
      <c r="H188" s="89">
        <f>H189</f>
        <v>27068.3</v>
      </c>
    </row>
    <row r="189" spans="1:8" x14ac:dyDescent="0.2">
      <c r="A189" s="14" t="s">
        <v>90</v>
      </c>
      <c r="B189" s="6">
        <v>969</v>
      </c>
      <c r="C189" s="6" t="s">
        <v>27</v>
      </c>
      <c r="D189" s="6" t="s">
        <v>25</v>
      </c>
      <c r="E189" s="6" t="s">
        <v>270</v>
      </c>
      <c r="F189" s="6" t="s">
        <v>91</v>
      </c>
      <c r="G189" s="85">
        <f>28059.9+283.4</f>
        <v>28343.300000000003</v>
      </c>
      <c r="H189" s="85">
        <f>26797.6+270.7</f>
        <v>27068.3</v>
      </c>
    </row>
    <row r="190" spans="1:8" s="41" customFormat="1" ht="51" x14ac:dyDescent="0.2">
      <c r="A190" s="31" t="s">
        <v>388</v>
      </c>
      <c r="B190" s="4" t="s">
        <v>115</v>
      </c>
      <c r="C190" s="4" t="s">
        <v>27</v>
      </c>
      <c r="D190" s="4" t="s">
        <v>25</v>
      </c>
      <c r="E190" s="4" t="s">
        <v>307</v>
      </c>
      <c r="F190" s="4"/>
      <c r="G190" s="89">
        <f>G191</f>
        <v>131237.9</v>
      </c>
      <c r="H190" s="89">
        <f>H191</f>
        <v>131237.9</v>
      </c>
    </row>
    <row r="191" spans="1:8" s="41" customFormat="1" ht="51" x14ac:dyDescent="0.2">
      <c r="A191" s="26" t="s">
        <v>88</v>
      </c>
      <c r="B191" s="6">
        <v>969</v>
      </c>
      <c r="C191" s="6" t="s">
        <v>27</v>
      </c>
      <c r="D191" s="6" t="s">
        <v>25</v>
      </c>
      <c r="E191" s="6" t="s">
        <v>307</v>
      </c>
      <c r="F191" s="6" t="s">
        <v>94</v>
      </c>
      <c r="G191" s="85">
        <v>131237.9</v>
      </c>
      <c r="H191" s="85">
        <v>131237.9</v>
      </c>
    </row>
    <row r="192" spans="1:8" s="41" customFormat="1" ht="38.25" x14ac:dyDescent="0.2">
      <c r="A192" s="17" t="s">
        <v>385</v>
      </c>
      <c r="B192" s="4" t="s">
        <v>115</v>
      </c>
      <c r="C192" s="4" t="s">
        <v>27</v>
      </c>
      <c r="D192" s="4" t="s">
        <v>25</v>
      </c>
      <c r="E192" s="4" t="s">
        <v>271</v>
      </c>
      <c r="F192" s="4"/>
      <c r="G192" s="89">
        <f>G193</f>
        <v>23492</v>
      </c>
      <c r="H192" s="89">
        <f>H193</f>
        <v>23492</v>
      </c>
    </row>
    <row r="193" spans="1:8" s="41" customFormat="1" x14ac:dyDescent="0.2">
      <c r="A193" s="14" t="s">
        <v>90</v>
      </c>
      <c r="B193" s="6" t="s">
        <v>115</v>
      </c>
      <c r="C193" s="6" t="s">
        <v>27</v>
      </c>
      <c r="D193" s="6" t="s">
        <v>25</v>
      </c>
      <c r="E193" s="6" t="s">
        <v>271</v>
      </c>
      <c r="F193" s="6" t="s">
        <v>91</v>
      </c>
      <c r="G193" s="85">
        <f>11746+11746</f>
        <v>23492</v>
      </c>
      <c r="H193" s="85">
        <f>11746+11746</f>
        <v>23492</v>
      </c>
    </row>
    <row r="194" spans="1:8" s="41" customFormat="1" ht="102" x14ac:dyDescent="0.2">
      <c r="A194" s="17" t="s">
        <v>434</v>
      </c>
      <c r="B194" s="4" t="s">
        <v>115</v>
      </c>
      <c r="C194" s="4" t="s">
        <v>27</v>
      </c>
      <c r="D194" s="4" t="s">
        <v>25</v>
      </c>
      <c r="E194" s="4" t="s">
        <v>435</v>
      </c>
      <c r="F194" s="4"/>
      <c r="G194" s="89">
        <f>G195</f>
        <v>1554.6999999999998</v>
      </c>
      <c r="H194" s="89">
        <f>H195</f>
        <v>1554.6999999999998</v>
      </c>
    </row>
    <row r="195" spans="1:8" s="41" customFormat="1" x14ac:dyDescent="0.2">
      <c r="A195" s="14" t="s">
        <v>90</v>
      </c>
      <c r="B195" s="6" t="s">
        <v>115</v>
      </c>
      <c r="C195" s="6" t="s">
        <v>27</v>
      </c>
      <c r="D195" s="6" t="s">
        <v>25</v>
      </c>
      <c r="E195" s="6" t="s">
        <v>435</v>
      </c>
      <c r="F195" s="6" t="s">
        <v>91</v>
      </c>
      <c r="G195" s="85">
        <f>1523.6+31.1</f>
        <v>1554.6999999999998</v>
      </c>
      <c r="H195" s="85">
        <f>1523.6+31.1</f>
        <v>1554.6999999999998</v>
      </c>
    </row>
    <row r="196" spans="1:8" s="41" customFormat="1" ht="51" x14ac:dyDescent="0.2">
      <c r="A196" s="105" t="s">
        <v>405</v>
      </c>
      <c r="B196" s="4" t="s">
        <v>115</v>
      </c>
      <c r="C196" s="100" t="s">
        <v>27</v>
      </c>
      <c r="D196" s="100" t="s">
        <v>25</v>
      </c>
      <c r="E196" s="100" t="s">
        <v>406</v>
      </c>
      <c r="F196" s="100"/>
      <c r="G196" s="89">
        <f>G197</f>
        <v>4382.3999999999996</v>
      </c>
      <c r="H196" s="89">
        <f>H197</f>
        <v>5297.5</v>
      </c>
    </row>
    <row r="197" spans="1:8" s="41" customFormat="1" x14ac:dyDescent="0.2">
      <c r="A197" s="14" t="s">
        <v>90</v>
      </c>
      <c r="B197" s="6" t="s">
        <v>115</v>
      </c>
      <c r="C197" s="94" t="s">
        <v>27</v>
      </c>
      <c r="D197" s="94" t="s">
        <v>25</v>
      </c>
      <c r="E197" s="94" t="s">
        <v>406</v>
      </c>
      <c r="F197" s="94" t="s">
        <v>91</v>
      </c>
      <c r="G197" s="85">
        <v>4382.3999999999996</v>
      </c>
      <c r="H197" s="85">
        <v>5297.5</v>
      </c>
    </row>
    <row r="198" spans="1:8" s="41" customFormat="1" ht="38.25" x14ac:dyDescent="0.2">
      <c r="A198" s="25" t="s">
        <v>339</v>
      </c>
      <c r="B198" s="4">
        <v>969</v>
      </c>
      <c r="C198" s="4" t="s">
        <v>27</v>
      </c>
      <c r="D198" s="4" t="s">
        <v>25</v>
      </c>
      <c r="E198" s="4" t="s">
        <v>340</v>
      </c>
      <c r="F198" s="4"/>
      <c r="G198" s="5">
        <f>G199</f>
        <v>300</v>
      </c>
      <c r="H198" s="5">
        <f>H199</f>
        <v>300</v>
      </c>
    </row>
    <row r="199" spans="1:8" s="41" customFormat="1" ht="25.5" x14ac:dyDescent="0.2">
      <c r="A199" s="25" t="s">
        <v>341</v>
      </c>
      <c r="B199" s="4">
        <v>969</v>
      </c>
      <c r="C199" s="4" t="s">
        <v>27</v>
      </c>
      <c r="D199" s="4" t="s">
        <v>25</v>
      </c>
      <c r="E199" s="4" t="s">
        <v>342</v>
      </c>
      <c r="F199" s="4"/>
      <c r="G199" s="5">
        <f>G200</f>
        <v>300</v>
      </c>
      <c r="H199" s="5">
        <f>H200</f>
        <v>300</v>
      </c>
    </row>
    <row r="200" spans="1:8" s="41" customFormat="1" x14ac:dyDescent="0.2">
      <c r="A200" s="36" t="s">
        <v>90</v>
      </c>
      <c r="B200" s="6">
        <v>969</v>
      </c>
      <c r="C200" s="6" t="s">
        <v>27</v>
      </c>
      <c r="D200" s="6" t="s">
        <v>25</v>
      </c>
      <c r="E200" s="6" t="s">
        <v>342</v>
      </c>
      <c r="F200" s="6" t="s">
        <v>91</v>
      </c>
      <c r="G200" s="20">
        <v>300</v>
      </c>
      <c r="H200" s="20">
        <v>300</v>
      </c>
    </row>
    <row r="201" spans="1:8" s="41" customFormat="1" ht="25.5" x14ac:dyDescent="0.2">
      <c r="A201" s="30" t="s">
        <v>335</v>
      </c>
      <c r="B201" s="6" t="s">
        <v>115</v>
      </c>
      <c r="C201" s="4" t="s">
        <v>27</v>
      </c>
      <c r="D201" s="4" t="s">
        <v>25</v>
      </c>
      <c r="E201" s="4" t="s">
        <v>336</v>
      </c>
      <c r="F201" s="6"/>
      <c r="G201" s="20">
        <f>G202</f>
        <v>8800</v>
      </c>
      <c r="H201" s="20">
        <f>H202</f>
        <v>8800</v>
      </c>
    </row>
    <row r="202" spans="1:8" s="41" customFormat="1" ht="63.75" x14ac:dyDescent="0.2">
      <c r="A202" s="31" t="s">
        <v>129</v>
      </c>
      <c r="B202" s="4" t="s">
        <v>115</v>
      </c>
      <c r="C202" s="4" t="s">
        <v>27</v>
      </c>
      <c r="D202" s="4" t="s">
        <v>25</v>
      </c>
      <c r="E202" s="4" t="s">
        <v>337</v>
      </c>
      <c r="F202" s="4"/>
      <c r="G202" s="89">
        <f>G203</f>
        <v>8800</v>
      </c>
      <c r="H202" s="89">
        <f>H203</f>
        <v>8800</v>
      </c>
    </row>
    <row r="203" spans="1:8" s="41" customFormat="1" x14ac:dyDescent="0.2">
      <c r="A203" s="14" t="s">
        <v>90</v>
      </c>
      <c r="B203" s="6" t="s">
        <v>115</v>
      </c>
      <c r="C203" s="6" t="s">
        <v>27</v>
      </c>
      <c r="D203" s="6" t="s">
        <v>25</v>
      </c>
      <c r="E203" s="6" t="s">
        <v>337</v>
      </c>
      <c r="F203" s="6" t="s">
        <v>91</v>
      </c>
      <c r="G203" s="85">
        <f>8380+420</f>
        <v>8800</v>
      </c>
      <c r="H203" s="85">
        <f>8380+420</f>
        <v>8800</v>
      </c>
    </row>
    <row r="204" spans="1:8" s="41" customFormat="1" x14ac:dyDescent="0.2">
      <c r="A204" s="24" t="s">
        <v>243</v>
      </c>
      <c r="B204" s="8">
        <v>969</v>
      </c>
      <c r="C204" s="8" t="s">
        <v>27</v>
      </c>
      <c r="D204" s="8" t="s">
        <v>38</v>
      </c>
      <c r="E204" s="8"/>
      <c r="F204" s="8"/>
      <c r="G204" s="53">
        <f>G206</f>
        <v>74884.899999999994</v>
      </c>
      <c r="H204" s="53">
        <f>H206</f>
        <v>74884.899999999994</v>
      </c>
    </row>
    <row r="205" spans="1:8" s="41" customFormat="1" ht="25.5" x14ac:dyDescent="0.2">
      <c r="A205" s="35" t="s">
        <v>455</v>
      </c>
      <c r="B205" s="10" t="s">
        <v>115</v>
      </c>
      <c r="C205" s="10" t="s">
        <v>27</v>
      </c>
      <c r="D205" s="10" t="s">
        <v>38</v>
      </c>
      <c r="E205" s="10" t="s">
        <v>195</v>
      </c>
      <c r="F205" s="10"/>
      <c r="G205" s="54">
        <f>G206</f>
        <v>74884.899999999994</v>
      </c>
      <c r="H205" s="54">
        <f>H206</f>
        <v>74884.899999999994</v>
      </c>
    </row>
    <row r="206" spans="1:8" s="41" customFormat="1" ht="27" x14ac:dyDescent="0.2">
      <c r="A206" s="32" t="s">
        <v>314</v>
      </c>
      <c r="B206" s="7">
        <v>969</v>
      </c>
      <c r="C206" s="7" t="s">
        <v>27</v>
      </c>
      <c r="D206" s="7" t="s">
        <v>38</v>
      </c>
      <c r="E206" s="7" t="s">
        <v>212</v>
      </c>
      <c r="F206" s="7"/>
      <c r="G206" s="44">
        <f>G207</f>
        <v>74884.899999999994</v>
      </c>
      <c r="H206" s="44">
        <f>H207</f>
        <v>74884.899999999994</v>
      </c>
    </row>
    <row r="207" spans="1:8" s="41" customFormat="1" ht="38.25" x14ac:dyDescent="0.2">
      <c r="A207" s="31" t="s">
        <v>203</v>
      </c>
      <c r="B207" s="4" t="s">
        <v>115</v>
      </c>
      <c r="C207" s="4" t="s">
        <v>27</v>
      </c>
      <c r="D207" s="4" t="s">
        <v>38</v>
      </c>
      <c r="E207" s="4" t="s">
        <v>213</v>
      </c>
      <c r="F207" s="4"/>
      <c r="G207" s="5">
        <f>G208+G211</f>
        <v>74884.899999999994</v>
      </c>
      <c r="H207" s="5">
        <f>H208+H211</f>
        <v>74884.899999999994</v>
      </c>
    </row>
    <row r="208" spans="1:8" s="41" customFormat="1" ht="38.25" x14ac:dyDescent="0.2">
      <c r="A208" s="31" t="s">
        <v>214</v>
      </c>
      <c r="B208" s="4" t="s">
        <v>115</v>
      </c>
      <c r="C208" s="4" t="s">
        <v>27</v>
      </c>
      <c r="D208" s="4" t="s">
        <v>38</v>
      </c>
      <c r="E208" s="4" t="s">
        <v>215</v>
      </c>
      <c r="F208" s="4"/>
      <c r="G208" s="5">
        <f>G209+G210</f>
        <v>873</v>
      </c>
      <c r="H208" s="5">
        <f>H209+H210</f>
        <v>873</v>
      </c>
    </row>
    <row r="209" spans="1:8" s="41" customFormat="1" ht="51" x14ac:dyDescent="0.2">
      <c r="A209" s="26" t="s">
        <v>88</v>
      </c>
      <c r="B209" s="6">
        <v>969</v>
      </c>
      <c r="C209" s="6" t="s">
        <v>27</v>
      </c>
      <c r="D209" s="6" t="s">
        <v>38</v>
      </c>
      <c r="E209" s="6" t="s">
        <v>215</v>
      </c>
      <c r="F209" s="6" t="s">
        <v>94</v>
      </c>
      <c r="G209" s="20">
        <v>78</v>
      </c>
      <c r="H209" s="20">
        <v>78</v>
      </c>
    </row>
    <row r="210" spans="1:8" s="41" customFormat="1" ht="51" x14ac:dyDescent="0.2">
      <c r="A210" s="14" t="s">
        <v>89</v>
      </c>
      <c r="B210" s="6">
        <v>969</v>
      </c>
      <c r="C210" s="6" t="s">
        <v>27</v>
      </c>
      <c r="D210" s="6" t="s">
        <v>38</v>
      </c>
      <c r="E210" s="6" t="s">
        <v>215</v>
      </c>
      <c r="F210" s="6" t="s">
        <v>93</v>
      </c>
      <c r="G210" s="20">
        <v>795</v>
      </c>
      <c r="H210" s="20">
        <v>795</v>
      </c>
    </row>
    <row r="211" spans="1:8" s="41" customFormat="1" ht="38.25" x14ac:dyDescent="0.2">
      <c r="A211" s="17" t="s">
        <v>124</v>
      </c>
      <c r="B211" s="4">
        <v>969</v>
      </c>
      <c r="C211" s="4" t="s">
        <v>27</v>
      </c>
      <c r="D211" s="4" t="s">
        <v>38</v>
      </c>
      <c r="E211" s="4" t="s">
        <v>293</v>
      </c>
      <c r="F211" s="4"/>
      <c r="G211" s="89">
        <f>G212+G213</f>
        <v>74011.899999999994</v>
      </c>
      <c r="H211" s="89">
        <f>H212+H213</f>
        <v>74011.899999999994</v>
      </c>
    </row>
    <row r="212" spans="1:8" s="41" customFormat="1" ht="51" x14ac:dyDescent="0.2">
      <c r="A212" s="26" t="s">
        <v>88</v>
      </c>
      <c r="B212" s="6">
        <v>969</v>
      </c>
      <c r="C212" s="6" t="s">
        <v>27</v>
      </c>
      <c r="D212" s="6" t="s">
        <v>38</v>
      </c>
      <c r="E212" s="6" t="s">
        <v>293</v>
      </c>
      <c r="F212" s="6" t="s">
        <v>94</v>
      </c>
      <c r="G212" s="85">
        <f>10159.152+10480</f>
        <v>20639.152000000002</v>
      </c>
      <c r="H212" s="85">
        <f>10159.152+10480</f>
        <v>20639.152000000002</v>
      </c>
    </row>
    <row r="213" spans="1:8" s="41" customFormat="1" ht="51" x14ac:dyDescent="0.2">
      <c r="A213" s="14" t="s">
        <v>89</v>
      </c>
      <c r="B213" s="6">
        <v>969</v>
      </c>
      <c r="C213" s="6" t="s">
        <v>27</v>
      </c>
      <c r="D213" s="6" t="s">
        <v>38</v>
      </c>
      <c r="E213" s="6" t="s">
        <v>293</v>
      </c>
      <c r="F213" s="6" t="s">
        <v>93</v>
      </c>
      <c r="G213" s="85">
        <f>32170.648+21202.1</f>
        <v>53372.748</v>
      </c>
      <c r="H213" s="85">
        <f>32170.648+21202.1</f>
        <v>53372.748</v>
      </c>
    </row>
    <row r="214" spans="1:8" s="41" customFormat="1" ht="25.5" x14ac:dyDescent="0.2">
      <c r="A214" s="24" t="s">
        <v>13</v>
      </c>
      <c r="B214" s="78">
        <v>969</v>
      </c>
      <c r="C214" s="78" t="s">
        <v>27</v>
      </c>
      <c r="D214" s="78" t="s">
        <v>28</v>
      </c>
      <c r="E214" s="24"/>
      <c r="F214" s="24"/>
      <c r="G214" s="53">
        <f>G215</f>
        <v>403.1</v>
      </c>
      <c r="H214" s="53">
        <f>H215</f>
        <v>403.1</v>
      </c>
    </row>
    <row r="215" spans="1:8" s="41" customFormat="1" ht="25.5" x14ac:dyDescent="0.2">
      <c r="A215" s="35" t="s">
        <v>455</v>
      </c>
      <c r="B215" s="10" t="s">
        <v>115</v>
      </c>
      <c r="C215" s="10" t="s">
        <v>27</v>
      </c>
      <c r="D215" s="10" t="s">
        <v>28</v>
      </c>
      <c r="E215" s="10" t="s">
        <v>195</v>
      </c>
      <c r="F215" s="10"/>
      <c r="G215" s="54">
        <f>G216</f>
        <v>403.1</v>
      </c>
      <c r="H215" s="54">
        <f>H216</f>
        <v>403.1</v>
      </c>
    </row>
    <row r="216" spans="1:8" s="41" customFormat="1" ht="27" x14ac:dyDescent="0.2">
      <c r="A216" s="32" t="s">
        <v>313</v>
      </c>
      <c r="B216" s="7" t="s">
        <v>115</v>
      </c>
      <c r="C216" s="7" t="s">
        <v>27</v>
      </c>
      <c r="D216" s="7" t="s">
        <v>28</v>
      </c>
      <c r="E216" s="7" t="s">
        <v>202</v>
      </c>
      <c r="F216" s="7"/>
      <c r="G216" s="44">
        <f>G218</f>
        <v>403.1</v>
      </c>
      <c r="H216" s="44">
        <f>H218</f>
        <v>403.1</v>
      </c>
    </row>
    <row r="217" spans="1:8" s="41" customFormat="1" ht="25.5" x14ac:dyDescent="0.2">
      <c r="A217" s="31" t="s">
        <v>208</v>
      </c>
      <c r="B217" s="4" t="s">
        <v>115</v>
      </c>
      <c r="C217" s="4" t="s">
        <v>27</v>
      </c>
      <c r="D217" s="4" t="s">
        <v>28</v>
      </c>
      <c r="E217" s="4" t="s">
        <v>204</v>
      </c>
      <c r="F217" s="4"/>
      <c r="G217" s="5">
        <f>G218</f>
        <v>403.1</v>
      </c>
      <c r="H217" s="5">
        <f>H218</f>
        <v>403.1</v>
      </c>
    </row>
    <row r="218" spans="1:8" s="41" customFormat="1" ht="38.25" x14ac:dyDescent="0.2">
      <c r="A218" s="25" t="s">
        <v>387</v>
      </c>
      <c r="B218" s="4" t="s">
        <v>115</v>
      </c>
      <c r="C218" s="4" t="s">
        <v>27</v>
      </c>
      <c r="D218" s="4" t="s">
        <v>28</v>
      </c>
      <c r="E218" s="4" t="s">
        <v>14</v>
      </c>
      <c r="F218" s="4"/>
      <c r="G218" s="89">
        <f>G219</f>
        <v>403.1</v>
      </c>
      <c r="H218" s="89">
        <f>H219</f>
        <v>403.1</v>
      </c>
    </row>
    <row r="219" spans="1:8" s="41" customFormat="1" x14ac:dyDescent="0.2">
      <c r="A219" s="26" t="s">
        <v>90</v>
      </c>
      <c r="B219" s="6" t="s">
        <v>115</v>
      </c>
      <c r="C219" s="6" t="s">
        <v>27</v>
      </c>
      <c r="D219" s="6" t="s">
        <v>28</v>
      </c>
      <c r="E219" s="6" t="s">
        <v>14</v>
      </c>
      <c r="F219" s="6" t="s">
        <v>91</v>
      </c>
      <c r="G219" s="85">
        <f>395+8.1</f>
        <v>403.1</v>
      </c>
      <c r="H219" s="85">
        <f>395+8.1</f>
        <v>403.1</v>
      </c>
    </row>
    <row r="220" spans="1:8" s="41" customFormat="1" x14ac:dyDescent="0.2">
      <c r="A220" s="24" t="s">
        <v>42</v>
      </c>
      <c r="B220" s="8">
        <v>969</v>
      </c>
      <c r="C220" s="8" t="s">
        <v>27</v>
      </c>
      <c r="D220" s="8" t="s">
        <v>27</v>
      </c>
      <c r="E220" s="8"/>
      <c r="F220" s="8"/>
      <c r="G220" s="53">
        <f t="shared" ref="G220:H222" si="16">G221</f>
        <v>10660.82999</v>
      </c>
      <c r="H220" s="53">
        <f t="shared" si="16"/>
        <v>10660.82999</v>
      </c>
    </row>
    <row r="221" spans="1:8" s="41" customFormat="1" ht="25.5" x14ac:dyDescent="0.2">
      <c r="A221" s="35" t="s">
        <v>455</v>
      </c>
      <c r="B221" s="10" t="s">
        <v>115</v>
      </c>
      <c r="C221" s="10" t="s">
        <v>27</v>
      </c>
      <c r="D221" s="10" t="s">
        <v>27</v>
      </c>
      <c r="E221" s="10" t="s">
        <v>216</v>
      </c>
      <c r="F221" s="10"/>
      <c r="G221" s="54">
        <f t="shared" si="16"/>
        <v>10660.82999</v>
      </c>
      <c r="H221" s="54">
        <f t="shared" si="16"/>
        <v>10660.82999</v>
      </c>
    </row>
    <row r="222" spans="1:8" s="41" customFormat="1" ht="13.5" x14ac:dyDescent="0.2">
      <c r="A222" s="32" t="s">
        <v>315</v>
      </c>
      <c r="B222" s="7">
        <v>969</v>
      </c>
      <c r="C222" s="7" t="s">
        <v>27</v>
      </c>
      <c r="D222" s="7" t="s">
        <v>27</v>
      </c>
      <c r="E222" s="7" t="s">
        <v>217</v>
      </c>
      <c r="F222" s="7"/>
      <c r="G222" s="44">
        <f t="shared" si="16"/>
        <v>10660.82999</v>
      </c>
      <c r="H222" s="44">
        <f t="shared" si="16"/>
        <v>10660.82999</v>
      </c>
    </row>
    <row r="223" spans="1:8" s="41" customFormat="1" ht="25.5" x14ac:dyDescent="0.2">
      <c r="A223" s="31" t="s">
        <v>218</v>
      </c>
      <c r="B223" s="4" t="s">
        <v>115</v>
      </c>
      <c r="C223" s="4" t="s">
        <v>27</v>
      </c>
      <c r="D223" s="4" t="s">
        <v>27</v>
      </c>
      <c r="E223" s="4" t="s">
        <v>219</v>
      </c>
      <c r="F223" s="10"/>
      <c r="G223" s="5">
        <f>G224+G226+G228</f>
        <v>10660.82999</v>
      </c>
      <c r="H223" s="5">
        <f>H224+H226+H228</f>
        <v>10660.82999</v>
      </c>
    </row>
    <row r="224" spans="1:8" s="41" customFormat="1" ht="114.75" x14ac:dyDescent="0.2">
      <c r="A224" s="25" t="s">
        <v>392</v>
      </c>
      <c r="B224" s="4" t="s">
        <v>115</v>
      </c>
      <c r="C224" s="4" t="s">
        <v>27</v>
      </c>
      <c r="D224" s="4" t="s">
        <v>27</v>
      </c>
      <c r="E224" s="4" t="s">
        <v>220</v>
      </c>
      <c r="F224" s="4"/>
      <c r="G224" s="89">
        <f>G225</f>
        <v>4940.8771399999996</v>
      </c>
      <c r="H224" s="89">
        <f>H225</f>
        <v>4940.8771399999996</v>
      </c>
    </row>
    <row r="225" spans="1:8" s="41" customFormat="1" ht="25.5" x14ac:dyDescent="0.2">
      <c r="A225" s="14" t="s">
        <v>343</v>
      </c>
      <c r="B225" s="6">
        <v>969</v>
      </c>
      <c r="C225" s="6" t="s">
        <v>27</v>
      </c>
      <c r="D225" s="6" t="s">
        <v>27</v>
      </c>
      <c r="E225" s="6" t="s">
        <v>220</v>
      </c>
      <c r="F225" s="6" t="s">
        <v>344</v>
      </c>
      <c r="G225" s="85">
        <v>4940.8771399999996</v>
      </c>
      <c r="H225" s="85">
        <v>4940.8771399999996</v>
      </c>
    </row>
    <row r="226" spans="1:8" s="41" customFormat="1" ht="25.5" x14ac:dyDescent="0.2">
      <c r="A226" s="17" t="s">
        <v>244</v>
      </c>
      <c r="B226" s="4">
        <v>969</v>
      </c>
      <c r="C226" s="4" t="s">
        <v>27</v>
      </c>
      <c r="D226" s="4" t="s">
        <v>27</v>
      </c>
      <c r="E226" s="4" t="s">
        <v>221</v>
      </c>
      <c r="F226" s="4"/>
      <c r="G226" s="89">
        <f>G227</f>
        <v>5645.8528500000002</v>
      </c>
      <c r="H226" s="89">
        <f>H227</f>
        <v>5645.8528500000002</v>
      </c>
    </row>
    <row r="227" spans="1:8" s="41" customFormat="1" ht="25.5" x14ac:dyDescent="0.2">
      <c r="A227" s="14" t="s">
        <v>343</v>
      </c>
      <c r="B227" s="6">
        <v>969</v>
      </c>
      <c r="C227" s="6" t="s">
        <v>27</v>
      </c>
      <c r="D227" s="6" t="s">
        <v>27</v>
      </c>
      <c r="E227" s="6" t="s">
        <v>221</v>
      </c>
      <c r="F227" s="6" t="s">
        <v>344</v>
      </c>
      <c r="G227" s="85">
        <v>5645.8528500000002</v>
      </c>
      <c r="H227" s="85">
        <v>5645.8528500000002</v>
      </c>
    </row>
    <row r="228" spans="1:8" s="41" customFormat="1" ht="38.25" x14ac:dyDescent="0.2">
      <c r="A228" s="25" t="s">
        <v>245</v>
      </c>
      <c r="B228" s="4">
        <v>969</v>
      </c>
      <c r="C228" s="4" t="s">
        <v>27</v>
      </c>
      <c r="D228" s="4" t="s">
        <v>27</v>
      </c>
      <c r="E228" s="4" t="s">
        <v>248</v>
      </c>
      <c r="F228" s="4"/>
      <c r="G228" s="89">
        <f>G229+G230</f>
        <v>74.099999999999994</v>
      </c>
      <c r="H228" s="89">
        <f>H229+H230</f>
        <v>74.099999999999994</v>
      </c>
    </row>
    <row r="229" spans="1:8" s="41" customFormat="1" x14ac:dyDescent="0.2">
      <c r="A229" s="38" t="s">
        <v>239</v>
      </c>
      <c r="B229" s="6">
        <v>969</v>
      </c>
      <c r="C229" s="6" t="s">
        <v>27</v>
      </c>
      <c r="D229" s="6" t="s">
        <v>27</v>
      </c>
      <c r="E229" s="6" t="s">
        <v>248</v>
      </c>
      <c r="F229" s="6" t="s">
        <v>106</v>
      </c>
      <c r="G229" s="85">
        <v>56.938000000000002</v>
      </c>
      <c r="H229" s="85">
        <v>56.938000000000002</v>
      </c>
    </row>
    <row r="230" spans="1:8" s="41" customFormat="1" ht="38.25" x14ac:dyDescent="0.2">
      <c r="A230" s="14" t="s">
        <v>236</v>
      </c>
      <c r="B230" s="6" t="s">
        <v>115</v>
      </c>
      <c r="C230" s="6" t="s">
        <v>27</v>
      </c>
      <c r="D230" s="6" t="s">
        <v>27</v>
      </c>
      <c r="E230" s="6" t="s">
        <v>248</v>
      </c>
      <c r="F230" s="6" t="s">
        <v>156</v>
      </c>
      <c r="G230" s="85">
        <v>17.161999999999999</v>
      </c>
      <c r="H230" s="85">
        <v>17.161999999999999</v>
      </c>
    </row>
    <row r="231" spans="1:8" s="41" customFormat="1" x14ac:dyDescent="0.2">
      <c r="A231" s="28" t="s">
        <v>19</v>
      </c>
      <c r="B231" s="8">
        <v>969</v>
      </c>
      <c r="C231" s="8" t="s">
        <v>27</v>
      </c>
      <c r="D231" s="8" t="s">
        <v>29</v>
      </c>
      <c r="E231" s="8"/>
      <c r="F231" s="8"/>
      <c r="G231" s="53">
        <f>G232</f>
        <v>66712.487789999985</v>
      </c>
      <c r="H231" s="53">
        <f>H232</f>
        <v>66712.487789999985</v>
      </c>
    </row>
    <row r="232" spans="1:8" s="41" customFormat="1" ht="25.5" x14ac:dyDescent="0.2">
      <c r="A232" s="35" t="s">
        <v>455</v>
      </c>
      <c r="B232" s="10" t="s">
        <v>115</v>
      </c>
      <c r="C232" s="10" t="s">
        <v>27</v>
      </c>
      <c r="D232" s="10" t="s">
        <v>29</v>
      </c>
      <c r="E232" s="10" t="s">
        <v>195</v>
      </c>
      <c r="F232" s="10"/>
      <c r="G232" s="54">
        <f>G238+G233+G255</f>
        <v>66712.487789999985</v>
      </c>
      <c r="H232" s="54">
        <f>H238+H233+H255</f>
        <v>66712.487789999985</v>
      </c>
    </row>
    <row r="233" spans="1:8" s="41" customFormat="1" ht="13.5" x14ac:dyDescent="0.2">
      <c r="A233" s="32" t="s">
        <v>315</v>
      </c>
      <c r="B233" s="7">
        <v>969</v>
      </c>
      <c r="C233" s="7" t="s">
        <v>27</v>
      </c>
      <c r="D233" s="7" t="s">
        <v>29</v>
      </c>
      <c r="E233" s="7" t="s">
        <v>217</v>
      </c>
      <c r="F233" s="7"/>
      <c r="G233" s="44">
        <f>G234</f>
        <v>84.687790000000007</v>
      </c>
      <c r="H233" s="44">
        <f>H234</f>
        <v>84.687790000000007</v>
      </c>
    </row>
    <row r="234" spans="1:8" s="41" customFormat="1" ht="25.5" x14ac:dyDescent="0.2">
      <c r="A234" s="31" t="s">
        <v>218</v>
      </c>
      <c r="B234" s="4" t="s">
        <v>115</v>
      </c>
      <c r="C234" s="4" t="s">
        <v>27</v>
      </c>
      <c r="D234" s="4" t="s">
        <v>29</v>
      </c>
      <c r="E234" s="4" t="s">
        <v>219</v>
      </c>
      <c r="F234" s="10"/>
      <c r="G234" s="5">
        <f>G235</f>
        <v>84.687790000000007</v>
      </c>
      <c r="H234" s="5">
        <f>H235</f>
        <v>84.687790000000007</v>
      </c>
    </row>
    <row r="235" spans="1:8" s="41" customFormat="1" ht="38.25" x14ac:dyDescent="0.2">
      <c r="A235" s="17" t="s">
        <v>241</v>
      </c>
      <c r="B235" s="4">
        <v>969</v>
      </c>
      <c r="C235" s="4" t="s">
        <v>27</v>
      </c>
      <c r="D235" s="4" t="s">
        <v>29</v>
      </c>
      <c r="E235" s="4" t="s">
        <v>240</v>
      </c>
      <c r="F235" s="4"/>
      <c r="G235" s="89">
        <f>G236+G237</f>
        <v>84.687790000000007</v>
      </c>
      <c r="H235" s="89">
        <f>H236+H237</f>
        <v>84.687790000000007</v>
      </c>
    </row>
    <row r="236" spans="1:8" s="41" customFormat="1" x14ac:dyDescent="0.2">
      <c r="A236" s="38" t="s">
        <v>239</v>
      </c>
      <c r="B236" s="6">
        <v>969</v>
      </c>
      <c r="C236" s="6" t="s">
        <v>27</v>
      </c>
      <c r="D236" s="6" t="s">
        <v>29</v>
      </c>
      <c r="E236" s="6" t="s">
        <v>240</v>
      </c>
      <c r="F236" s="6" t="s">
        <v>106</v>
      </c>
      <c r="G236" s="85">
        <v>65.045000000000002</v>
      </c>
      <c r="H236" s="85">
        <v>65.045000000000002</v>
      </c>
    </row>
    <row r="237" spans="1:8" s="41" customFormat="1" ht="38.25" x14ac:dyDescent="0.2">
      <c r="A237" s="14" t="s">
        <v>236</v>
      </c>
      <c r="B237" s="6">
        <v>969</v>
      </c>
      <c r="C237" s="6" t="s">
        <v>27</v>
      </c>
      <c r="D237" s="6" t="s">
        <v>29</v>
      </c>
      <c r="E237" s="6" t="s">
        <v>240</v>
      </c>
      <c r="F237" s="6" t="s">
        <v>156</v>
      </c>
      <c r="G237" s="85">
        <v>19.642790000000002</v>
      </c>
      <c r="H237" s="85">
        <v>19.642790000000002</v>
      </c>
    </row>
    <row r="238" spans="1:8" s="41" customFormat="1" ht="27" x14ac:dyDescent="0.2">
      <c r="A238" s="32" t="s">
        <v>316</v>
      </c>
      <c r="B238" s="10" t="s">
        <v>115</v>
      </c>
      <c r="C238" s="10" t="s">
        <v>27</v>
      </c>
      <c r="D238" s="10" t="s">
        <v>29</v>
      </c>
      <c r="E238" s="10" t="s">
        <v>222</v>
      </c>
      <c r="F238" s="10"/>
      <c r="G238" s="54">
        <f>G239</f>
        <v>66329.799999999988</v>
      </c>
      <c r="H238" s="54">
        <f>H239</f>
        <v>66329.799999999988</v>
      </c>
    </row>
    <row r="239" spans="1:8" s="41" customFormat="1" ht="25.5" x14ac:dyDescent="0.2">
      <c r="A239" s="31" t="s">
        <v>223</v>
      </c>
      <c r="B239" s="4" t="s">
        <v>115</v>
      </c>
      <c r="C239" s="4" t="s">
        <v>27</v>
      </c>
      <c r="D239" s="4" t="s">
        <v>29</v>
      </c>
      <c r="E239" s="4" t="s">
        <v>224</v>
      </c>
      <c r="F239" s="4"/>
      <c r="G239" s="5">
        <f>G242+G245+G240+G252</f>
        <v>66329.799999999988</v>
      </c>
      <c r="H239" s="5">
        <f>H242+H245+H240+H252</f>
        <v>66329.799999999988</v>
      </c>
    </row>
    <row r="240" spans="1:8" s="41" customFormat="1" ht="89.25" x14ac:dyDescent="0.2">
      <c r="A240" s="25" t="s">
        <v>391</v>
      </c>
      <c r="B240" s="4">
        <v>969</v>
      </c>
      <c r="C240" s="4" t="s">
        <v>27</v>
      </c>
      <c r="D240" s="4" t="s">
        <v>29</v>
      </c>
      <c r="E240" s="4" t="s">
        <v>227</v>
      </c>
      <c r="F240" s="4"/>
      <c r="G240" s="89">
        <f>G241</f>
        <v>82</v>
      </c>
      <c r="H240" s="89">
        <f>H241</f>
        <v>82</v>
      </c>
    </row>
    <row r="241" spans="1:8" s="41" customFormat="1" ht="25.5" x14ac:dyDescent="0.2">
      <c r="A241" s="14" t="s">
        <v>76</v>
      </c>
      <c r="B241" s="6">
        <v>969</v>
      </c>
      <c r="C241" s="6" t="s">
        <v>27</v>
      </c>
      <c r="D241" s="6" t="s">
        <v>29</v>
      </c>
      <c r="E241" s="6" t="s">
        <v>227</v>
      </c>
      <c r="F241" s="6" t="s">
        <v>77</v>
      </c>
      <c r="G241" s="85">
        <v>82</v>
      </c>
      <c r="H241" s="85">
        <v>82</v>
      </c>
    </row>
    <row r="242" spans="1:8" s="41" customFormat="1" ht="25.5" x14ac:dyDescent="0.2">
      <c r="A242" s="31" t="s">
        <v>104</v>
      </c>
      <c r="B242" s="4" t="s">
        <v>115</v>
      </c>
      <c r="C242" s="4" t="s">
        <v>27</v>
      </c>
      <c r="D242" s="4" t="s">
        <v>29</v>
      </c>
      <c r="E242" s="4" t="s">
        <v>238</v>
      </c>
      <c r="F242" s="4"/>
      <c r="G242" s="5">
        <f>G243+G244</f>
        <v>1190.2</v>
      </c>
      <c r="H242" s="5">
        <f>H243+H244</f>
        <v>1190.2</v>
      </c>
    </row>
    <row r="243" spans="1:8" s="41" customFormat="1" ht="25.5" x14ac:dyDescent="0.2">
      <c r="A243" s="38" t="s">
        <v>138</v>
      </c>
      <c r="B243" s="6" t="s">
        <v>115</v>
      </c>
      <c r="C243" s="6" t="s">
        <v>27</v>
      </c>
      <c r="D243" s="6" t="s">
        <v>29</v>
      </c>
      <c r="E243" s="6" t="s">
        <v>238</v>
      </c>
      <c r="F243" s="6" t="s">
        <v>73</v>
      </c>
      <c r="G243" s="20">
        <v>914.2</v>
      </c>
      <c r="H243" s="20">
        <v>914.2</v>
      </c>
    </row>
    <row r="244" spans="1:8" ht="38.25" x14ac:dyDescent="0.2">
      <c r="A244" s="14" t="s">
        <v>139</v>
      </c>
      <c r="B244" s="6" t="s">
        <v>115</v>
      </c>
      <c r="C244" s="6" t="s">
        <v>27</v>
      </c>
      <c r="D244" s="6" t="s">
        <v>29</v>
      </c>
      <c r="E244" s="6" t="s">
        <v>238</v>
      </c>
      <c r="F244" s="6" t="s">
        <v>132</v>
      </c>
      <c r="G244" s="20">
        <v>276</v>
      </c>
      <c r="H244" s="20">
        <v>276</v>
      </c>
    </row>
    <row r="245" spans="1:8" ht="51" x14ac:dyDescent="0.2">
      <c r="A245" s="25" t="s">
        <v>225</v>
      </c>
      <c r="B245" s="4">
        <v>969</v>
      </c>
      <c r="C245" s="4" t="s">
        <v>27</v>
      </c>
      <c r="D245" s="4" t="s">
        <v>29</v>
      </c>
      <c r="E245" s="4" t="s">
        <v>226</v>
      </c>
      <c r="F245" s="4"/>
      <c r="G245" s="5">
        <f>SUM(G246:G251)</f>
        <v>33054.6</v>
      </c>
      <c r="H245" s="5">
        <f>SUM(H246:H251)</f>
        <v>33054.6</v>
      </c>
    </row>
    <row r="246" spans="1:8" x14ac:dyDescent="0.2">
      <c r="A246" s="38" t="s">
        <v>235</v>
      </c>
      <c r="B246" s="6">
        <v>969</v>
      </c>
      <c r="C246" s="6" t="s">
        <v>27</v>
      </c>
      <c r="D246" s="6" t="s">
        <v>29</v>
      </c>
      <c r="E246" s="6" t="s">
        <v>226</v>
      </c>
      <c r="F246" s="6" t="s">
        <v>106</v>
      </c>
      <c r="G246" s="20">
        <v>24865.3</v>
      </c>
      <c r="H246" s="20">
        <v>24865.3</v>
      </c>
    </row>
    <row r="247" spans="1:8" ht="38.25" x14ac:dyDescent="0.2">
      <c r="A247" s="14" t="s">
        <v>236</v>
      </c>
      <c r="B247" s="6">
        <v>969</v>
      </c>
      <c r="C247" s="6" t="s">
        <v>27</v>
      </c>
      <c r="D247" s="6" t="s">
        <v>29</v>
      </c>
      <c r="E247" s="6" t="s">
        <v>226</v>
      </c>
      <c r="F247" s="6" t="s">
        <v>156</v>
      </c>
      <c r="G247" s="20">
        <v>7509.3</v>
      </c>
      <c r="H247" s="20">
        <v>7509.3</v>
      </c>
    </row>
    <row r="248" spans="1:8" ht="25.5" x14ac:dyDescent="0.2">
      <c r="A248" s="14" t="s">
        <v>76</v>
      </c>
      <c r="B248" s="6">
        <v>969</v>
      </c>
      <c r="C248" s="6" t="s">
        <v>27</v>
      </c>
      <c r="D248" s="6" t="s">
        <v>29</v>
      </c>
      <c r="E248" s="6" t="s">
        <v>226</v>
      </c>
      <c r="F248" s="6" t="s">
        <v>77</v>
      </c>
      <c r="G248" s="20">
        <v>16</v>
      </c>
      <c r="H248" s="20">
        <v>16</v>
      </c>
    </row>
    <row r="249" spans="1:8" s="41" customFormat="1" x14ac:dyDescent="0.2">
      <c r="A249" s="14" t="s">
        <v>374</v>
      </c>
      <c r="B249" s="6">
        <v>969</v>
      </c>
      <c r="C249" s="6" t="s">
        <v>27</v>
      </c>
      <c r="D249" s="6" t="s">
        <v>29</v>
      </c>
      <c r="E249" s="6" t="s">
        <v>226</v>
      </c>
      <c r="F249" s="6" t="s">
        <v>373</v>
      </c>
      <c r="G249" s="20">
        <v>600</v>
      </c>
      <c r="H249" s="20">
        <v>600</v>
      </c>
    </row>
    <row r="250" spans="1:8" ht="25.5" x14ac:dyDescent="0.2">
      <c r="A250" s="14" t="s">
        <v>78</v>
      </c>
      <c r="B250" s="6">
        <v>969</v>
      </c>
      <c r="C250" s="6" t="s">
        <v>27</v>
      </c>
      <c r="D250" s="6" t="s">
        <v>29</v>
      </c>
      <c r="E250" s="6" t="s">
        <v>226</v>
      </c>
      <c r="F250" s="6" t="s">
        <v>79</v>
      </c>
      <c r="G250" s="20">
        <v>30</v>
      </c>
      <c r="H250" s="20">
        <v>30</v>
      </c>
    </row>
    <row r="251" spans="1:8" x14ac:dyDescent="0.2">
      <c r="A251" s="14" t="s">
        <v>157</v>
      </c>
      <c r="B251" s="6">
        <v>969</v>
      </c>
      <c r="C251" s="6" t="s">
        <v>27</v>
      </c>
      <c r="D251" s="6" t="s">
        <v>29</v>
      </c>
      <c r="E251" s="6" t="s">
        <v>226</v>
      </c>
      <c r="F251" s="6" t="s">
        <v>80</v>
      </c>
      <c r="G251" s="20">
        <v>34</v>
      </c>
      <c r="H251" s="20">
        <v>34</v>
      </c>
    </row>
    <row r="252" spans="1:8" ht="25.5" x14ac:dyDescent="0.2">
      <c r="A252" s="31" t="s">
        <v>470</v>
      </c>
      <c r="B252" s="4">
        <v>969</v>
      </c>
      <c r="C252" s="4" t="s">
        <v>27</v>
      </c>
      <c r="D252" s="4" t="s">
        <v>29</v>
      </c>
      <c r="E252" s="4" t="s">
        <v>472</v>
      </c>
      <c r="F252" s="4"/>
      <c r="G252" s="89">
        <f>SUM(G253:G254)</f>
        <v>32003</v>
      </c>
      <c r="H252" s="89">
        <f>SUM(H253:H254)</f>
        <v>32003</v>
      </c>
    </row>
    <row r="253" spans="1:8" x14ac:dyDescent="0.2">
      <c r="A253" s="38" t="s">
        <v>234</v>
      </c>
      <c r="B253" s="6">
        <v>969</v>
      </c>
      <c r="C253" s="6" t="s">
        <v>27</v>
      </c>
      <c r="D253" s="6" t="s">
        <v>29</v>
      </c>
      <c r="E253" s="6" t="s">
        <v>473</v>
      </c>
      <c r="F253" s="6" t="s">
        <v>106</v>
      </c>
      <c r="G253" s="20">
        <f>23850+737.6</f>
        <v>24587.599999999999</v>
      </c>
      <c r="H253" s="20">
        <f>23850+737.6</f>
        <v>24587.599999999999</v>
      </c>
    </row>
    <row r="254" spans="1:8" ht="38.25" x14ac:dyDescent="0.2">
      <c r="A254" s="14" t="s">
        <v>236</v>
      </c>
      <c r="B254" s="6">
        <v>969</v>
      </c>
      <c r="C254" s="6" t="s">
        <v>27</v>
      </c>
      <c r="D254" s="6" t="s">
        <v>29</v>
      </c>
      <c r="E254" s="6" t="s">
        <v>472</v>
      </c>
      <c r="F254" s="6" t="s">
        <v>156</v>
      </c>
      <c r="G254" s="20">
        <f>7192.9+222.5</f>
        <v>7415.4</v>
      </c>
      <c r="H254" s="20">
        <f>7192.9+222.5</f>
        <v>7415.4</v>
      </c>
    </row>
    <row r="255" spans="1:8" ht="13.5" x14ac:dyDescent="0.2">
      <c r="A255" s="64" t="s">
        <v>317</v>
      </c>
      <c r="B255" s="10" t="s">
        <v>115</v>
      </c>
      <c r="C255" s="10" t="s">
        <v>27</v>
      </c>
      <c r="D255" s="10" t="s">
        <v>29</v>
      </c>
      <c r="E255" s="10" t="s">
        <v>254</v>
      </c>
      <c r="F255" s="10"/>
      <c r="G255" s="54">
        <f>G256+G259</f>
        <v>298</v>
      </c>
      <c r="H255" s="54">
        <f>H256+H259</f>
        <v>298</v>
      </c>
    </row>
    <row r="256" spans="1:8" ht="25.5" x14ac:dyDescent="0.2">
      <c r="A256" s="65" t="s">
        <v>255</v>
      </c>
      <c r="B256" s="4" t="s">
        <v>115</v>
      </c>
      <c r="C256" s="4" t="s">
        <v>27</v>
      </c>
      <c r="D256" s="4" t="s">
        <v>29</v>
      </c>
      <c r="E256" s="4" t="s">
        <v>256</v>
      </c>
      <c r="F256" s="4"/>
      <c r="G256" s="5">
        <f>G257</f>
        <v>200</v>
      </c>
      <c r="H256" s="5">
        <f>H257</f>
        <v>200</v>
      </c>
    </row>
    <row r="257" spans="1:8" ht="25.5" x14ac:dyDescent="0.2">
      <c r="A257" s="65" t="s">
        <v>257</v>
      </c>
      <c r="B257" s="4" t="s">
        <v>115</v>
      </c>
      <c r="C257" s="4" t="s">
        <v>27</v>
      </c>
      <c r="D257" s="4" t="s">
        <v>29</v>
      </c>
      <c r="E257" s="4" t="s">
        <v>258</v>
      </c>
      <c r="F257" s="4"/>
      <c r="G257" s="5">
        <f>G258</f>
        <v>200</v>
      </c>
      <c r="H257" s="5">
        <f>H258</f>
        <v>200</v>
      </c>
    </row>
    <row r="258" spans="1:8" ht="25.5" x14ac:dyDescent="0.2">
      <c r="A258" s="14" t="s">
        <v>76</v>
      </c>
      <c r="B258" s="6" t="s">
        <v>115</v>
      </c>
      <c r="C258" s="6" t="s">
        <v>27</v>
      </c>
      <c r="D258" s="6" t="s">
        <v>29</v>
      </c>
      <c r="E258" s="6" t="s">
        <v>258</v>
      </c>
      <c r="F258" s="6" t="s">
        <v>77</v>
      </c>
      <c r="G258" s="20">
        <v>200</v>
      </c>
      <c r="H258" s="20">
        <v>200</v>
      </c>
    </row>
    <row r="259" spans="1:8" ht="38.25" x14ac:dyDescent="0.2">
      <c r="A259" s="25" t="s">
        <v>345</v>
      </c>
      <c r="B259" s="4">
        <v>969</v>
      </c>
      <c r="C259" s="4" t="s">
        <v>27</v>
      </c>
      <c r="D259" s="4" t="s">
        <v>29</v>
      </c>
      <c r="E259" s="4" t="s">
        <v>346</v>
      </c>
      <c r="F259" s="95"/>
      <c r="G259" s="5">
        <f>G260</f>
        <v>98</v>
      </c>
      <c r="H259" s="5">
        <f>H260</f>
        <v>98</v>
      </c>
    </row>
    <row r="260" spans="1:8" ht="38.25" x14ac:dyDescent="0.2">
      <c r="A260" s="25" t="s">
        <v>347</v>
      </c>
      <c r="B260" s="4">
        <v>969</v>
      </c>
      <c r="C260" s="4" t="s">
        <v>27</v>
      </c>
      <c r="D260" s="4" t="s">
        <v>29</v>
      </c>
      <c r="E260" s="4" t="s">
        <v>348</v>
      </c>
      <c r="F260" s="95"/>
      <c r="G260" s="5">
        <f>G261</f>
        <v>98</v>
      </c>
      <c r="H260" s="5">
        <f>H261</f>
        <v>98</v>
      </c>
    </row>
    <row r="261" spans="1:8" ht="25.5" x14ac:dyDescent="0.2">
      <c r="A261" s="14" t="s">
        <v>76</v>
      </c>
      <c r="B261" s="6">
        <v>969</v>
      </c>
      <c r="C261" s="6" t="s">
        <v>27</v>
      </c>
      <c r="D261" s="6" t="s">
        <v>29</v>
      </c>
      <c r="E261" s="6" t="s">
        <v>348</v>
      </c>
      <c r="F261" s="73" t="s">
        <v>77</v>
      </c>
      <c r="G261" s="20">
        <v>98</v>
      </c>
      <c r="H261" s="20">
        <v>98</v>
      </c>
    </row>
    <row r="262" spans="1:8" x14ac:dyDescent="0.2">
      <c r="A262" s="22" t="s">
        <v>87</v>
      </c>
      <c r="B262" s="9">
        <v>969</v>
      </c>
      <c r="C262" s="9" t="s">
        <v>32</v>
      </c>
      <c r="D262" s="9"/>
      <c r="E262" s="9"/>
      <c r="F262" s="9"/>
      <c r="G262" s="56">
        <f t="shared" ref="G262:H265" si="17">G263</f>
        <v>2000</v>
      </c>
      <c r="H262" s="56">
        <f t="shared" si="17"/>
        <v>2000</v>
      </c>
    </row>
    <row r="263" spans="1:8" s="41" customFormat="1" x14ac:dyDescent="0.2">
      <c r="A263" s="28" t="s">
        <v>121</v>
      </c>
      <c r="B263" s="8">
        <v>969</v>
      </c>
      <c r="C263" s="8" t="s">
        <v>32</v>
      </c>
      <c r="D263" s="8" t="s">
        <v>38</v>
      </c>
      <c r="E263" s="8"/>
      <c r="F263" s="8"/>
      <c r="G263" s="57">
        <f t="shared" si="17"/>
        <v>2000</v>
      </c>
      <c r="H263" s="57">
        <f t="shared" si="17"/>
        <v>2000</v>
      </c>
    </row>
    <row r="264" spans="1:8" x14ac:dyDescent="0.2">
      <c r="A264" s="18" t="s">
        <v>116</v>
      </c>
      <c r="B264" s="10" t="s">
        <v>115</v>
      </c>
      <c r="C264" s="10" t="s">
        <v>32</v>
      </c>
      <c r="D264" s="10" t="s">
        <v>38</v>
      </c>
      <c r="E264" s="10" t="s">
        <v>140</v>
      </c>
      <c r="F264" s="10"/>
      <c r="G264" s="58">
        <f t="shared" si="17"/>
        <v>2000</v>
      </c>
      <c r="H264" s="58">
        <f t="shared" si="17"/>
        <v>2000</v>
      </c>
    </row>
    <row r="265" spans="1:8" s="41" customFormat="1" ht="63.75" x14ac:dyDescent="0.2">
      <c r="A265" s="25" t="s">
        <v>125</v>
      </c>
      <c r="B265" s="4" t="s">
        <v>115</v>
      </c>
      <c r="C265" s="4" t="s">
        <v>32</v>
      </c>
      <c r="D265" s="4" t="s">
        <v>38</v>
      </c>
      <c r="E265" s="4" t="s">
        <v>193</v>
      </c>
      <c r="F265" s="4"/>
      <c r="G265" s="108">
        <f t="shared" si="17"/>
        <v>2000</v>
      </c>
      <c r="H265" s="108">
        <f t="shared" si="17"/>
        <v>2000</v>
      </c>
    </row>
    <row r="266" spans="1:8" s="42" customFormat="1" x14ac:dyDescent="0.2">
      <c r="A266" s="14" t="s">
        <v>90</v>
      </c>
      <c r="B266" s="6" t="s">
        <v>115</v>
      </c>
      <c r="C266" s="6" t="s">
        <v>32</v>
      </c>
      <c r="D266" s="6" t="s">
        <v>38</v>
      </c>
      <c r="E266" s="6" t="s">
        <v>193</v>
      </c>
      <c r="F266" s="6" t="s">
        <v>91</v>
      </c>
      <c r="G266" s="84">
        <v>2000</v>
      </c>
      <c r="H266" s="84">
        <v>2000</v>
      </c>
    </row>
    <row r="267" spans="1:8" s="21" customFormat="1" ht="25.5" x14ac:dyDescent="0.2">
      <c r="A267" s="49" t="s">
        <v>55</v>
      </c>
      <c r="B267" s="50">
        <v>970</v>
      </c>
      <c r="C267" s="50"/>
      <c r="D267" s="50"/>
      <c r="E267" s="50"/>
      <c r="F267" s="50"/>
      <c r="G267" s="51">
        <f>G268+G276</f>
        <v>30294</v>
      </c>
      <c r="H267" s="51">
        <f>H268+H276</f>
        <v>30502.799999999996</v>
      </c>
    </row>
    <row r="268" spans="1:8" x14ac:dyDescent="0.2">
      <c r="A268" s="34" t="s">
        <v>82</v>
      </c>
      <c r="B268" s="9">
        <v>970</v>
      </c>
      <c r="C268" s="9" t="s">
        <v>23</v>
      </c>
      <c r="D268" s="9"/>
      <c r="E268" s="9"/>
      <c r="F268" s="9"/>
      <c r="G268" s="52">
        <f>G269</f>
        <v>6594.1</v>
      </c>
      <c r="H268" s="52">
        <f>H269</f>
        <v>6594.1</v>
      </c>
    </row>
    <row r="269" spans="1:8" ht="38.25" x14ac:dyDescent="0.2">
      <c r="A269" s="28" t="s">
        <v>62</v>
      </c>
      <c r="B269" s="8">
        <v>970</v>
      </c>
      <c r="C269" s="8" t="s">
        <v>23</v>
      </c>
      <c r="D269" s="8" t="s">
        <v>31</v>
      </c>
      <c r="E269" s="8"/>
      <c r="F269" s="8"/>
      <c r="G269" s="53">
        <f>G270</f>
        <v>6594.1</v>
      </c>
      <c r="H269" s="53">
        <f>H270</f>
        <v>6594.1</v>
      </c>
    </row>
    <row r="270" spans="1:8" ht="25.5" x14ac:dyDescent="0.2">
      <c r="A270" s="40" t="s">
        <v>456</v>
      </c>
      <c r="B270" s="10">
        <v>970</v>
      </c>
      <c r="C270" s="10" t="s">
        <v>23</v>
      </c>
      <c r="D270" s="10" t="s">
        <v>31</v>
      </c>
      <c r="E270" s="10" t="s">
        <v>134</v>
      </c>
      <c r="F270" s="10"/>
      <c r="G270" s="54">
        <f t="shared" ref="G270:H272" si="18">G271</f>
        <v>6594.1</v>
      </c>
      <c r="H270" s="54">
        <f t="shared" si="18"/>
        <v>6594.1</v>
      </c>
    </row>
    <row r="271" spans="1:8" ht="27" x14ac:dyDescent="0.25">
      <c r="A271" s="69" t="s">
        <v>319</v>
      </c>
      <c r="B271" s="7">
        <v>970</v>
      </c>
      <c r="C271" s="7" t="s">
        <v>23</v>
      </c>
      <c r="D271" s="7" t="s">
        <v>31</v>
      </c>
      <c r="E271" s="7" t="s">
        <v>135</v>
      </c>
      <c r="F271" s="7"/>
      <c r="G271" s="44">
        <f t="shared" si="18"/>
        <v>6594.1</v>
      </c>
      <c r="H271" s="44">
        <f t="shared" si="18"/>
        <v>6594.1</v>
      </c>
    </row>
    <row r="272" spans="1:8" s="41" customFormat="1" ht="25.5" x14ac:dyDescent="0.2">
      <c r="A272" s="31" t="s">
        <v>137</v>
      </c>
      <c r="B272" s="4">
        <v>970</v>
      </c>
      <c r="C272" s="4" t="s">
        <v>23</v>
      </c>
      <c r="D272" s="4" t="s">
        <v>31</v>
      </c>
      <c r="E272" s="4" t="s">
        <v>136</v>
      </c>
      <c r="F272" s="4"/>
      <c r="G272" s="5">
        <f t="shared" si="18"/>
        <v>6594.1</v>
      </c>
      <c r="H272" s="5">
        <f t="shared" si="18"/>
        <v>6594.1</v>
      </c>
    </row>
    <row r="273" spans="1:8" s="42" customFormat="1" ht="25.5" x14ac:dyDescent="0.2">
      <c r="A273" s="29" t="s">
        <v>104</v>
      </c>
      <c r="B273" s="4">
        <v>970</v>
      </c>
      <c r="C273" s="4" t="s">
        <v>23</v>
      </c>
      <c r="D273" s="4" t="s">
        <v>31</v>
      </c>
      <c r="E273" s="4" t="s">
        <v>133</v>
      </c>
      <c r="F273" s="7"/>
      <c r="G273" s="5">
        <f>SUM(G274:G275)</f>
        <v>6594.1</v>
      </c>
      <c r="H273" s="5">
        <f>SUM(H274:H275)</f>
        <v>6594.1</v>
      </c>
    </row>
    <row r="274" spans="1:8" s="41" customFormat="1" ht="25.5" x14ac:dyDescent="0.2">
      <c r="A274" s="14" t="s">
        <v>138</v>
      </c>
      <c r="B274" s="6">
        <v>970</v>
      </c>
      <c r="C274" s="6" t="s">
        <v>23</v>
      </c>
      <c r="D274" s="6" t="s">
        <v>31</v>
      </c>
      <c r="E274" s="6" t="s">
        <v>133</v>
      </c>
      <c r="F274" s="6" t="s">
        <v>73</v>
      </c>
      <c r="G274" s="20">
        <v>5064.6000000000004</v>
      </c>
      <c r="H274" s="20">
        <v>5064.6000000000004</v>
      </c>
    </row>
    <row r="275" spans="1:8" s="41" customFormat="1" ht="38.25" x14ac:dyDescent="0.2">
      <c r="A275" s="14" t="s">
        <v>139</v>
      </c>
      <c r="B275" s="6">
        <v>970</v>
      </c>
      <c r="C275" s="6" t="s">
        <v>23</v>
      </c>
      <c r="D275" s="6" t="s">
        <v>31</v>
      </c>
      <c r="E275" s="6" t="s">
        <v>133</v>
      </c>
      <c r="F275" s="6" t="s">
        <v>132</v>
      </c>
      <c r="G275" s="20">
        <v>1529.5</v>
      </c>
      <c r="H275" s="20">
        <v>1529.5</v>
      </c>
    </row>
    <row r="276" spans="1:8" s="63" customFormat="1" ht="38.25" x14ac:dyDescent="0.2">
      <c r="A276" s="22" t="s">
        <v>96</v>
      </c>
      <c r="B276" s="9">
        <v>970</v>
      </c>
      <c r="C276" s="9" t="s">
        <v>45</v>
      </c>
      <c r="D276" s="9"/>
      <c r="E276" s="9"/>
      <c r="F276" s="9"/>
      <c r="G276" s="52">
        <f t="shared" ref="G276:H279" si="19">G277</f>
        <v>23699.9</v>
      </c>
      <c r="H276" s="52">
        <f t="shared" si="19"/>
        <v>23908.699999999997</v>
      </c>
    </row>
    <row r="277" spans="1:8" s="63" customFormat="1" ht="38.25" x14ac:dyDescent="0.2">
      <c r="A277" s="24" t="s">
        <v>64</v>
      </c>
      <c r="B277" s="8">
        <v>970</v>
      </c>
      <c r="C277" s="8" t="s">
        <v>45</v>
      </c>
      <c r="D277" s="8" t="s">
        <v>23</v>
      </c>
      <c r="E277" s="8"/>
      <c r="F277" s="8"/>
      <c r="G277" s="53">
        <f t="shared" si="19"/>
        <v>23699.9</v>
      </c>
      <c r="H277" s="53">
        <f t="shared" si="19"/>
        <v>23908.699999999997</v>
      </c>
    </row>
    <row r="278" spans="1:8" ht="25.5" x14ac:dyDescent="0.2">
      <c r="A278" s="40" t="s">
        <v>456</v>
      </c>
      <c r="B278" s="10">
        <v>970</v>
      </c>
      <c r="C278" s="10" t="s">
        <v>45</v>
      </c>
      <c r="D278" s="10" t="s">
        <v>23</v>
      </c>
      <c r="E278" s="10" t="s">
        <v>134</v>
      </c>
      <c r="F278" s="10"/>
      <c r="G278" s="54">
        <f t="shared" si="19"/>
        <v>23699.9</v>
      </c>
      <c r="H278" s="54">
        <f t="shared" si="19"/>
        <v>23908.699999999997</v>
      </c>
    </row>
    <row r="279" spans="1:8" ht="27" x14ac:dyDescent="0.2">
      <c r="A279" s="32" t="s">
        <v>311</v>
      </c>
      <c r="B279" s="7">
        <v>970</v>
      </c>
      <c r="C279" s="7" t="s">
        <v>45</v>
      </c>
      <c r="D279" s="7" t="s">
        <v>23</v>
      </c>
      <c r="E279" s="7" t="s">
        <v>141</v>
      </c>
      <c r="F279" s="7"/>
      <c r="G279" s="44">
        <f t="shared" si="19"/>
        <v>23699.9</v>
      </c>
      <c r="H279" s="44">
        <f t="shared" si="19"/>
        <v>23908.699999999997</v>
      </c>
    </row>
    <row r="280" spans="1:8" s="63" customFormat="1" ht="25.5" x14ac:dyDescent="0.2">
      <c r="A280" s="16" t="s">
        <v>142</v>
      </c>
      <c r="B280" s="4">
        <v>970</v>
      </c>
      <c r="C280" s="4" t="s">
        <v>45</v>
      </c>
      <c r="D280" s="4" t="s">
        <v>23</v>
      </c>
      <c r="E280" s="4" t="s">
        <v>143</v>
      </c>
      <c r="F280" s="4"/>
      <c r="G280" s="5">
        <f>G281+G283</f>
        <v>23699.9</v>
      </c>
      <c r="H280" s="5">
        <f>H281+H283</f>
        <v>23908.699999999997</v>
      </c>
    </row>
    <row r="281" spans="1:8" s="63" customFormat="1" ht="25.5" x14ac:dyDescent="0.2">
      <c r="A281" s="16" t="s">
        <v>49</v>
      </c>
      <c r="B281" s="4">
        <v>970</v>
      </c>
      <c r="C281" s="4" t="s">
        <v>45</v>
      </c>
      <c r="D281" s="4" t="s">
        <v>23</v>
      </c>
      <c r="E281" s="4" t="s">
        <v>148</v>
      </c>
      <c r="F281" s="4"/>
      <c r="G281" s="5">
        <f>SUM(G282)</f>
        <v>23573.4</v>
      </c>
      <c r="H281" s="5">
        <f>SUM(H282)</f>
        <v>23777.1</v>
      </c>
    </row>
    <row r="282" spans="1:8" s="63" customFormat="1" x14ac:dyDescent="0.2">
      <c r="A282" s="107" t="s">
        <v>109</v>
      </c>
      <c r="B282" s="94">
        <v>970</v>
      </c>
      <c r="C282" s="94" t="s">
        <v>45</v>
      </c>
      <c r="D282" s="94" t="s">
        <v>23</v>
      </c>
      <c r="E282" s="94" t="s">
        <v>148</v>
      </c>
      <c r="F282" s="94" t="s">
        <v>97</v>
      </c>
      <c r="G282" s="85">
        <v>23573.4</v>
      </c>
      <c r="H282" s="85">
        <v>23777.1</v>
      </c>
    </row>
    <row r="283" spans="1:8" s="63" customFormat="1" ht="25.5" x14ac:dyDescent="0.2">
      <c r="A283" s="29" t="s">
        <v>108</v>
      </c>
      <c r="B283" s="4">
        <v>970</v>
      </c>
      <c r="C283" s="4" t="s">
        <v>45</v>
      </c>
      <c r="D283" s="4" t="s">
        <v>23</v>
      </c>
      <c r="E283" s="4" t="s">
        <v>144</v>
      </c>
      <c r="F283" s="4"/>
      <c r="G283" s="89">
        <f>SUM(G284)</f>
        <v>126.5</v>
      </c>
      <c r="H283" s="89">
        <f>SUM(H284)</f>
        <v>131.6</v>
      </c>
    </row>
    <row r="284" spans="1:8" s="63" customFormat="1" x14ac:dyDescent="0.2">
      <c r="A284" s="19" t="s">
        <v>109</v>
      </c>
      <c r="B284" s="6">
        <v>970</v>
      </c>
      <c r="C284" s="6" t="s">
        <v>45</v>
      </c>
      <c r="D284" s="6" t="s">
        <v>23</v>
      </c>
      <c r="E284" s="6" t="s">
        <v>144</v>
      </c>
      <c r="F284" s="6" t="s">
        <v>97</v>
      </c>
      <c r="G284" s="85">
        <v>126.5</v>
      </c>
      <c r="H284" s="85">
        <v>131.6</v>
      </c>
    </row>
    <row r="285" spans="1:8" ht="25.5" x14ac:dyDescent="0.2">
      <c r="A285" s="49" t="s">
        <v>72</v>
      </c>
      <c r="B285" s="50">
        <v>971</v>
      </c>
      <c r="C285" s="50"/>
      <c r="D285" s="50"/>
      <c r="E285" s="50"/>
      <c r="F285" s="50"/>
      <c r="G285" s="51">
        <f>G286+G300</f>
        <v>134933.20527000001</v>
      </c>
      <c r="H285" s="51">
        <f>H286+H300</f>
        <v>134141.63078000001</v>
      </c>
    </row>
    <row r="286" spans="1:8" x14ac:dyDescent="0.2">
      <c r="A286" s="34" t="s">
        <v>82</v>
      </c>
      <c r="B286" s="9">
        <v>971</v>
      </c>
      <c r="C286" s="9" t="s">
        <v>23</v>
      </c>
      <c r="D286" s="9"/>
      <c r="E286" s="9"/>
      <c r="F286" s="9"/>
      <c r="G286" s="52">
        <f>G287</f>
        <v>15725.2</v>
      </c>
      <c r="H286" s="52">
        <f>H287</f>
        <v>15725.2</v>
      </c>
    </row>
    <row r="287" spans="1:8" x14ac:dyDescent="0.2">
      <c r="A287" s="24" t="s">
        <v>71</v>
      </c>
      <c r="B287" s="8">
        <v>971</v>
      </c>
      <c r="C287" s="8" t="s">
        <v>23</v>
      </c>
      <c r="D287" s="8" t="s">
        <v>60</v>
      </c>
      <c r="E287" s="8"/>
      <c r="F287" s="8"/>
      <c r="G287" s="53">
        <f>G288+G297</f>
        <v>15725.2</v>
      </c>
      <c r="H287" s="53">
        <f>H288+H297</f>
        <v>15725.2</v>
      </c>
    </row>
    <row r="288" spans="1:8" s="41" customFormat="1" ht="51" x14ac:dyDescent="0.2">
      <c r="A288" s="40" t="s">
        <v>478</v>
      </c>
      <c r="B288" s="10" t="s">
        <v>127</v>
      </c>
      <c r="C288" s="10" t="s">
        <v>23</v>
      </c>
      <c r="D288" s="10" t="s">
        <v>60</v>
      </c>
      <c r="E288" s="10" t="s">
        <v>158</v>
      </c>
      <c r="F288" s="10"/>
      <c r="G288" s="54">
        <f>G289</f>
        <v>6214</v>
      </c>
      <c r="H288" s="54">
        <f>H289</f>
        <v>6214</v>
      </c>
    </row>
    <row r="289" spans="1:8" s="41" customFormat="1" ht="40.5" x14ac:dyDescent="0.25">
      <c r="A289" s="69" t="s">
        <v>320</v>
      </c>
      <c r="B289" s="7" t="s">
        <v>127</v>
      </c>
      <c r="C289" s="7" t="s">
        <v>23</v>
      </c>
      <c r="D289" s="7" t="s">
        <v>60</v>
      </c>
      <c r="E289" s="7" t="s">
        <v>159</v>
      </c>
      <c r="F289" s="7"/>
      <c r="G289" s="44">
        <f>G290+G294</f>
        <v>6214</v>
      </c>
      <c r="H289" s="44">
        <f>H290+H294</f>
        <v>6214</v>
      </c>
    </row>
    <row r="290" spans="1:8" s="41" customFormat="1" ht="38.25" x14ac:dyDescent="0.2">
      <c r="A290" s="31" t="s">
        <v>279</v>
      </c>
      <c r="B290" s="4" t="s">
        <v>127</v>
      </c>
      <c r="C290" s="4" t="s">
        <v>23</v>
      </c>
      <c r="D290" s="4" t="s">
        <v>60</v>
      </c>
      <c r="E290" s="4" t="s">
        <v>360</v>
      </c>
      <c r="F290" s="4"/>
      <c r="G290" s="5">
        <f>G291</f>
        <v>5864</v>
      </c>
      <c r="H290" s="5">
        <f>H291</f>
        <v>5864</v>
      </c>
    </row>
    <row r="291" spans="1:8" ht="25.5" x14ac:dyDescent="0.2">
      <c r="A291" s="29" t="s">
        <v>104</v>
      </c>
      <c r="B291" s="4" t="s">
        <v>127</v>
      </c>
      <c r="C291" s="4" t="s">
        <v>23</v>
      </c>
      <c r="D291" s="4" t="s">
        <v>60</v>
      </c>
      <c r="E291" s="4" t="s">
        <v>229</v>
      </c>
      <c r="F291" s="7"/>
      <c r="G291" s="5">
        <f>SUM(G292:G293)</f>
        <v>5864</v>
      </c>
      <c r="H291" s="5">
        <f>SUM(H292:H293)</f>
        <v>5864</v>
      </c>
    </row>
    <row r="292" spans="1:8" ht="25.5" x14ac:dyDescent="0.2">
      <c r="A292" s="14" t="s">
        <v>138</v>
      </c>
      <c r="B292" s="6" t="s">
        <v>127</v>
      </c>
      <c r="C292" s="6" t="s">
        <v>23</v>
      </c>
      <c r="D292" s="6" t="s">
        <v>60</v>
      </c>
      <c r="E292" s="6" t="s">
        <v>229</v>
      </c>
      <c r="F292" s="6" t="s">
        <v>73</v>
      </c>
      <c r="G292" s="20">
        <v>4503.8</v>
      </c>
      <c r="H292" s="20">
        <v>4503.8</v>
      </c>
    </row>
    <row r="293" spans="1:8" s="41" customFormat="1" ht="38.25" x14ac:dyDescent="0.2">
      <c r="A293" s="14" t="s">
        <v>139</v>
      </c>
      <c r="B293" s="6" t="s">
        <v>127</v>
      </c>
      <c r="C293" s="6" t="s">
        <v>23</v>
      </c>
      <c r="D293" s="6" t="s">
        <v>60</v>
      </c>
      <c r="E293" s="6" t="s">
        <v>229</v>
      </c>
      <c r="F293" s="6" t="s">
        <v>132</v>
      </c>
      <c r="G293" s="20">
        <v>1360.2</v>
      </c>
      <c r="H293" s="20">
        <v>1360.2</v>
      </c>
    </row>
    <row r="294" spans="1:8" ht="38.25" x14ac:dyDescent="0.2">
      <c r="A294" s="31" t="s">
        <v>280</v>
      </c>
      <c r="B294" s="4">
        <v>971</v>
      </c>
      <c r="C294" s="4" t="s">
        <v>23</v>
      </c>
      <c r="D294" s="4" t="s">
        <v>60</v>
      </c>
      <c r="E294" s="4" t="s">
        <v>356</v>
      </c>
      <c r="F294" s="4"/>
      <c r="G294" s="5">
        <f>G295</f>
        <v>350</v>
      </c>
      <c r="H294" s="5">
        <f>H295</f>
        <v>350</v>
      </c>
    </row>
    <row r="295" spans="1:8" ht="38.25" x14ac:dyDescent="0.2">
      <c r="A295" s="16" t="s">
        <v>167</v>
      </c>
      <c r="B295" s="4">
        <v>971</v>
      </c>
      <c r="C295" s="4" t="s">
        <v>23</v>
      </c>
      <c r="D295" s="4" t="s">
        <v>60</v>
      </c>
      <c r="E295" s="4" t="s">
        <v>230</v>
      </c>
      <c r="F295" s="4"/>
      <c r="G295" s="5">
        <f>SUM(G296:G296)</f>
        <v>350</v>
      </c>
      <c r="H295" s="5">
        <f>SUM(H296:H296)</f>
        <v>350</v>
      </c>
    </row>
    <row r="296" spans="1:8" ht="25.5" x14ac:dyDescent="0.2">
      <c r="A296" s="14" t="s">
        <v>76</v>
      </c>
      <c r="B296" s="6">
        <v>971</v>
      </c>
      <c r="C296" s="6" t="s">
        <v>23</v>
      </c>
      <c r="D296" s="6" t="s">
        <v>60</v>
      </c>
      <c r="E296" s="6" t="s">
        <v>230</v>
      </c>
      <c r="F296" s="6" t="s">
        <v>77</v>
      </c>
      <c r="G296" s="20">
        <v>350</v>
      </c>
      <c r="H296" s="20">
        <v>350</v>
      </c>
    </row>
    <row r="297" spans="1:8" x14ac:dyDescent="0.2">
      <c r="A297" s="39" t="s">
        <v>116</v>
      </c>
      <c r="B297" s="10" t="s">
        <v>127</v>
      </c>
      <c r="C297" s="10" t="s">
        <v>23</v>
      </c>
      <c r="D297" s="10" t="s">
        <v>60</v>
      </c>
      <c r="E297" s="10" t="s">
        <v>140</v>
      </c>
      <c r="F297" s="10"/>
      <c r="G297" s="54">
        <f>G298</f>
        <v>9511.2000000000007</v>
      </c>
      <c r="H297" s="54">
        <f>H298</f>
        <v>9511.2000000000007</v>
      </c>
    </row>
    <row r="298" spans="1:8" ht="50.25" customHeight="1" x14ac:dyDescent="0.2">
      <c r="A298" s="25" t="s">
        <v>389</v>
      </c>
      <c r="B298" s="4">
        <v>971</v>
      </c>
      <c r="C298" s="4" t="s">
        <v>23</v>
      </c>
      <c r="D298" s="4" t="s">
        <v>60</v>
      </c>
      <c r="E298" s="4" t="s">
        <v>390</v>
      </c>
      <c r="F298" s="4"/>
      <c r="G298" s="89">
        <f>G299</f>
        <v>9511.2000000000007</v>
      </c>
      <c r="H298" s="89">
        <f>H299</f>
        <v>9511.2000000000007</v>
      </c>
    </row>
    <row r="299" spans="1:8" ht="28.5" customHeight="1" x14ac:dyDescent="0.2">
      <c r="A299" s="106" t="s">
        <v>353</v>
      </c>
      <c r="B299" s="6">
        <v>971</v>
      </c>
      <c r="C299" s="6" t="s">
        <v>23</v>
      </c>
      <c r="D299" s="6" t="s">
        <v>60</v>
      </c>
      <c r="E299" s="6" t="s">
        <v>390</v>
      </c>
      <c r="F299" s="6" t="s">
        <v>352</v>
      </c>
      <c r="G299" s="85">
        <f>9321+190.2</f>
        <v>9511.2000000000007</v>
      </c>
      <c r="H299" s="85">
        <f>9321+190.2</f>
        <v>9511.2000000000007</v>
      </c>
    </row>
    <row r="300" spans="1:8" x14ac:dyDescent="0.2">
      <c r="A300" s="22" t="s">
        <v>85</v>
      </c>
      <c r="B300" s="9">
        <v>971</v>
      </c>
      <c r="C300" s="9" t="s">
        <v>26</v>
      </c>
      <c r="D300" s="9"/>
      <c r="E300" s="9"/>
      <c r="F300" s="9"/>
      <c r="G300" s="52">
        <f>G309+G301</f>
        <v>119208.00527000001</v>
      </c>
      <c r="H300" s="52">
        <f>H309+H301</f>
        <v>118416.43078000001</v>
      </c>
    </row>
    <row r="301" spans="1:8" x14ac:dyDescent="0.2">
      <c r="A301" s="97" t="s">
        <v>61</v>
      </c>
      <c r="B301" s="98" t="s">
        <v>127</v>
      </c>
      <c r="C301" s="98" t="s">
        <v>26</v>
      </c>
      <c r="D301" s="98" t="s">
        <v>29</v>
      </c>
      <c r="E301" s="98"/>
      <c r="F301" s="98"/>
      <c r="G301" s="99">
        <f>G302</f>
        <v>117764.6</v>
      </c>
      <c r="H301" s="99">
        <f>H302</f>
        <v>117764.6</v>
      </c>
    </row>
    <row r="302" spans="1:8" ht="51" x14ac:dyDescent="0.2">
      <c r="A302" s="40" t="s">
        <v>478</v>
      </c>
      <c r="B302" s="10" t="s">
        <v>127</v>
      </c>
      <c r="C302" s="10" t="s">
        <v>26</v>
      </c>
      <c r="D302" s="10" t="s">
        <v>29</v>
      </c>
      <c r="E302" s="10" t="s">
        <v>158</v>
      </c>
      <c r="F302" s="10"/>
      <c r="G302" s="54">
        <f t="shared" ref="G302" si="20">G303</f>
        <v>117764.6</v>
      </c>
      <c r="H302" s="54">
        <f>H303</f>
        <v>117764.6</v>
      </c>
    </row>
    <row r="303" spans="1:8" ht="27" x14ac:dyDescent="0.25">
      <c r="A303" s="69" t="s">
        <v>416</v>
      </c>
      <c r="B303" s="7" t="s">
        <v>127</v>
      </c>
      <c r="C303" s="7" t="s">
        <v>26</v>
      </c>
      <c r="D303" s="7" t="s">
        <v>29</v>
      </c>
      <c r="E303" s="7" t="s">
        <v>418</v>
      </c>
      <c r="F303" s="4"/>
      <c r="G303" s="5">
        <f>G304</f>
        <v>117764.6</v>
      </c>
      <c r="H303" s="5">
        <f>H304</f>
        <v>117764.6</v>
      </c>
    </row>
    <row r="304" spans="1:8" ht="25.5" x14ac:dyDescent="0.2">
      <c r="A304" s="16" t="s">
        <v>417</v>
      </c>
      <c r="B304" s="71" t="s">
        <v>127</v>
      </c>
      <c r="C304" s="4" t="s">
        <v>26</v>
      </c>
      <c r="D304" s="4" t="s">
        <v>29</v>
      </c>
      <c r="E304" s="4" t="s">
        <v>419</v>
      </c>
      <c r="F304" s="100"/>
      <c r="G304" s="89">
        <f>G305+G307</f>
        <v>117764.6</v>
      </c>
      <c r="H304" s="89">
        <f>H305+H307</f>
        <v>117764.6</v>
      </c>
    </row>
    <row r="305" spans="1:8" ht="25.5" x14ac:dyDescent="0.2">
      <c r="A305" s="16" t="s">
        <v>423</v>
      </c>
      <c r="B305" s="4" t="s">
        <v>127</v>
      </c>
      <c r="C305" s="4" t="s">
        <v>26</v>
      </c>
      <c r="D305" s="4" t="s">
        <v>29</v>
      </c>
      <c r="E305" s="4" t="s">
        <v>421</v>
      </c>
      <c r="F305" s="100"/>
      <c r="G305" s="5">
        <f>G306</f>
        <v>17764.599999999999</v>
      </c>
      <c r="H305" s="5">
        <f>SUM(H306:H306)</f>
        <v>17764.599999999999</v>
      </c>
    </row>
    <row r="306" spans="1:8" s="68" customFormat="1" ht="13.5" x14ac:dyDescent="0.25">
      <c r="A306" s="26" t="s">
        <v>130</v>
      </c>
      <c r="B306" s="6" t="s">
        <v>127</v>
      </c>
      <c r="C306" s="6" t="s">
        <v>26</v>
      </c>
      <c r="D306" s="6" t="s">
        <v>29</v>
      </c>
      <c r="E306" s="6" t="s">
        <v>421</v>
      </c>
      <c r="F306" s="94" t="s">
        <v>84</v>
      </c>
      <c r="G306" s="85">
        <v>17764.599999999999</v>
      </c>
      <c r="H306" s="85">
        <v>17764.599999999999</v>
      </c>
    </row>
    <row r="307" spans="1:8" s="68" customFormat="1" ht="64.5" x14ac:dyDescent="0.25">
      <c r="A307" s="16" t="s">
        <v>384</v>
      </c>
      <c r="B307" s="4" t="s">
        <v>127</v>
      </c>
      <c r="C307" s="4" t="s">
        <v>26</v>
      </c>
      <c r="D307" s="4" t="s">
        <v>29</v>
      </c>
      <c r="E307" s="4" t="s">
        <v>422</v>
      </c>
      <c r="F307" s="100"/>
      <c r="G307" s="89">
        <f>G308</f>
        <v>100000</v>
      </c>
      <c r="H307" s="89">
        <f>H308</f>
        <v>100000</v>
      </c>
    </row>
    <row r="308" spans="1:8" s="68" customFormat="1" ht="25.5" x14ac:dyDescent="0.25">
      <c r="A308" s="14" t="s">
        <v>76</v>
      </c>
      <c r="B308" s="6" t="s">
        <v>127</v>
      </c>
      <c r="C308" s="6" t="s">
        <v>26</v>
      </c>
      <c r="D308" s="6" t="s">
        <v>29</v>
      </c>
      <c r="E308" s="6" t="s">
        <v>422</v>
      </c>
      <c r="F308" s="94" t="s">
        <v>77</v>
      </c>
      <c r="G308" s="85">
        <v>100000</v>
      </c>
      <c r="H308" s="85">
        <v>100000</v>
      </c>
    </row>
    <row r="309" spans="1:8" x14ac:dyDescent="0.2">
      <c r="A309" s="24" t="s">
        <v>66</v>
      </c>
      <c r="B309" s="8">
        <v>971</v>
      </c>
      <c r="C309" s="8" t="s">
        <v>26</v>
      </c>
      <c r="D309" s="8" t="s">
        <v>44</v>
      </c>
      <c r="E309" s="8"/>
      <c r="F309" s="8"/>
      <c r="G309" s="53">
        <f t="shared" ref="G309:H313" si="21">G310</f>
        <v>1443.40527</v>
      </c>
      <c r="H309" s="53">
        <f t="shared" si="21"/>
        <v>651.83078</v>
      </c>
    </row>
    <row r="310" spans="1:8" ht="51" x14ac:dyDescent="0.2">
      <c r="A310" s="40" t="s">
        <v>478</v>
      </c>
      <c r="B310" s="10" t="s">
        <v>127</v>
      </c>
      <c r="C310" s="10" t="s">
        <v>26</v>
      </c>
      <c r="D310" s="10" t="s">
        <v>44</v>
      </c>
      <c r="E310" s="10" t="s">
        <v>158</v>
      </c>
      <c r="F310" s="10"/>
      <c r="G310" s="54">
        <f t="shared" si="21"/>
        <v>1443.40527</v>
      </c>
      <c r="H310" s="54">
        <f t="shared" si="21"/>
        <v>651.83078</v>
      </c>
    </row>
    <row r="311" spans="1:8" ht="40.5" x14ac:dyDescent="0.25">
      <c r="A311" s="69" t="s">
        <v>320</v>
      </c>
      <c r="B311" s="7" t="s">
        <v>127</v>
      </c>
      <c r="C311" s="7" t="s">
        <v>26</v>
      </c>
      <c r="D311" s="7" t="s">
        <v>44</v>
      </c>
      <c r="E311" s="7" t="s">
        <v>159</v>
      </c>
      <c r="F311" s="7"/>
      <c r="G311" s="44">
        <f t="shared" si="21"/>
        <v>1443.40527</v>
      </c>
      <c r="H311" s="44">
        <f t="shared" si="21"/>
        <v>651.83078</v>
      </c>
    </row>
    <row r="312" spans="1:8" ht="38.25" x14ac:dyDescent="0.2">
      <c r="A312" s="31" t="s">
        <v>280</v>
      </c>
      <c r="B312" s="4" t="s">
        <v>127</v>
      </c>
      <c r="C312" s="4" t="s">
        <v>26</v>
      </c>
      <c r="D312" s="4" t="s">
        <v>44</v>
      </c>
      <c r="E312" s="4" t="s">
        <v>356</v>
      </c>
      <c r="F312" s="4"/>
      <c r="G312" s="5">
        <f>G313+G315</f>
        <v>1443.40527</v>
      </c>
      <c r="H312" s="5">
        <f>H313+H315</f>
        <v>651.83078</v>
      </c>
    </row>
    <row r="313" spans="1:8" ht="51" x14ac:dyDescent="0.2">
      <c r="A313" s="17" t="s">
        <v>272</v>
      </c>
      <c r="B313" s="4" t="s">
        <v>127</v>
      </c>
      <c r="C313" s="4" t="s">
        <v>26</v>
      </c>
      <c r="D313" s="4" t="s">
        <v>44</v>
      </c>
      <c r="E313" s="4" t="s">
        <v>408</v>
      </c>
      <c r="F313" s="4"/>
      <c r="G313" s="89">
        <f t="shared" si="21"/>
        <v>0</v>
      </c>
      <c r="H313" s="89">
        <f t="shared" si="21"/>
        <v>150</v>
      </c>
    </row>
    <row r="314" spans="1:8" ht="25.5" x14ac:dyDescent="0.2">
      <c r="A314" s="14" t="s">
        <v>76</v>
      </c>
      <c r="B314" s="6" t="s">
        <v>127</v>
      </c>
      <c r="C314" s="6" t="s">
        <v>26</v>
      </c>
      <c r="D314" s="6" t="s">
        <v>44</v>
      </c>
      <c r="E314" s="6" t="s">
        <v>408</v>
      </c>
      <c r="F314" s="6" t="s">
        <v>77</v>
      </c>
      <c r="G314" s="85">
        <v>0</v>
      </c>
      <c r="H314" s="85">
        <f>120+30</f>
        <v>150</v>
      </c>
    </row>
    <row r="315" spans="1:8" x14ac:dyDescent="0.2">
      <c r="A315" s="17" t="s">
        <v>474</v>
      </c>
      <c r="B315" s="4" t="s">
        <v>127</v>
      </c>
      <c r="C315" s="4" t="s">
        <v>26</v>
      </c>
      <c r="D315" s="4" t="s">
        <v>44</v>
      </c>
      <c r="E315" s="100" t="s">
        <v>475</v>
      </c>
      <c r="F315" s="4"/>
      <c r="G315" s="89">
        <f t="shared" ref="G315:H315" si="22">G316</f>
        <v>1443.40527</v>
      </c>
      <c r="H315" s="89">
        <f t="shared" si="22"/>
        <v>501.83078</v>
      </c>
    </row>
    <row r="316" spans="1:8" ht="25.5" x14ac:dyDescent="0.2">
      <c r="A316" s="14" t="s">
        <v>76</v>
      </c>
      <c r="B316" s="6" t="s">
        <v>127</v>
      </c>
      <c r="C316" s="6" t="s">
        <v>26</v>
      </c>
      <c r="D316" s="6" t="s">
        <v>44</v>
      </c>
      <c r="E316" s="6" t="s">
        <v>475</v>
      </c>
      <c r="F316" s="94" t="s">
        <v>77</v>
      </c>
      <c r="G316" s="85">
        <v>1443.40527</v>
      </c>
      <c r="H316" s="85">
        <v>501.83078</v>
      </c>
    </row>
    <row r="317" spans="1:8" ht="38.25" x14ac:dyDescent="0.2">
      <c r="A317" s="49" t="s">
        <v>8</v>
      </c>
      <c r="B317" s="50">
        <v>973</v>
      </c>
      <c r="C317" s="50"/>
      <c r="D317" s="50"/>
      <c r="E317" s="50"/>
      <c r="F317" s="50"/>
      <c r="G317" s="51">
        <f>G318+G327+G364</f>
        <v>93568.8</v>
      </c>
      <c r="H317" s="51">
        <f>H318+H327+H364</f>
        <v>93568.8</v>
      </c>
    </row>
    <row r="318" spans="1:8" s="41" customFormat="1" x14ac:dyDescent="0.2">
      <c r="A318" s="22" t="s">
        <v>86</v>
      </c>
      <c r="B318" s="9">
        <v>973</v>
      </c>
      <c r="C318" s="9" t="s">
        <v>27</v>
      </c>
      <c r="D318" s="9" t="s">
        <v>24</v>
      </c>
      <c r="E318" s="9"/>
      <c r="F318" s="9"/>
      <c r="G318" s="56">
        <f t="shared" ref="G318:H321" si="23">G319</f>
        <v>25110.3</v>
      </c>
      <c r="H318" s="56">
        <f t="shared" si="23"/>
        <v>25110.3</v>
      </c>
    </row>
    <row r="319" spans="1:8" x14ac:dyDescent="0.2">
      <c r="A319" s="24" t="s">
        <v>243</v>
      </c>
      <c r="B319" s="8">
        <v>973</v>
      </c>
      <c r="C319" s="8" t="s">
        <v>27</v>
      </c>
      <c r="D319" s="8" t="s">
        <v>38</v>
      </c>
      <c r="E319" s="8"/>
      <c r="F319" s="8"/>
      <c r="G319" s="53">
        <f t="shared" si="23"/>
        <v>25110.3</v>
      </c>
      <c r="H319" s="53">
        <f t="shared" si="23"/>
        <v>25110.3</v>
      </c>
    </row>
    <row r="320" spans="1:8" ht="25.5" x14ac:dyDescent="0.2">
      <c r="A320" s="18" t="s">
        <v>482</v>
      </c>
      <c r="B320" s="10">
        <v>973</v>
      </c>
      <c r="C320" s="10" t="s">
        <v>27</v>
      </c>
      <c r="D320" s="10" t="s">
        <v>38</v>
      </c>
      <c r="E320" s="10" t="s">
        <v>169</v>
      </c>
      <c r="F320" s="10"/>
      <c r="G320" s="54">
        <f t="shared" si="23"/>
        <v>25110.3</v>
      </c>
      <c r="H320" s="54">
        <f t="shared" si="23"/>
        <v>25110.3</v>
      </c>
    </row>
    <row r="321" spans="1:8" ht="27" x14ac:dyDescent="0.2">
      <c r="A321" s="43" t="s">
        <v>321</v>
      </c>
      <c r="B321" s="7">
        <v>973</v>
      </c>
      <c r="C321" s="7" t="s">
        <v>27</v>
      </c>
      <c r="D321" s="7" t="s">
        <v>38</v>
      </c>
      <c r="E321" s="7" t="s">
        <v>170</v>
      </c>
      <c r="F321" s="7"/>
      <c r="G321" s="44">
        <f t="shared" si="23"/>
        <v>25110.3</v>
      </c>
      <c r="H321" s="44">
        <f t="shared" si="23"/>
        <v>25110.3</v>
      </c>
    </row>
    <row r="322" spans="1:8" ht="25.5" x14ac:dyDescent="0.2">
      <c r="A322" s="25" t="s">
        <v>171</v>
      </c>
      <c r="B322" s="4" t="s">
        <v>117</v>
      </c>
      <c r="C322" s="4" t="s">
        <v>27</v>
      </c>
      <c r="D322" s="4" t="s">
        <v>38</v>
      </c>
      <c r="E322" s="4" t="s">
        <v>172</v>
      </c>
      <c r="F322" s="4"/>
      <c r="G322" s="5">
        <f>G323+G325</f>
        <v>25110.3</v>
      </c>
      <c r="H322" s="5">
        <f>H323+H325</f>
        <v>25110.3</v>
      </c>
    </row>
    <row r="323" spans="1:8" ht="38.25" x14ac:dyDescent="0.2">
      <c r="A323" s="23" t="s">
        <v>173</v>
      </c>
      <c r="B323" s="4">
        <v>973</v>
      </c>
      <c r="C323" s="4" t="s">
        <v>27</v>
      </c>
      <c r="D323" s="4" t="s">
        <v>38</v>
      </c>
      <c r="E323" s="4" t="s">
        <v>174</v>
      </c>
      <c r="F323" s="4"/>
      <c r="G323" s="89">
        <f>G324</f>
        <v>11764</v>
      </c>
      <c r="H323" s="89">
        <f>H324</f>
        <v>11764</v>
      </c>
    </row>
    <row r="324" spans="1:8" ht="51" x14ac:dyDescent="0.2">
      <c r="A324" s="26" t="s">
        <v>89</v>
      </c>
      <c r="B324" s="6" t="s">
        <v>117</v>
      </c>
      <c r="C324" s="6" t="s">
        <v>27</v>
      </c>
      <c r="D324" s="6" t="s">
        <v>38</v>
      </c>
      <c r="E324" s="6" t="s">
        <v>174</v>
      </c>
      <c r="F324" s="6" t="s">
        <v>93</v>
      </c>
      <c r="G324" s="85">
        <v>11764</v>
      </c>
      <c r="H324" s="85">
        <v>11764</v>
      </c>
    </row>
    <row r="325" spans="1:8" ht="76.5" x14ac:dyDescent="0.2">
      <c r="A325" s="25" t="s">
        <v>379</v>
      </c>
      <c r="B325" s="4">
        <v>973</v>
      </c>
      <c r="C325" s="4" t="s">
        <v>27</v>
      </c>
      <c r="D325" s="4" t="s">
        <v>38</v>
      </c>
      <c r="E325" s="4" t="s">
        <v>281</v>
      </c>
      <c r="F325" s="4"/>
      <c r="G325" s="5">
        <f>G326</f>
        <v>13346.3</v>
      </c>
      <c r="H325" s="5">
        <f>H326</f>
        <v>13346.3</v>
      </c>
    </row>
    <row r="326" spans="1:8" ht="51" x14ac:dyDescent="0.2">
      <c r="A326" s="26" t="s">
        <v>89</v>
      </c>
      <c r="B326" s="6">
        <v>973</v>
      </c>
      <c r="C326" s="6" t="s">
        <v>27</v>
      </c>
      <c r="D326" s="6" t="s">
        <v>38</v>
      </c>
      <c r="E326" s="6" t="s">
        <v>281</v>
      </c>
      <c r="F326" s="6" t="s">
        <v>93</v>
      </c>
      <c r="G326" s="85">
        <v>13346.3</v>
      </c>
      <c r="H326" s="85">
        <v>13346.3</v>
      </c>
    </row>
    <row r="327" spans="1:8" x14ac:dyDescent="0.2">
      <c r="A327" s="22" t="s">
        <v>92</v>
      </c>
      <c r="B327" s="9">
        <v>973</v>
      </c>
      <c r="C327" s="9" t="s">
        <v>40</v>
      </c>
      <c r="D327" s="9"/>
      <c r="E327" s="9"/>
      <c r="F327" s="9"/>
      <c r="G327" s="52">
        <f>G328+G349</f>
        <v>68089.399999999994</v>
      </c>
      <c r="H327" s="52">
        <f>H328+H349</f>
        <v>68089.399999999994</v>
      </c>
    </row>
    <row r="328" spans="1:8" x14ac:dyDescent="0.2">
      <c r="A328" s="24" t="s">
        <v>20</v>
      </c>
      <c r="B328" s="8">
        <v>973</v>
      </c>
      <c r="C328" s="8" t="s">
        <v>40</v>
      </c>
      <c r="D328" s="8" t="s">
        <v>23</v>
      </c>
      <c r="E328" s="8"/>
      <c r="F328" s="8"/>
      <c r="G328" s="53">
        <f>G329+G346</f>
        <v>56821.5</v>
      </c>
      <c r="H328" s="53">
        <f>H329+H346</f>
        <v>56821.5</v>
      </c>
    </row>
    <row r="329" spans="1:8" s="41" customFormat="1" ht="25.5" x14ac:dyDescent="0.2">
      <c r="A329" s="18" t="s">
        <v>482</v>
      </c>
      <c r="B329" s="10" t="s">
        <v>117</v>
      </c>
      <c r="C329" s="10" t="s">
        <v>30</v>
      </c>
      <c r="D329" s="10" t="s">
        <v>23</v>
      </c>
      <c r="E329" s="10" t="s">
        <v>169</v>
      </c>
      <c r="F329" s="10"/>
      <c r="G329" s="54">
        <f>G342+G336+G330</f>
        <v>49114</v>
      </c>
      <c r="H329" s="54">
        <f>H342+H336+H330</f>
        <v>49114</v>
      </c>
    </row>
    <row r="330" spans="1:8" ht="13.5" x14ac:dyDescent="0.2">
      <c r="A330" s="43" t="s">
        <v>322</v>
      </c>
      <c r="B330" s="7" t="s">
        <v>117</v>
      </c>
      <c r="C330" s="7" t="s">
        <v>40</v>
      </c>
      <c r="D330" s="7" t="s">
        <v>23</v>
      </c>
      <c r="E330" s="7" t="s">
        <v>175</v>
      </c>
      <c r="F330" s="7"/>
      <c r="G330" s="44">
        <f>G331</f>
        <v>18282.400000000001</v>
      </c>
      <c r="H330" s="44">
        <f>H331</f>
        <v>18282.400000000001</v>
      </c>
    </row>
    <row r="331" spans="1:8" ht="25.5" x14ac:dyDescent="0.2">
      <c r="A331" s="25" t="s">
        <v>176</v>
      </c>
      <c r="B331" s="4" t="s">
        <v>117</v>
      </c>
      <c r="C331" s="4" t="s">
        <v>30</v>
      </c>
      <c r="D331" s="4" t="s">
        <v>23</v>
      </c>
      <c r="E331" s="4" t="s">
        <v>177</v>
      </c>
      <c r="F331" s="4"/>
      <c r="G331" s="5">
        <f>G334+G332</f>
        <v>18282.400000000001</v>
      </c>
      <c r="H331" s="5">
        <f>H334+H332</f>
        <v>18282.400000000001</v>
      </c>
    </row>
    <row r="332" spans="1:8" ht="25.5" x14ac:dyDescent="0.2">
      <c r="A332" s="23" t="s">
        <v>178</v>
      </c>
      <c r="B332" s="4" t="s">
        <v>117</v>
      </c>
      <c r="C332" s="4" t="s">
        <v>30</v>
      </c>
      <c r="D332" s="4" t="s">
        <v>23</v>
      </c>
      <c r="E332" s="4" t="s">
        <v>179</v>
      </c>
      <c r="F332" s="4"/>
      <c r="G332" s="89">
        <f>G333</f>
        <v>10012.299999999999</v>
      </c>
      <c r="H332" s="89">
        <f>H333</f>
        <v>10012.299999999999</v>
      </c>
    </row>
    <row r="333" spans="1:8" s="41" customFormat="1" ht="51" x14ac:dyDescent="0.2">
      <c r="A333" s="15" t="s">
        <v>88</v>
      </c>
      <c r="B333" s="6" t="s">
        <v>117</v>
      </c>
      <c r="C333" s="6" t="s">
        <v>30</v>
      </c>
      <c r="D333" s="6" t="s">
        <v>23</v>
      </c>
      <c r="E333" s="6" t="s">
        <v>179</v>
      </c>
      <c r="F333" s="6" t="s">
        <v>94</v>
      </c>
      <c r="G333" s="85">
        <v>10012.299999999999</v>
      </c>
      <c r="H333" s="85">
        <v>10012.299999999999</v>
      </c>
    </row>
    <row r="334" spans="1:8" s="41" customFormat="1" ht="25.5" x14ac:dyDescent="0.2">
      <c r="A334" s="23" t="s">
        <v>180</v>
      </c>
      <c r="B334" s="4" t="s">
        <v>117</v>
      </c>
      <c r="C334" s="4" t="s">
        <v>30</v>
      </c>
      <c r="D334" s="4" t="s">
        <v>23</v>
      </c>
      <c r="E334" s="4" t="s">
        <v>282</v>
      </c>
      <c r="F334" s="4"/>
      <c r="G334" s="5">
        <f>G335</f>
        <v>8270.1</v>
      </c>
      <c r="H334" s="5">
        <f>H335</f>
        <v>8270.1</v>
      </c>
    </row>
    <row r="335" spans="1:8" ht="51" x14ac:dyDescent="0.2">
      <c r="A335" s="15" t="s">
        <v>88</v>
      </c>
      <c r="B335" s="6" t="s">
        <v>117</v>
      </c>
      <c r="C335" s="6" t="s">
        <v>30</v>
      </c>
      <c r="D335" s="6" t="s">
        <v>23</v>
      </c>
      <c r="E335" s="6" t="s">
        <v>282</v>
      </c>
      <c r="F335" s="6" t="s">
        <v>94</v>
      </c>
      <c r="G335" s="85">
        <v>8270.1</v>
      </c>
      <c r="H335" s="85">
        <v>8270.1</v>
      </c>
    </row>
    <row r="336" spans="1:8" ht="27" x14ac:dyDescent="0.25">
      <c r="A336" s="67" t="s">
        <v>323</v>
      </c>
      <c r="B336" s="7" t="s">
        <v>117</v>
      </c>
      <c r="C336" s="7" t="s">
        <v>40</v>
      </c>
      <c r="D336" s="7" t="s">
        <v>23</v>
      </c>
      <c r="E336" s="7" t="s">
        <v>181</v>
      </c>
      <c r="F336" s="7"/>
      <c r="G336" s="90">
        <f>G337</f>
        <v>30681.599999999999</v>
      </c>
      <c r="H336" s="90">
        <f>H337</f>
        <v>30681.599999999999</v>
      </c>
    </row>
    <row r="337" spans="1:8" ht="25.5" x14ac:dyDescent="0.2">
      <c r="A337" s="25" t="s">
        <v>182</v>
      </c>
      <c r="B337" s="4" t="s">
        <v>117</v>
      </c>
      <c r="C337" s="4" t="s">
        <v>30</v>
      </c>
      <c r="D337" s="4" t="s">
        <v>23</v>
      </c>
      <c r="E337" s="4" t="s">
        <v>183</v>
      </c>
      <c r="F337" s="4"/>
      <c r="G337" s="89">
        <f>G340+G338</f>
        <v>30681.599999999999</v>
      </c>
      <c r="H337" s="89">
        <f>H340+H338</f>
        <v>30681.599999999999</v>
      </c>
    </row>
    <row r="338" spans="1:8" ht="38.25" x14ac:dyDescent="0.2">
      <c r="A338" s="23" t="s">
        <v>184</v>
      </c>
      <c r="B338" s="4" t="s">
        <v>117</v>
      </c>
      <c r="C338" s="4" t="s">
        <v>40</v>
      </c>
      <c r="D338" s="4" t="s">
        <v>23</v>
      </c>
      <c r="E338" s="4" t="s">
        <v>185</v>
      </c>
      <c r="F338" s="4"/>
      <c r="G338" s="89">
        <f>SUM(G339:G339)</f>
        <v>17739.2</v>
      </c>
      <c r="H338" s="89">
        <f>SUM(H339:H339)</f>
        <v>17739.2</v>
      </c>
    </row>
    <row r="339" spans="1:8" ht="51" x14ac:dyDescent="0.2">
      <c r="A339" s="26" t="s">
        <v>89</v>
      </c>
      <c r="B339" s="6" t="s">
        <v>117</v>
      </c>
      <c r="C339" s="6" t="s">
        <v>30</v>
      </c>
      <c r="D339" s="6" t="s">
        <v>23</v>
      </c>
      <c r="E339" s="6" t="s">
        <v>185</v>
      </c>
      <c r="F339" s="6" t="s">
        <v>93</v>
      </c>
      <c r="G339" s="85">
        <v>17739.2</v>
      </c>
      <c r="H339" s="85">
        <v>17739.2</v>
      </c>
    </row>
    <row r="340" spans="1:8" ht="25.5" x14ac:dyDescent="0.2">
      <c r="A340" s="23" t="s">
        <v>180</v>
      </c>
      <c r="B340" s="4" t="s">
        <v>117</v>
      </c>
      <c r="C340" s="4" t="s">
        <v>30</v>
      </c>
      <c r="D340" s="4" t="s">
        <v>23</v>
      </c>
      <c r="E340" s="4" t="s">
        <v>283</v>
      </c>
      <c r="F340" s="4"/>
      <c r="G340" s="89">
        <f>G341</f>
        <v>12942.4</v>
      </c>
      <c r="H340" s="89">
        <f>H341</f>
        <v>12942.4</v>
      </c>
    </row>
    <row r="341" spans="1:8" ht="51" x14ac:dyDescent="0.2">
      <c r="A341" s="26" t="s">
        <v>89</v>
      </c>
      <c r="B341" s="6" t="s">
        <v>117</v>
      </c>
      <c r="C341" s="6" t="s">
        <v>30</v>
      </c>
      <c r="D341" s="6" t="s">
        <v>23</v>
      </c>
      <c r="E341" s="6" t="s">
        <v>283</v>
      </c>
      <c r="F341" s="6" t="s">
        <v>93</v>
      </c>
      <c r="G341" s="85">
        <v>12942.4</v>
      </c>
      <c r="H341" s="85">
        <v>12942.4</v>
      </c>
    </row>
    <row r="342" spans="1:8" ht="13.5" customHeight="1" x14ac:dyDescent="0.2">
      <c r="A342" s="43" t="s">
        <v>324</v>
      </c>
      <c r="B342" s="7" t="s">
        <v>117</v>
      </c>
      <c r="C342" s="7" t="s">
        <v>30</v>
      </c>
      <c r="D342" s="7" t="s">
        <v>23</v>
      </c>
      <c r="E342" s="7" t="s">
        <v>186</v>
      </c>
      <c r="F342" s="7"/>
      <c r="G342" s="44">
        <f>G343</f>
        <v>150</v>
      </c>
      <c r="H342" s="44">
        <f>H343</f>
        <v>150</v>
      </c>
    </row>
    <row r="343" spans="1:8" ht="25.5" customHeight="1" x14ac:dyDescent="0.2">
      <c r="A343" s="25" t="s">
        <v>187</v>
      </c>
      <c r="B343" s="4" t="s">
        <v>117</v>
      </c>
      <c r="C343" s="4" t="s">
        <v>30</v>
      </c>
      <c r="D343" s="4" t="s">
        <v>23</v>
      </c>
      <c r="E343" s="4" t="s">
        <v>188</v>
      </c>
      <c r="F343" s="4"/>
      <c r="G343" s="5">
        <f>G344</f>
        <v>150</v>
      </c>
      <c r="H343" s="5">
        <f>H344</f>
        <v>150</v>
      </c>
    </row>
    <row r="344" spans="1:8" ht="25.5" customHeight="1" x14ac:dyDescent="0.2">
      <c r="A344" s="16" t="s">
        <v>189</v>
      </c>
      <c r="B344" s="4" t="s">
        <v>117</v>
      </c>
      <c r="C344" s="4" t="s">
        <v>30</v>
      </c>
      <c r="D344" s="4" t="s">
        <v>23</v>
      </c>
      <c r="E344" s="4" t="s">
        <v>190</v>
      </c>
      <c r="F344" s="4"/>
      <c r="G344" s="5">
        <f>SUM(G345:G345)</f>
        <v>150</v>
      </c>
      <c r="H344" s="5">
        <f>SUM(H345:H345)</f>
        <v>150</v>
      </c>
    </row>
    <row r="345" spans="1:8" ht="25.5" customHeight="1" x14ac:dyDescent="0.2">
      <c r="A345" s="19" t="s">
        <v>126</v>
      </c>
      <c r="B345" s="6" t="s">
        <v>117</v>
      </c>
      <c r="C345" s="6" t="s">
        <v>30</v>
      </c>
      <c r="D345" s="6" t="s">
        <v>23</v>
      </c>
      <c r="E345" s="6" t="s">
        <v>190</v>
      </c>
      <c r="F345" s="6" t="s">
        <v>77</v>
      </c>
      <c r="G345" s="85">
        <v>150</v>
      </c>
      <c r="H345" s="85">
        <v>150</v>
      </c>
    </row>
    <row r="346" spans="1:8" x14ac:dyDescent="0.2">
      <c r="A346" s="18" t="s">
        <v>192</v>
      </c>
      <c r="B346" s="10" t="s">
        <v>117</v>
      </c>
      <c r="C346" s="10" t="s">
        <v>30</v>
      </c>
      <c r="D346" s="10" t="s">
        <v>23</v>
      </c>
      <c r="E346" s="10" t="s">
        <v>140</v>
      </c>
      <c r="F346" s="10"/>
      <c r="G346" s="58">
        <f>G347</f>
        <v>7707.5</v>
      </c>
      <c r="H346" s="58">
        <f>H347</f>
        <v>7707.5</v>
      </c>
    </row>
    <row r="347" spans="1:8" ht="25.5" x14ac:dyDescent="0.2">
      <c r="A347" s="23" t="s">
        <v>180</v>
      </c>
      <c r="B347" s="4" t="s">
        <v>117</v>
      </c>
      <c r="C347" s="4" t="s">
        <v>30</v>
      </c>
      <c r="D347" s="4" t="s">
        <v>23</v>
      </c>
      <c r="E347" s="4" t="s">
        <v>284</v>
      </c>
      <c r="F347" s="4"/>
      <c r="G347" s="5">
        <f>G348</f>
        <v>7707.5</v>
      </c>
      <c r="H347" s="5">
        <f>H348</f>
        <v>7707.5</v>
      </c>
    </row>
    <row r="348" spans="1:8" x14ac:dyDescent="0.2">
      <c r="A348" s="26" t="s">
        <v>130</v>
      </c>
      <c r="B348" s="6" t="s">
        <v>117</v>
      </c>
      <c r="C348" s="6" t="s">
        <v>30</v>
      </c>
      <c r="D348" s="6" t="s">
        <v>23</v>
      </c>
      <c r="E348" s="6" t="s">
        <v>284</v>
      </c>
      <c r="F348" s="6" t="s">
        <v>84</v>
      </c>
      <c r="G348" s="85">
        <v>7707.5</v>
      </c>
      <c r="H348" s="85">
        <v>7707.5</v>
      </c>
    </row>
    <row r="349" spans="1:8" x14ac:dyDescent="0.2">
      <c r="A349" s="27" t="s">
        <v>113</v>
      </c>
      <c r="B349" s="8" t="s">
        <v>117</v>
      </c>
      <c r="C349" s="8" t="s">
        <v>30</v>
      </c>
      <c r="D349" s="8" t="s">
        <v>26</v>
      </c>
      <c r="E349" s="8"/>
      <c r="F349" s="8"/>
      <c r="G349" s="53">
        <f>G350+G360</f>
        <v>11267.9</v>
      </c>
      <c r="H349" s="53">
        <f>H350+H360</f>
        <v>11267.9</v>
      </c>
    </row>
    <row r="350" spans="1:8" ht="25.5" x14ac:dyDescent="0.2">
      <c r="A350" s="18" t="s">
        <v>482</v>
      </c>
      <c r="B350" s="10" t="s">
        <v>117</v>
      </c>
      <c r="C350" s="10" t="s">
        <v>40</v>
      </c>
      <c r="D350" s="10" t="s">
        <v>26</v>
      </c>
      <c r="E350" s="10" t="s">
        <v>169</v>
      </c>
      <c r="F350" s="10"/>
      <c r="G350" s="54">
        <f>G351</f>
        <v>11116.9</v>
      </c>
      <c r="H350" s="54">
        <f>H351</f>
        <v>11116.9</v>
      </c>
    </row>
    <row r="351" spans="1:8" ht="13.5" x14ac:dyDescent="0.2">
      <c r="A351" s="43" t="s">
        <v>324</v>
      </c>
      <c r="B351" s="7" t="s">
        <v>117</v>
      </c>
      <c r="C351" s="7" t="s">
        <v>30</v>
      </c>
      <c r="D351" s="7" t="s">
        <v>26</v>
      </c>
      <c r="E351" s="7" t="s">
        <v>186</v>
      </c>
      <c r="F351" s="7"/>
      <c r="G351" s="44">
        <f>G352</f>
        <v>11116.9</v>
      </c>
      <c r="H351" s="44">
        <f>H352</f>
        <v>11116.9</v>
      </c>
    </row>
    <row r="352" spans="1:8" ht="25.5" x14ac:dyDescent="0.2">
      <c r="A352" s="25" t="s">
        <v>380</v>
      </c>
      <c r="B352" s="4" t="s">
        <v>117</v>
      </c>
      <c r="C352" s="4" t="s">
        <v>30</v>
      </c>
      <c r="D352" s="4" t="s">
        <v>26</v>
      </c>
      <c r="E352" s="4" t="s">
        <v>381</v>
      </c>
      <c r="F352" s="7"/>
      <c r="G352" s="5">
        <f>G353+G356</f>
        <v>11116.9</v>
      </c>
      <c r="H352" s="5">
        <f>H353+H356</f>
        <v>11116.9</v>
      </c>
    </row>
    <row r="353" spans="1:8" ht="25.5" x14ac:dyDescent="0.2">
      <c r="A353" s="25" t="s">
        <v>104</v>
      </c>
      <c r="B353" s="4" t="s">
        <v>117</v>
      </c>
      <c r="C353" s="4" t="s">
        <v>30</v>
      </c>
      <c r="D353" s="4" t="s">
        <v>26</v>
      </c>
      <c r="E353" s="4" t="s">
        <v>237</v>
      </c>
      <c r="F353" s="4"/>
      <c r="G353" s="5">
        <f>SUM(G354:G355)</f>
        <v>905</v>
      </c>
      <c r="H353" s="5">
        <f>SUM(H354:H355)</f>
        <v>905</v>
      </c>
    </row>
    <row r="354" spans="1:8" ht="25.5" x14ac:dyDescent="0.2">
      <c r="A354" s="14" t="s">
        <v>138</v>
      </c>
      <c r="B354" s="6" t="s">
        <v>117</v>
      </c>
      <c r="C354" s="6" t="s">
        <v>30</v>
      </c>
      <c r="D354" s="6" t="s">
        <v>26</v>
      </c>
      <c r="E354" s="6" t="s">
        <v>237</v>
      </c>
      <c r="F354" s="6" t="s">
        <v>73</v>
      </c>
      <c r="G354" s="85">
        <v>695</v>
      </c>
      <c r="H354" s="85">
        <v>695</v>
      </c>
    </row>
    <row r="355" spans="1:8" ht="38.25" x14ac:dyDescent="0.2">
      <c r="A355" s="14" t="s">
        <v>139</v>
      </c>
      <c r="B355" s="6" t="s">
        <v>117</v>
      </c>
      <c r="C355" s="6" t="s">
        <v>30</v>
      </c>
      <c r="D355" s="6" t="s">
        <v>26</v>
      </c>
      <c r="E355" s="6" t="s">
        <v>237</v>
      </c>
      <c r="F355" s="6" t="s">
        <v>132</v>
      </c>
      <c r="G355" s="85">
        <v>210</v>
      </c>
      <c r="H355" s="85">
        <v>210</v>
      </c>
    </row>
    <row r="356" spans="1:8" ht="25.5" x14ac:dyDescent="0.2">
      <c r="A356" s="16" t="s">
        <v>296</v>
      </c>
      <c r="B356" s="4" t="s">
        <v>117</v>
      </c>
      <c r="C356" s="4" t="s">
        <v>30</v>
      </c>
      <c r="D356" s="4" t="s">
        <v>26</v>
      </c>
      <c r="E356" s="4" t="s">
        <v>191</v>
      </c>
      <c r="F356" s="4"/>
      <c r="G356" s="89">
        <f>SUM(G357:G359)</f>
        <v>10211.9</v>
      </c>
      <c r="H356" s="89">
        <f>SUM(H357:H359)</f>
        <v>10211.9</v>
      </c>
    </row>
    <row r="357" spans="1:8" x14ac:dyDescent="0.2">
      <c r="A357" s="15" t="s">
        <v>234</v>
      </c>
      <c r="B357" s="6" t="s">
        <v>117</v>
      </c>
      <c r="C357" s="6" t="s">
        <v>30</v>
      </c>
      <c r="D357" s="6" t="s">
        <v>26</v>
      </c>
      <c r="E357" s="6" t="s">
        <v>191</v>
      </c>
      <c r="F357" s="6" t="s">
        <v>106</v>
      </c>
      <c r="G357" s="85">
        <v>7838.2</v>
      </c>
      <c r="H357" s="85">
        <v>7838.2</v>
      </c>
    </row>
    <row r="358" spans="1:8" ht="38.25" x14ac:dyDescent="0.2">
      <c r="A358" s="15" t="s">
        <v>233</v>
      </c>
      <c r="B358" s="6" t="s">
        <v>117</v>
      </c>
      <c r="C358" s="6" t="s">
        <v>30</v>
      </c>
      <c r="D358" s="6" t="s">
        <v>26</v>
      </c>
      <c r="E358" s="6" t="s">
        <v>191</v>
      </c>
      <c r="F358" s="6" t="s">
        <v>156</v>
      </c>
      <c r="G358" s="85">
        <v>2367.1999999999998</v>
      </c>
      <c r="H358" s="85">
        <v>2367.1999999999998</v>
      </c>
    </row>
    <row r="359" spans="1:8" x14ac:dyDescent="0.2">
      <c r="A359" s="15" t="s">
        <v>157</v>
      </c>
      <c r="B359" s="6" t="s">
        <v>117</v>
      </c>
      <c r="C359" s="6" t="s">
        <v>30</v>
      </c>
      <c r="D359" s="6" t="s">
        <v>26</v>
      </c>
      <c r="E359" s="6" t="s">
        <v>191</v>
      </c>
      <c r="F359" s="6" t="s">
        <v>80</v>
      </c>
      <c r="G359" s="20">
        <v>6.5</v>
      </c>
      <c r="H359" s="20">
        <v>6.5</v>
      </c>
    </row>
    <row r="360" spans="1:8" ht="25.5" x14ac:dyDescent="0.2">
      <c r="A360" s="18" t="s">
        <v>483</v>
      </c>
      <c r="B360" s="10" t="s">
        <v>117</v>
      </c>
      <c r="C360" s="10" t="s">
        <v>30</v>
      </c>
      <c r="D360" s="10" t="s">
        <v>26</v>
      </c>
      <c r="E360" s="10" t="s">
        <v>249</v>
      </c>
      <c r="F360" s="10"/>
      <c r="G360" s="54">
        <f t="shared" ref="G360:H362" si="24">G361</f>
        <v>151</v>
      </c>
      <c r="H360" s="54">
        <f t="shared" si="24"/>
        <v>151</v>
      </c>
    </row>
    <row r="361" spans="1:8" ht="25.5" x14ac:dyDescent="0.2">
      <c r="A361" s="25" t="s">
        <v>261</v>
      </c>
      <c r="B361" s="4" t="s">
        <v>117</v>
      </c>
      <c r="C361" s="4" t="s">
        <v>30</v>
      </c>
      <c r="D361" s="4" t="s">
        <v>26</v>
      </c>
      <c r="E361" s="4" t="s">
        <v>357</v>
      </c>
      <c r="F361" s="4"/>
      <c r="G361" s="59">
        <f t="shared" si="24"/>
        <v>151</v>
      </c>
      <c r="H361" s="59">
        <f t="shared" si="24"/>
        <v>151</v>
      </c>
    </row>
    <row r="362" spans="1:8" ht="25.5" x14ac:dyDescent="0.2">
      <c r="A362" s="23" t="s">
        <v>250</v>
      </c>
      <c r="B362" s="4" t="s">
        <v>117</v>
      </c>
      <c r="C362" s="4" t="s">
        <v>30</v>
      </c>
      <c r="D362" s="4" t="s">
        <v>26</v>
      </c>
      <c r="E362" s="4" t="s">
        <v>358</v>
      </c>
      <c r="F362" s="4"/>
      <c r="G362" s="5">
        <f t="shared" si="24"/>
        <v>151</v>
      </c>
      <c r="H362" s="5">
        <f t="shared" si="24"/>
        <v>151</v>
      </c>
    </row>
    <row r="363" spans="1:8" x14ac:dyDescent="0.2">
      <c r="A363" s="15" t="s">
        <v>410</v>
      </c>
      <c r="B363" s="6" t="s">
        <v>117</v>
      </c>
      <c r="C363" s="6" t="s">
        <v>30</v>
      </c>
      <c r="D363" s="6" t="s">
        <v>26</v>
      </c>
      <c r="E363" s="6" t="s">
        <v>358</v>
      </c>
      <c r="F363" s="6" t="s">
        <v>409</v>
      </c>
      <c r="G363" s="85">
        <v>151</v>
      </c>
      <c r="H363" s="85">
        <v>151</v>
      </c>
    </row>
    <row r="364" spans="1:8" x14ac:dyDescent="0.2">
      <c r="A364" s="22" t="s">
        <v>87</v>
      </c>
      <c r="B364" s="9" t="s">
        <v>117</v>
      </c>
      <c r="C364" s="9" t="s">
        <v>32</v>
      </c>
      <c r="D364" s="9"/>
      <c r="E364" s="9"/>
      <c r="F364" s="9"/>
      <c r="G364" s="56">
        <f t="shared" ref="G364:H366" si="25">G365</f>
        <v>369.1</v>
      </c>
      <c r="H364" s="56">
        <f t="shared" si="25"/>
        <v>369.1</v>
      </c>
    </row>
    <row r="365" spans="1:8" x14ac:dyDescent="0.2">
      <c r="A365" s="28" t="s">
        <v>121</v>
      </c>
      <c r="B365" s="8" t="s">
        <v>117</v>
      </c>
      <c r="C365" s="8" t="s">
        <v>32</v>
      </c>
      <c r="D365" s="8" t="s">
        <v>38</v>
      </c>
      <c r="E365" s="8"/>
      <c r="F365" s="8"/>
      <c r="G365" s="57">
        <f t="shared" si="25"/>
        <v>369.1</v>
      </c>
      <c r="H365" s="57">
        <f t="shared" si="25"/>
        <v>369.1</v>
      </c>
    </row>
    <row r="366" spans="1:8" x14ac:dyDescent="0.2">
      <c r="A366" s="18" t="s">
        <v>192</v>
      </c>
      <c r="B366" s="10" t="s">
        <v>117</v>
      </c>
      <c r="C366" s="10" t="s">
        <v>32</v>
      </c>
      <c r="D366" s="10" t="s">
        <v>38</v>
      </c>
      <c r="E366" s="10" t="s">
        <v>140</v>
      </c>
      <c r="F366" s="10"/>
      <c r="G366" s="58">
        <f t="shared" si="25"/>
        <v>369.1</v>
      </c>
      <c r="H366" s="58">
        <f t="shared" si="25"/>
        <v>369.1</v>
      </c>
    </row>
    <row r="367" spans="1:8" s="41" customFormat="1" ht="204" x14ac:dyDescent="0.2">
      <c r="A367" s="23" t="s">
        <v>382</v>
      </c>
      <c r="B367" s="4" t="s">
        <v>117</v>
      </c>
      <c r="C367" s="4" t="s">
        <v>32</v>
      </c>
      <c r="D367" s="4" t="s">
        <v>38</v>
      </c>
      <c r="E367" s="4" t="s">
        <v>193</v>
      </c>
      <c r="F367" s="4"/>
      <c r="G367" s="59">
        <f>SUM(G368:G369)</f>
        <v>369.1</v>
      </c>
      <c r="H367" s="59">
        <f>SUM(H368:H369)</f>
        <v>369.1</v>
      </c>
    </row>
    <row r="368" spans="1:8" x14ac:dyDescent="0.2">
      <c r="A368" s="14" t="s">
        <v>90</v>
      </c>
      <c r="B368" s="6" t="s">
        <v>117</v>
      </c>
      <c r="C368" s="6" t="s">
        <v>32</v>
      </c>
      <c r="D368" s="6" t="s">
        <v>38</v>
      </c>
      <c r="E368" s="6" t="s">
        <v>193</v>
      </c>
      <c r="F368" s="6" t="s">
        <v>91</v>
      </c>
      <c r="G368" s="84">
        <v>60</v>
      </c>
      <c r="H368" s="84">
        <v>60</v>
      </c>
    </row>
    <row r="369" spans="1:8" x14ac:dyDescent="0.2">
      <c r="A369" s="26" t="s">
        <v>101</v>
      </c>
      <c r="B369" s="6">
        <v>973</v>
      </c>
      <c r="C369" s="6" t="s">
        <v>32</v>
      </c>
      <c r="D369" s="6" t="s">
        <v>38</v>
      </c>
      <c r="E369" s="6" t="s">
        <v>193</v>
      </c>
      <c r="F369" s="6" t="s">
        <v>102</v>
      </c>
      <c r="G369" s="85">
        <v>309.10000000000002</v>
      </c>
      <c r="H369" s="85">
        <v>309.10000000000002</v>
      </c>
    </row>
    <row r="370" spans="1:8" ht="51" x14ac:dyDescent="0.2">
      <c r="A370" s="49" t="s">
        <v>7</v>
      </c>
      <c r="B370" s="50" t="s">
        <v>6</v>
      </c>
      <c r="C370" s="50"/>
      <c r="D370" s="50"/>
      <c r="E370" s="50"/>
      <c r="F370" s="50"/>
      <c r="G370" s="51">
        <f>G393+G382+G371</f>
        <v>49696.849600000001</v>
      </c>
      <c r="H370" s="51">
        <f>H393+H382+H371</f>
        <v>49705.361069999999</v>
      </c>
    </row>
    <row r="371" spans="1:8" x14ac:dyDescent="0.2">
      <c r="A371" s="22" t="s">
        <v>86</v>
      </c>
      <c r="B371" s="9" t="s">
        <v>6</v>
      </c>
      <c r="C371" s="9" t="s">
        <v>27</v>
      </c>
      <c r="D371" s="9"/>
      <c r="E371" s="9"/>
      <c r="F371" s="9"/>
      <c r="G371" s="56">
        <f>G372</f>
        <v>2309.24082</v>
      </c>
      <c r="H371" s="56">
        <f>H372</f>
        <v>2309.24082</v>
      </c>
    </row>
    <row r="372" spans="1:8" x14ac:dyDescent="0.2">
      <c r="A372" s="28" t="s">
        <v>42</v>
      </c>
      <c r="B372" s="8" t="s">
        <v>6</v>
      </c>
      <c r="C372" s="8" t="s">
        <v>27</v>
      </c>
      <c r="D372" s="8" t="s">
        <v>27</v>
      </c>
      <c r="E372" s="8"/>
      <c r="F372" s="8"/>
      <c r="G372" s="57">
        <f>G373</f>
        <v>2309.24082</v>
      </c>
      <c r="H372" s="57">
        <f>H373</f>
        <v>2309.24082</v>
      </c>
    </row>
    <row r="373" spans="1:8" ht="38.25" x14ac:dyDescent="0.2">
      <c r="A373" s="35" t="s">
        <v>484</v>
      </c>
      <c r="B373" s="10" t="s">
        <v>6</v>
      </c>
      <c r="C373" s="10" t="s">
        <v>27</v>
      </c>
      <c r="D373" s="10" t="s">
        <v>27</v>
      </c>
      <c r="E373" s="96" t="s">
        <v>194</v>
      </c>
      <c r="F373" s="96"/>
      <c r="G373" s="91">
        <f>G374+G378</f>
        <v>2309.24082</v>
      </c>
      <c r="H373" s="91">
        <f>H374+H378</f>
        <v>2309.24082</v>
      </c>
    </row>
    <row r="374" spans="1:8" ht="27" x14ac:dyDescent="0.2">
      <c r="A374" s="32" t="s">
        <v>328</v>
      </c>
      <c r="B374" s="7" t="s">
        <v>6</v>
      </c>
      <c r="C374" s="7" t="s">
        <v>27</v>
      </c>
      <c r="D374" s="7" t="s">
        <v>27</v>
      </c>
      <c r="E374" s="7" t="s">
        <v>302</v>
      </c>
      <c r="F374" s="7"/>
      <c r="G374" s="101">
        <f>G375</f>
        <v>102.04082</v>
      </c>
      <c r="H374" s="101">
        <f>H375</f>
        <v>102.04082</v>
      </c>
    </row>
    <row r="375" spans="1:8" ht="38.25" x14ac:dyDescent="0.2">
      <c r="A375" s="31" t="s">
        <v>457</v>
      </c>
      <c r="B375" s="4" t="s">
        <v>6</v>
      </c>
      <c r="C375" s="4" t="s">
        <v>27</v>
      </c>
      <c r="D375" s="4" t="s">
        <v>27</v>
      </c>
      <c r="E375" s="4" t="s">
        <v>376</v>
      </c>
      <c r="F375" s="6"/>
      <c r="G375" s="84">
        <f>G376</f>
        <v>102.04082</v>
      </c>
      <c r="H375" s="84">
        <f t="shared" ref="G375:H376" si="26">H376</f>
        <v>102.04082</v>
      </c>
    </row>
    <row r="376" spans="1:8" ht="25.5" x14ac:dyDescent="0.2">
      <c r="A376" s="31" t="s">
        <v>377</v>
      </c>
      <c r="B376" s="4" t="s">
        <v>6</v>
      </c>
      <c r="C376" s="4" t="s">
        <v>27</v>
      </c>
      <c r="D376" s="4" t="s">
        <v>27</v>
      </c>
      <c r="E376" s="4" t="s">
        <v>378</v>
      </c>
      <c r="F376" s="6"/>
      <c r="G376" s="84">
        <f t="shared" si="26"/>
        <v>102.04082</v>
      </c>
      <c r="H376" s="84">
        <f t="shared" si="26"/>
        <v>102.04082</v>
      </c>
    </row>
    <row r="377" spans="1:8" ht="25.5" x14ac:dyDescent="0.2">
      <c r="A377" s="19" t="s">
        <v>126</v>
      </c>
      <c r="B377" s="6" t="s">
        <v>6</v>
      </c>
      <c r="C377" s="6" t="s">
        <v>27</v>
      </c>
      <c r="D377" s="6" t="s">
        <v>27</v>
      </c>
      <c r="E377" s="6" t="s">
        <v>378</v>
      </c>
      <c r="F377" s="6" t="s">
        <v>77</v>
      </c>
      <c r="G377" s="84">
        <f>100+2.04082</f>
        <v>102.04082</v>
      </c>
      <c r="H377" s="84">
        <f>100+2.04082</f>
        <v>102.04082</v>
      </c>
    </row>
    <row r="378" spans="1:8" ht="27" x14ac:dyDescent="0.2">
      <c r="A378" s="43" t="s">
        <v>325</v>
      </c>
      <c r="B378" s="7" t="s">
        <v>6</v>
      </c>
      <c r="C378" s="7" t="s">
        <v>27</v>
      </c>
      <c r="D378" s="7" t="s">
        <v>27</v>
      </c>
      <c r="E378" s="7" t="s">
        <v>330</v>
      </c>
      <c r="F378" s="7"/>
      <c r="G378" s="44">
        <f>G379</f>
        <v>2207.1999999999998</v>
      </c>
      <c r="H378" s="44">
        <f>H379</f>
        <v>2207.1999999999998</v>
      </c>
    </row>
    <row r="379" spans="1:8" ht="38.25" x14ac:dyDescent="0.2">
      <c r="A379" s="25" t="s">
        <v>458</v>
      </c>
      <c r="B379" s="4" t="s">
        <v>6</v>
      </c>
      <c r="C379" s="4" t="s">
        <v>27</v>
      </c>
      <c r="D379" s="4" t="s">
        <v>27</v>
      </c>
      <c r="E379" s="4" t="s">
        <v>331</v>
      </c>
      <c r="F379" s="4"/>
      <c r="G379" s="5">
        <f t="shared" ref="G379:H380" si="27">G380</f>
        <v>2207.1999999999998</v>
      </c>
      <c r="H379" s="5">
        <f t="shared" si="27"/>
        <v>2207.1999999999998</v>
      </c>
    </row>
    <row r="380" spans="1:8" s="41" customFormat="1" ht="38.25" x14ac:dyDescent="0.2">
      <c r="A380" s="25" t="s">
        <v>285</v>
      </c>
      <c r="B380" s="4" t="s">
        <v>6</v>
      </c>
      <c r="C380" s="4" t="s">
        <v>27</v>
      </c>
      <c r="D380" s="4" t="s">
        <v>27</v>
      </c>
      <c r="E380" s="4" t="s">
        <v>338</v>
      </c>
      <c r="F380" s="4"/>
      <c r="G380" s="5">
        <f t="shared" si="27"/>
        <v>2207.1999999999998</v>
      </c>
      <c r="H380" s="5">
        <f t="shared" si="27"/>
        <v>2207.1999999999998</v>
      </c>
    </row>
    <row r="381" spans="1:8" ht="51" x14ac:dyDescent="0.2">
      <c r="A381" s="15" t="s">
        <v>89</v>
      </c>
      <c r="B381" s="6" t="s">
        <v>6</v>
      </c>
      <c r="C381" s="6" t="s">
        <v>27</v>
      </c>
      <c r="D381" s="6" t="s">
        <v>27</v>
      </c>
      <c r="E381" s="6" t="s">
        <v>338</v>
      </c>
      <c r="F381" s="6" t="s">
        <v>93</v>
      </c>
      <c r="G381" s="85">
        <v>2207.1999999999998</v>
      </c>
      <c r="H381" s="85">
        <v>2207.1999999999998</v>
      </c>
    </row>
    <row r="382" spans="1:8" x14ac:dyDescent="0.2">
      <c r="A382" s="22" t="s">
        <v>87</v>
      </c>
      <c r="B382" s="9" t="s">
        <v>6</v>
      </c>
      <c r="C382" s="9" t="s">
        <v>32</v>
      </c>
      <c r="D382" s="9"/>
      <c r="E382" s="9"/>
      <c r="F382" s="9"/>
      <c r="G382" s="56">
        <f>G383+G387</f>
        <v>1520.0987799999998</v>
      </c>
      <c r="H382" s="56">
        <f>H383+H387</f>
        <v>1528.61025</v>
      </c>
    </row>
    <row r="383" spans="1:8" x14ac:dyDescent="0.2">
      <c r="A383" s="28" t="s">
        <v>121</v>
      </c>
      <c r="B383" s="8" t="s">
        <v>6</v>
      </c>
      <c r="C383" s="8" t="s">
        <v>32</v>
      </c>
      <c r="D383" s="8" t="s">
        <v>38</v>
      </c>
      <c r="E383" s="8"/>
      <c r="F383" s="8"/>
      <c r="G383" s="57">
        <f t="shared" ref="G383:H385" si="28">G384</f>
        <v>233.1</v>
      </c>
      <c r="H383" s="57">
        <f t="shared" si="28"/>
        <v>233.1</v>
      </c>
    </row>
    <row r="384" spans="1:8" x14ac:dyDescent="0.2">
      <c r="A384" s="18" t="s">
        <v>192</v>
      </c>
      <c r="B384" s="10" t="s">
        <v>6</v>
      </c>
      <c r="C384" s="10" t="s">
        <v>32</v>
      </c>
      <c r="D384" s="10" t="s">
        <v>38</v>
      </c>
      <c r="E384" s="10" t="s">
        <v>140</v>
      </c>
      <c r="F384" s="10"/>
      <c r="G384" s="58">
        <f t="shared" si="28"/>
        <v>233.1</v>
      </c>
      <c r="H384" s="58">
        <f t="shared" si="28"/>
        <v>233.1</v>
      </c>
    </row>
    <row r="385" spans="1:8" ht="204" x14ac:dyDescent="0.2">
      <c r="A385" s="25" t="s">
        <v>382</v>
      </c>
      <c r="B385" s="4" t="s">
        <v>6</v>
      </c>
      <c r="C385" s="4" t="s">
        <v>32</v>
      </c>
      <c r="D385" s="4" t="s">
        <v>38</v>
      </c>
      <c r="E385" s="4" t="s">
        <v>193</v>
      </c>
      <c r="F385" s="4"/>
      <c r="G385" s="59">
        <f t="shared" si="28"/>
        <v>233.1</v>
      </c>
      <c r="H385" s="59">
        <f t="shared" si="28"/>
        <v>233.1</v>
      </c>
    </row>
    <row r="386" spans="1:8" x14ac:dyDescent="0.2">
      <c r="A386" s="14" t="s">
        <v>90</v>
      </c>
      <c r="B386" s="6" t="s">
        <v>6</v>
      </c>
      <c r="C386" s="6" t="s">
        <v>32</v>
      </c>
      <c r="D386" s="6" t="s">
        <v>38</v>
      </c>
      <c r="E386" s="6" t="s">
        <v>193</v>
      </c>
      <c r="F386" s="6" t="s">
        <v>91</v>
      </c>
      <c r="G386" s="84">
        <v>233.1</v>
      </c>
      <c r="H386" s="84">
        <v>233.1</v>
      </c>
    </row>
    <row r="387" spans="1:8" x14ac:dyDescent="0.2">
      <c r="A387" s="28" t="s">
        <v>489</v>
      </c>
      <c r="B387" s="8" t="s">
        <v>6</v>
      </c>
      <c r="C387" s="8" t="s">
        <v>32</v>
      </c>
      <c r="D387" s="8" t="s">
        <v>26</v>
      </c>
      <c r="E387" s="8"/>
      <c r="F387" s="8"/>
      <c r="G387" s="57">
        <f>G388</f>
        <v>1286.9987799999999</v>
      </c>
      <c r="H387" s="57">
        <f>H388</f>
        <v>1295.51025</v>
      </c>
    </row>
    <row r="388" spans="1:8" ht="38.25" x14ac:dyDescent="0.2">
      <c r="A388" s="18" t="s">
        <v>490</v>
      </c>
      <c r="B388" s="10" t="s">
        <v>6</v>
      </c>
      <c r="C388" s="10" t="s">
        <v>32</v>
      </c>
      <c r="D388" s="10" t="s">
        <v>26</v>
      </c>
      <c r="E388" s="10" t="s">
        <v>194</v>
      </c>
      <c r="F388" s="10"/>
      <c r="G388" s="58">
        <f>G389</f>
        <v>1286.9987799999999</v>
      </c>
      <c r="H388" s="58">
        <f>H389</f>
        <v>1295.51025</v>
      </c>
    </row>
    <row r="389" spans="1:8" ht="13.5" x14ac:dyDescent="0.2">
      <c r="A389" s="43" t="s">
        <v>491</v>
      </c>
      <c r="B389" s="7" t="s">
        <v>6</v>
      </c>
      <c r="C389" s="7" t="s">
        <v>32</v>
      </c>
      <c r="D389" s="7" t="s">
        <v>26</v>
      </c>
      <c r="E389" s="7" t="s">
        <v>492</v>
      </c>
      <c r="F389" s="7"/>
      <c r="G389" s="112">
        <f t="shared" ref="G389:H391" si="29">G390</f>
        <v>1286.9987799999999</v>
      </c>
      <c r="H389" s="112">
        <f t="shared" si="29"/>
        <v>1295.51025</v>
      </c>
    </row>
    <row r="390" spans="1:8" ht="25.5" x14ac:dyDescent="0.2">
      <c r="A390" s="25" t="s">
        <v>493</v>
      </c>
      <c r="B390" s="4" t="s">
        <v>6</v>
      </c>
      <c r="C390" s="4" t="s">
        <v>32</v>
      </c>
      <c r="D390" s="4" t="s">
        <v>26</v>
      </c>
      <c r="E390" s="4" t="s">
        <v>494</v>
      </c>
      <c r="F390" s="4"/>
      <c r="G390" s="59">
        <f>G391</f>
        <v>1286.9987799999999</v>
      </c>
      <c r="H390" s="59">
        <f>H391</f>
        <v>1295.51025</v>
      </c>
    </row>
    <row r="391" spans="1:8" ht="25.5" x14ac:dyDescent="0.2">
      <c r="A391" s="25" t="s">
        <v>495</v>
      </c>
      <c r="B391" s="4" t="s">
        <v>6</v>
      </c>
      <c r="C391" s="4" t="s">
        <v>32</v>
      </c>
      <c r="D391" s="4" t="s">
        <v>26</v>
      </c>
      <c r="E391" s="4" t="s">
        <v>496</v>
      </c>
      <c r="F391" s="4"/>
      <c r="G391" s="59">
        <f t="shared" si="29"/>
        <v>1286.9987799999999</v>
      </c>
      <c r="H391" s="59">
        <f t="shared" si="29"/>
        <v>1295.51025</v>
      </c>
    </row>
    <row r="392" spans="1:8" x14ac:dyDescent="0.2">
      <c r="A392" s="26" t="s">
        <v>467</v>
      </c>
      <c r="B392" s="6" t="s">
        <v>6</v>
      </c>
      <c r="C392" s="6" t="s">
        <v>32</v>
      </c>
      <c r="D392" s="6" t="s">
        <v>26</v>
      </c>
      <c r="E392" s="6" t="s">
        <v>496</v>
      </c>
      <c r="F392" s="94" t="s">
        <v>469</v>
      </c>
      <c r="G392" s="84">
        <v>1286.9987799999999</v>
      </c>
      <c r="H392" s="84">
        <v>1295.51025</v>
      </c>
    </row>
    <row r="393" spans="1:8" x14ac:dyDescent="0.2">
      <c r="A393" s="22" t="s">
        <v>95</v>
      </c>
      <c r="B393" s="9" t="s">
        <v>6</v>
      </c>
      <c r="C393" s="9" t="s">
        <v>43</v>
      </c>
      <c r="D393" s="9"/>
      <c r="E393" s="9"/>
      <c r="F393" s="9"/>
      <c r="G393" s="52">
        <f>G394+G413+G405</f>
        <v>45867.51</v>
      </c>
      <c r="H393" s="52">
        <f>H394+H413+H405</f>
        <v>45867.51</v>
      </c>
    </row>
    <row r="394" spans="1:8" x14ac:dyDescent="0.2">
      <c r="A394" s="24" t="s">
        <v>65</v>
      </c>
      <c r="B394" s="8" t="s">
        <v>6</v>
      </c>
      <c r="C394" s="8" t="s">
        <v>43</v>
      </c>
      <c r="D394" s="8" t="s">
        <v>25</v>
      </c>
      <c r="E394" s="8"/>
      <c r="F394" s="8"/>
      <c r="G394" s="53">
        <f>G395</f>
        <v>3281.31</v>
      </c>
      <c r="H394" s="53">
        <f>H395</f>
        <v>3281.31</v>
      </c>
    </row>
    <row r="395" spans="1:8" ht="38.25" x14ac:dyDescent="0.2">
      <c r="A395" s="18" t="s">
        <v>484</v>
      </c>
      <c r="B395" s="10" t="s">
        <v>6</v>
      </c>
      <c r="C395" s="10" t="s">
        <v>43</v>
      </c>
      <c r="D395" s="10" t="s">
        <v>25</v>
      </c>
      <c r="E395" s="10" t="s">
        <v>194</v>
      </c>
      <c r="F395" s="10"/>
      <c r="G395" s="54">
        <f>G396+G400</f>
        <v>3281.31</v>
      </c>
      <c r="H395" s="54">
        <f>H396+H400</f>
        <v>3281.31</v>
      </c>
    </row>
    <row r="396" spans="1:8" ht="27" x14ac:dyDescent="0.2">
      <c r="A396" s="43" t="s">
        <v>326</v>
      </c>
      <c r="B396" s="7" t="s">
        <v>6</v>
      </c>
      <c r="C396" s="7" t="s">
        <v>43</v>
      </c>
      <c r="D396" s="7" t="s">
        <v>25</v>
      </c>
      <c r="E396" s="77" t="s">
        <v>286</v>
      </c>
      <c r="F396" s="7"/>
      <c r="G396" s="44">
        <f>G398</f>
        <v>150</v>
      </c>
      <c r="H396" s="44">
        <f>H398</f>
        <v>150</v>
      </c>
    </row>
    <row r="397" spans="1:8" ht="25.5" x14ac:dyDescent="0.2">
      <c r="A397" s="25" t="s">
        <v>400</v>
      </c>
      <c r="B397" s="4" t="s">
        <v>6</v>
      </c>
      <c r="C397" s="4" t="s">
        <v>43</v>
      </c>
      <c r="D397" s="4" t="s">
        <v>25</v>
      </c>
      <c r="E397" s="71" t="s">
        <v>459</v>
      </c>
      <c r="F397" s="7"/>
      <c r="G397" s="5">
        <f>G398</f>
        <v>150</v>
      </c>
      <c r="H397" s="5">
        <f>H398</f>
        <v>150</v>
      </c>
    </row>
    <row r="398" spans="1:8" ht="25.5" x14ac:dyDescent="0.2">
      <c r="A398" s="25" t="s">
        <v>128</v>
      </c>
      <c r="B398" s="4" t="s">
        <v>6</v>
      </c>
      <c r="C398" s="4" t="s">
        <v>43</v>
      </c>
      <c r="D398" s="4" t="s">
        <v>25</v>
      </c>
      <c r="E398" s="71" t="s">
        <v>287</v>
      </c>
      <c r="F398" s="4"/>
      <c r="G398" s="5">
        <f>G399</f>
        <v>150</v>
      </c>
      <c r="H398" s="5">
        <f>H399</f>
        <v>150</v>
      </c>
    </row>
    <row r="399" spans="1:8" ht="25.5" x14ac:dyDescent="0.2">
      <c r="A399" s="19" t="s">
        <v>126</v>
      </c>
      <c r="B399" s="6" t="s">
        <v>6</v>
      </c>
      <c r="C399" s="6" t="s">
        <v>43</v>
      </c>
      <c r="D399" s="6" t="s">
        <v>25</v>
      </c>
      <c r="E399" s="72" t="s">
        <v>287</v>
      </c>
      <c r="F399" s="6" t="s">
        <v>77</v>
      </c>
      <c r="G399" s="20">
        <v>150</v>
      </c>
      <c r="H399" s="20">
        <v>150</v>
      </c>
    </row>
    <row r="400" spans="1:8" ht="27" x14ac:dyDescent="0.2">
      <c r="A400" s="43" t="s">
        <v>329</v>
      </c>
      <c r="B400" s="7" t="s">
        <v>6</v>
      </c>
      <c r="C400" s="7" t="s">
        <v>43</v>
      </c>
      <c r="D400" s="7" t="s">
        <v>25</v>
      </c>
      <c r="E400" s="77" t="s">
        <v>463</v>
      </c>
      <c r="F400" s="7"/>
      <c r="G400" s="44">
        <f>G401</f>
        <v>3131.31</v>
      </c>
      <c r="H400" s="44">
        <f>H401</f>
        <v>3131.31</v>
      </c>
    </row>
    <row r="401" spans="1:8" ht="25.5" x14ac:dyDescent="0.2">
      <c r="A401" s="25" t="s">
        <v>397</v>
      </c>
      <c r="B401" s="4" t="s">
        <v>6</v>
      </c>
      <c r="C401" s="4" t="s">
        <v>43</v>
      </c>
      <c r="D401" s="4" t="s">
        <v>25</v>
      </c>
      <c r="E401" s="71" t="s">
        <v>288</v>
      </c>
      <c r="F401" s="7"/>
      <c r="G401" s="44">
        <f>G402</f>
        <v>3131.31</v>
      </c>
      <c r="H401" s="44">
        <f>H402</f>
        <v>3131.31</v>
      </c>
    </row>
    <row r="402" spans="1:8" ht="25.5" x14ac:dyDescent="0.2">
      <c r="A402" s="16" t="s">
        <v>396</v>
      </c>
      <c r="B402" s="4" t="s">
        <v>6</v>
      </c>
      <c r="C402" s="4" t="s">
        <v>43</v>
      </c>
      <c r="D402" s="4" t="s">
        <v>25</v>
      </c>
      <c r="E402" s="71" t="s">
        <v>289</v>
      </c>
      <c r="F402" s="4"/>
      <c r="G402" s="5">
        <f>G403+G404</f>
        <v>3131.31</v>
      </c>
      <c r="H402" s="5">
        <f>H403+H404</f>
        <v>3131.31</v>
      </c>
    </row>
    <row r="403" spans="1:8" x14ac:dyDescent="0.2">
      <c r="A403" s="15" t="s">
        <v>235</v>
      </c>
      <c r="B403" s="6" t="s">
        <v>6</v>
      </c>
      <c r="C403" s="6" t="s">
        <v>43</v>
      </c>
      <c r="D403" s="6" t="s">
        <v>25</v>
      </c>
      <c r="E403" s="72" t="s">
        <v>289</v>
      </c>
      <c r="F403" s="6" t="s">
        <v>106</v>
      </c>
      <c r="G403" s="85">
        <v>2405</v>
      </c>
      <c r="H403" s="85">
        <v>2405</v>
      </c>
    </row>
    <row r="404" spans="1:8" ht="38.25" x14ac:dyDescent="0.2">
      <c r="A404" s="15" t="s">
        <v>236</v>
      </c>
      <c r="B404" s="6" t="s">
        <v>6</v>
      </c>
      <c r="C404" s="6" t="s">
        <v>43</v>
      </c>
      <c r="D404" s="6" t="s">
        <v>25</v>
      </c>
      <c r="E404" s="72" t="s">
        <v>289</v>
      </c>
      <c r="F404" s="6" t="s">
        <v>156</v>
      </c>
      <c r="G404" s="85">
        <v>726.31</v>
      </c>
      <c r="H404" s="85">
        <v>726.31</v>
      </c>
    </row>
    <row r="405" spans="1:8" s="42" customFormat="1" x14ac:dyDescent="0.2">
      <c r="A405" s="24" t="s">
        <v>11</v>
      </c>
      <c r="B405" s="8" t="s">
        <v>6</v>
      </c>
      <c r="C405" s="8" t="s">
        <v>43</v>
      </c>
      <c r="D405" s="8" t="s">
        <v>38</v>
      </c>
      <c r="E405" s="8"/>
      <c r="F405" s="8"/>
      <c r="G405" s="53">
        <f t="shared" ref="G405:H407" si="30">G406</f>
        <v>38211.800000000003</v>
      </c>
      <c r="H405" s="53">
        <f t="shared" si="30"/>
        <v>38211.800000000003</v>
      </c>
    </row>
    <row r="406" spans="1:8" ht="38.25" x14ac:dyDescent="0.2">
      <c r="A406" s="18" t="s">
        <v>484</v>
      </c>
      <c r="B406" s="10" t="s">
        <v>6</v>
      </c>
      <c r="C406" s="10" t="s">
        <v>43</v>
      </c>
      <c r="D406" s="10" t="s">
        <v>38</v>
      </c>
      <c r="E406" s="10" t="s">
        <v>194</v>
      </c>
      <c r="F406" s="10"/>
      <c r="G406" s="54">
        <f t="shared" si="30"/>
        <v>38211.800000000003</v>
      </c>
      <c r="H406" s="54">
        <f t="shared" si="30"/>
        <v>38211.800000000003</v>
      </c>
    </row>
    <row r="407" spans="1:8" ht="13.5" x14ac:dyDescent="0.2">
      <c r="A407" s="32" t="s">
        <v>327</v>
      </c>
      <c r="B407" s="7" t="s">
        <v>6</v>
      </c>
      <c r="C407" s="7" t="s">
        <v>43</v>
      </c>
      <c r="D407" s="7" t="s">
        <v>38</v>
      </c>
      <c r="E407" s="7" t="s">
        <v>300</v>
      </c>
      <c r="F407" s="7"/>
      <c r="G407" s="44">
        <f t="shared" si="30"/>
        <v>38211.800000000003</v>
      </c>
      <c r="H407" s="44">
        <f t="shared" si="30"/>
        <v>38211.800000000003</v>
      </c>
    </row>
    <row r="408" spans="1:8" ht="25.5" x14ac:dyDescent="0.2">
      <c r="A408" s="25" t="s">
        <v>290</v>
      </c>
      <c r="B408" s="4" t="s">
        <v>6</v>
      </c>
      <c r="C408" s="4" t="s">
        <v>43</v>
      </c>
      <c r="D408" s="4" t="s">
        <v>38</v>
      </c>
      <c r="E408" s="4" t="s">
        <v>291</v>
      </c>
      <c r="F408" s="4"/>
      <c r="G408" s="5">
        <f>G409+G411</f>
        <v>38211.800000000003</v>
      </c>
      <c r="H408" s="5">
        <f>H409+H411</f>
        <v>38211.800000000003</v>
      </c>
    </row>
    <row r="409" spans="1:8" ht="25.5" x14ac:dyDescent="0.2">
      <c r="A409" s="25" t="s">
        <v>301</v>
      </c>
      <c r="B409" s="4" t="s">
        <v>6</v>
      </c>
      <c r="C409" s="4" t="s">
        <v>43</v>
      </c>
      <c r="D409" s="4" t="s">
        <v>38</v>
      </c>
      <c r="E409" s="4" t="s">
        <v>292</v>
      </c>
      <c r="F409" s="4"/>
      <c r="G409" s="5">
        <f>G410</f>
        <v>24924.400000000001</v>
      </c>
      <c r="H409" s="5">
        <f>H410</f>
        <v>24924.400000000001</v>
      </c>
    </row>
    <row r="410" spans="1:8" ht="51" x14ac:dyDescent="0.2">
      <c r="A410" s="26" t="s">
        <v>88</v>
      </c>
      <c r="B410" s="6" t="s">
        <v>6</v>
      </c>
      <c r="C410" s="6" t="s">
        <v>43</v>
      </c>
      <c r="D410" s="6" t="s">
        <v>38</v>
      </c>
      <c r="E410" s="6" t="s">
        <v>292</v>
      </c>
      <c r="F410" s="6" t="s">
        <v>94</v>
      </c>
      <c r="G410" s="85">
        <v>24924.400000000001</v>
      </c>
      <c r="H410" s="85">
        <v>24924.400000000001</v>
      </c>
    </row>
    <row r="411" spans="1:8" ht="25.5" x14ac:dyDescent="0.2">
      <c r="A411" s="25" t="s">
        <v>399</v>
      </c>
      <c r="B411" s="4" t="s">
        <v>6</v>
      </c>
      <c r="C411" s="4" t="s">
        <v>43</v>
      </c>
      <c r="D411" s="4" t="s">
        <v>38</v>
      </c>
      <c r="E411" s="4" t="s">
        <v>306</v>
      </c>
      <c r="F411" s="4"/>
      <c r="G411" s="89">
        <f>G412</f>
        <v>13287.4</v>
      </c>
      <c r="H411" s="89">
        <f>H412</f>
        <v>13287.4</v>
      </c>
    </row>
    <row r="412" spans="1:8" s="41" customFormat="1" ht="51" x14ac:dyDescent="0.2">
      <c r="A412" s="26" t="s">
        <v>88</v>
      </c>
      <c r="B412" s="6" t="s">
        <v>6</v>
      </c>
      <c r="C412" s="6" t="s">
        <v>43</v>
      </c>
      <c r="D412" s="6" t="s">
        <v>38</v>
      </c>
      <c r="E412" s="6" t="s">
        <v>306</v>
      </c>
      <c r="F412" s="6" t="s">
        <v>94</v>
      </c>
      <c r="G412" s="85">
        <v>13287.4</v>
      </c>
      <c r="H412" s="85">
        <v>13287.4</v>
      </c>
    </row>
    <row r="413" spans="1:8" x14ac:dyDescent="0.2">
      <c r="A413" s="24" t="s">
        <v>10</v>
      </c>
      <c r="B413" s="8" t="s">
        <v>6</v>
      </c>
      <c r="C413" s="8" t="s">
        <v>43</v>
      </c>
      <c r="D413" s="8" t="s">
        <v>28</v>
      </c>
      <c r="E413" s="8"/>
      <c r="F413" s="8"/>
      <c r="G413" s="53">
        <f>G415</f>
        <v>4374.3999999999996</v>
      </c>
      <c r="H413" s="53">
        <f>H415</f>
        <v>4374.3999999999996</v>
      </c>
    </row>
    <row r="414" spans="1:8" ht="38.25" x14ac:dyDescent="0.2">
      <c r="A414" s="18" t="s">
        <v>484</v>
      </c>
      <c r="B414" s="10" t="s">
        <v>6</v>
      </c>
      <c r="C414" s="10" t="s">
        <v>43</v>
      </c>
      <c r="D414" s="10" t="s">
        <v>28</v>
      </c>
      <c r="E414" s="10" t="s">
        <v>194</v>
      </c>
      <c r="F414" s="10"/>
      <c r="G414" s="54">
        <f>G415</f>
        <v>4374.3999999999996</v>
      </c>
      <c r="H414" s="54">
        <f>H415</f>
        <v>4374.3999999999996</v>
      </c>
    </row>
    <row r="415" spans="1:8" s="41" customFormat="1" ht="27" x14ac:dyDescent="0.2">
      <c r="A415" s="32" t="s">
        <v>328</v>
      </c>
      <c r="B415" s="7" t="s">
        <v>6</v>
      </c>
      <c r="C415" s="7" t="s">
        <v>43</v>
      </c>
      <c r="D415" s="7" t="s">
        <v>28</v>
      </c>
      <c r="E415" s="7" t="s">
        <v>302</v>
      </c>
      <c r="F415" s="7"/>
      <c r="G415" s="44">
        <f>G416</f>
        <v>4374.3999999999996</v>
      </c>
      <c r="H415" s="44">
        <f>H416</f>
        <v>4374.3999999999996</v>
      </c>
    </row>
    <row r="416" spans="1:8" ht="33.75" customHeight="1" x14ac:dyDescent="0.2">
      <c r="A416" s="31" t="s">
        <v>398</v>
      </c>
      <c r="B416" s="4" t="s">
        <v>6</v>
      </c>
      <c r="C416" s="4" t="s">
        <v>43</v>
      </c>
      <c r="D416" s="4" t="s">
        <v>28</v>
      </c>
      <c r="E416" s="4" t="s">
        <v>376</v>
      </c>
      <c r="F416" s="4"/>
      <c r="G416" s="5">
        <f>G417+G420</f>
        <v>4374.3999999999996</v>
      </c>
      <c r="H416" s="5">
        <f>H417+H420</f>
        <v>4374.3999999999996</v>
      </c>
    </row>
    <row r="417" spans="1:8" ht="25.5" x14ac:dyDescent="0.2">
      <c r="A417" s="25" t="s">
        <v>104</v>
      </c>
      <c r="B417" s="4" t="s">
        <v>6</v>
      </c>
      <c r="C417" s="4" t="s">
        <v>43</v>
      </c>
      <c r="D417" s="4" t="s">
        <v>28</v>
      </c>
      <c r="E417" s="4" t="s">
        <v>294</v>
      </c>
      <c r="F417" s="4"/>
      <c r="G417" s="5">
        <f>G418+G419</f>
        <v>882.7</v>
      </c>
      <c r="H417" s="5">
        <f>H418+H419</f>
        <v>882.7</v>
      </c>
    </row>
    <row r="418" spans="1:8" ht="25.5" x14ac:dyDescent="0.2">
      <c r="A418" s="14" t="s">
        <v>138</v>
      </c>
      <c r="B418" s="6" t="s">
        <v>6</v>
      </c>
      <c r="C418" s="6" t="s">
        <v>43</v>
      </c>
      <c r="D418" s="6" t="s">
        <v>28</v>
      </c>
      <c r="E418" s="6" t="s">
        <v>294</v>
      </c>
      <c r="F418" s="6" t="s">
        <v>73</v>
      </c>
      <c r="G418" s="85">
        <v>677.9</v>
      </c>
      <c r="H418" s="85">
        <v>677.9</v>
      </c>
    </row>
    <row r="419" spans="1:8" ht="38.25" x14ac:dyDescent="0.2">
      <c r="A419" s="14" t="s">
        <v>139</v>
      </c>
      <c r="B419" s="6" t="s">
        <v>6</v>
      </c>
      <c r="C419" s="6" t="s">
        <v>43</v>
      </c>
      <c r="D419" s="6" t="s">
        <v>28</v>
      </c>
      <c r="E419" s="6" t="s">
        <v>294</v>
      </c>
      <c r="F419" s="6" t="s">
        <v>132</v>
      </c>
      <c r="G419" s="85">
        <v>204.8</v>
      </c>
      <c r="H419" s="85">
        <v>204.8</v>
      </c>
    </row>
    <row r="420" spans="1:8" ht="25.5" x14ac:dyDescent="0.2">
      <c r="A420" s="30" t="s">
        <v>9</v>
      </c>
      <c r="B420" s="4" t="s">
        <v>6</v>
      </c>
      <c r="C420" s="4" t="s">
        <v>43</v>
      </c>
      <c r="D420" s="4" t="s">
        <v>28</v>
      </c>
      <c r="E420" s="4" t="s">
        <v>295</v>
      </c>
      <c r="F420" s="4"/>
      <c r="G420" s="89">
        <f>SUM(G421:G423)</f>
        <v>3491.7</v>
      </c>
      <c r="H420" s="89">
        <f>SUM(H421:H423)</f>
        <v>3491.7</v>
      </c>
    </row>
    <row r="421" spans="1:8" x14ac:dyDescent="0.2">
      <c r="A421" s="38" t="s">
        <v>234</v>
      </c>
      <c r="B421" s="6" t="s">
        <v>6</v>
      </c>
      <c r="C421" s="6" t="s">
        <v>43</v>
      </c>
      <c r="D421" s="6" t="s">
        <v>28</v>
      </c>
      <c r="E421" s="6" t="s">
        <v>295</v>
      </c>
      <c r="F421" s="6" t="s">
        <v>106</v>
      </c>
      <c r="G421" s="85">
        <v>2678.7</v>
      </c>
      <c r="H421" s="85">
        <v>2678.7</v>
      </c>
    </row>
    <row r="422" spans="1:8" ht="38.25" x14ac:dyDescent="0.2">
      <c r="A422" s="14" t="s">
        <v>236</v>
      </c>
      <c r="B422" s="6" t="s">
        <v>6</v>
      </c>
      <c r="C422" s="6" t="s">
        <v>43</v>
      </c>
      <c r="D422" s="6" t="s">
        <v>28</v>
      </c>
      <c r="E422" s="6" t="s">
        <v>295</v>
      </c>
      <c r="F422" s="6" t="s">
        <v>156</v>
      </c>
      <c r="G422" s="85">
        <v>809</v>
      </c>
      <c r="H422" s="85">
        <v>809</v>
      </c>
    </row>
    <row r="423" spans="1:8" x14ac:dyDescent="0.2">
      <c r="A423" s="14" t="s">
        <v>157</v>
      </c>
      <c r="B423" s="6" t="s">
        <v>6</v>
      </c>
      <c r="C423" s="6" t="s">
        <v>43</v>
      </c>
      <c r="D423" s="6" t="s">
        <v>28</v>
      </c>
      <c r="E423" s="6" t="s">
        <v>295</v>
      </c>
      <c r="F423" s="6" t="s">
        <v>80</v>
      </c>
      <c r="G423" s="20">
        <v>4</v>
      </c>
      <c r="H423" s="20">
        <v>4</v>
      </c>
    </row>
    <row r="424" spans="1:8" ht="25.5" x14ac:dyDescent="0.2">
      <c r="A424" s="49" t="s">
        <v>2</v>
      </c>
      <c r="B424" s="50" t="s">
        <v>3</v>
      </c>
      <c r="C424" s="50"/>
      <c r="D424" s="50"/>
      <c r="E424" s="50"/>
      <c r="F424" s="50"/>
      <c r="G424" s="51">
        <f>G425</f>
        <v>4380.2</v>
      </c>
      <c r="H424" s="51">
        <f>H425</f>
        <v>4067.5</v>
      </c>
    </row>
    <row r="425" spans="1:8" x14ac:dyDescent="0.2">
      <c r="A425" s="22" t="s">
        <v>85</v>
      </c>
      <c r="B425" s="9" t="s">
        <v>3</v>
      </c>
      <c r="C425" s="9" t="s">
        <v>26</v>
      </c>
      <c r="D425" s="9"/>
      <c r="E425" s="9"/>
      <c r="F425" s="9"/>
      <c r="G425" s="52">
        <f>G426+G446</f>
        <v>4380.2</v>
      </c>
      <c r="H425" s="52">
        <f>H426+H446</f>
        <v>4067.5</v>
      </c>
    </row>
    <row r="426" spans="1:8" ht="13.5" x14ac:dyDescent="0.2">
      <c r="A426" s="24" t="s">
        <v>16</v>
      </c>
      <c r="B426" s="13" t="s">
        <v>3</v>
      </c>
      <c r="C426" s="8" t="s">
        <v>26</v>
      </c>
      <c r="D426" s="8" t="s">
        <v>28</v>
      </c>
      <c r="E426" s="8"/>
      <c r="F426" s="8"/>
      <c r="G426" s="53">
        <f>G431+G427</f>
        <v>3980.2</v>
      </c>
      <c r="H426" s="53">
        <f>H431+H427</f>
        <v>3667.5</v>
      </c>
    </row>
    <row r="427" spans="1:8" ht="38.25" x14ac:dyDescent="0.2">
      <c r="A427" s="40" t="s">
        <v>454</v>
      </c>
      <c r="B427" s="10" t="s">
        <v>3</v>
      </c>
      <c r="C427" s="10" t="s">
        <v>26</v>
      </c>
      <c r="D427" s="10" t="s">
        <v>28</v>
      </c>
      <c r="E427" s="10" t="s">
        <v>361</v>
      </c>
      <c r="F427" s="10"/>
      <c r="G427" s="54">
        <f>G428</f>
        <v>100</v>
      </c>
      <c r="H427" s="54">
        <f>H428</f>
        <v>100</v>
      </c>
    </row>
    <row r="428" spans="1:8" ht="38.25" x14ac:dyDescent="0.2">
      <c r="A428" s="16" t="s">
        <v>0</v>
      </c>
      <c r="B428" s="4" t="s">
        <v>3</v>
      </c>
      <c r="C428" s="4" t="s">
        <v>26</v>
      </c>
      <c r="D428" s="4" t="s">
        <v>28</v>
      </c>
      <c r="E428" s="100" t="s">
        <v>412</v>
      </c>
      <c r="F428" s="4"/>
      <c r="G428" s="5">
        <f t="shared" ref="G428:H429" si="31">G429</f>
        <v>100</v>
      </c>
      <c r="H428" s="5">
        <f t="shared" si="31"/>
        <v>100</v>
      </c>
    </row>
    <row r="429" spans="1:8" ht="25.5" x14ac:dyDescent="0.2">
      <c r="A429" s="16" t="s">
        <v>126</v>
      </c>
      <c r="B429" s="4" t="s">
        <v>3</v>
      </c>
      <c r="C429" s="4" t="s">
        <v>26</v>
      </c>
      <c r="D429" s="4" t="s">
        <v>28</v>
      </c>
      <c r="E429" s="100" t="s">
        <v>413</v>
      </c>
      <c r="F429" s="4"/>
      <c r="G429" s="5">
        <f t="shared" si="31"/>
        <v>100</v>
      </c>
      <c r="H429" s="5">
        <f t="shared" si="31"/>
        <v>100</v>
      </c>
    </row>
    <row r="430" spans="1:8" ht="25.5" x14ac:dyDescent="0.2">
      <c r="A430" s="19" t="s">
        <v>126</v>
      </c>
      <c r="B430" s="6" t="s">
        <v>3</v>
      </c>
      <c r="C430" s="6" t="s">
        <v>26</v>
      </c>
      <c r="D430" s="6" t="s">
        <v>28</v>
      </c>
      <c r="E430" s="94" t="s">
        <v>413</v>
      </c>
      <c r="F430" s="6" t="s">
        <v>77</v>
      </c>
      <c r="G430" s="20">
        <v>100</v>
      </c>
      <c r="H430" s="20">
        <v>100</v>
      </c>
    </row>
    <row r="431" spans="1:8" x14ac:dyDescent="0.2">
      <c r="A431" s="40" t="s">
        <v>116</v>
      </c>
      <c r="B431" s="10" t="s">
        <v>3</v>
      </c>
      <c r="C431" s="10" t="s">
        <v>26</v>
      </c>
      <c r="D431" s="10" t="s">
        <v>28</v>
      </c>
      <c r="E431" s="10" t="s">
        <v>140</v>
      </c>
      <c r="F431" s="10"/>
      <c r="G431" s="54">
        <f>G432+G434+G437+G439+G442</f>
        <v>3880.2</v>
      </c>
      <c r="H431" s="54">
        <f>H432+H434+H437+H439+H442</f>
        <v>3567.5</v>
      </c>
    </row>
    <row r="432" spans="1:8" ht="25.5" x14ac:dyDescent="0.2">
      <c r="A432" s="31" t="s">
        <v>69</v>
      </c>
      <c r="B432" s="4" t="s">
        <v>3</v>
      </c>
      <c r="C432" s="4" t="s">
        <v>26</v>
      </c>
      <c r="D432" s="4" t="s">
        <v>28</v>
      </c>
      <c r="E432" s="4" t="s">
        <v>161</v>
      </c>
      <c r="F432" s="4"/>
      <c r="G432" s="89">
        <f>G433</f>
        <v>311</v>
      </c>
      <c r="H432" s="89">
        <f>H433</f>
        <v>0</v>
      </c>
    </row>
    <row r="433" spans="1:8" ht="51" x14ac:dyDescent="0.2">
      <c r="A433" s="19" t="s">
        <v>370</v>
      </c>
      <c r="B433" s="6" t="s">
        <v>3</v>
      </c>
      <c r="C433" s="6" t="s">
        <v>26</v>
      </c>
      <c r="D433" s="6" t="s">
        <v>28</v>
      </c>
      <c r="E433" s="6" t="s">
        <v>161</v>
      </c>
      <c r="F433" s="6" t="s">
        <v>369</v>
      </c>
      <c r="G433" s="85">
        <v>311</v>
      </c>
      <c r="H433" s="85">
        <v>0</v>
      </c>
    </row>
    <row r="434" spans="1:8" ht="51" x14ac:dyDescent="0.2">
      <c r="A434" s="29" t="s">
        <v>111</v>
      </c>
      <c r="B434" s="4" t="s">
        <v>3</v>
      </c>
      <c r="C434" s="4" t="s">
        <v>26</v>
      </c>
      <c r="D434" s="4" t="s">
        <v>28</v>
      </c>
      <c r="E434" s="4" t="s">
        <v>162</v>
      </c>
      <c r="F434" s="4"/>
      <c r="G434" s="89">
        <f>G435+G436</f>
        <v>1.7000000000000002</v>
      </c>
      <c r="H434" s="89">
        <f>H435+H436</f>
        <v>0</v>
      </c>
    </row>
    <row r="435" spans="1:8" ht="25.5" x14ac:dyDescent="0.2">
      <c r="A435" s="36" t="s">
        <v>138</v>
      </c>
      <c r="B435" s="6" t="s">
        <v>3</v>
      </c>
      <c r="C435" s="6" t="s">
        <v>26</v>
      </c>
      <c r="D435" s="6" t="s">
        <v>28</v>
      </c>
      <c r="E435" s="6" t="s">
        <v>162</v>
      </c>
      <c r="F435" s="6" t="s">
        <v>73</v>
      </c>
      <c r="G435" s="85">
        <v>1.3</v>
      </c>
      <c r="H435" s="85">
        <v>0</v>
      </c>
    </row>
    <row r="436" spans="1:8" ht="38.25" x14ac:dyDescent="0.2">
      <c r="A436" s="36" t="s">
        <v>139</v>
      </c>
      <c r="B436" s="6" t="s">
        <v>3</v>
      </c>
      <c r="C436" s="6" t="s">
        <v>26</v>
      </c>
      <c r="D436" s="6" t="s">
        <v>28</v>
      </c>
      <c r="E436" s="6" t="s">
        <v>162</v>
      </c>
      <c r="F436" s="6" t="s">
        <v>132</v>
      </c>
      <c r="G436" s="85">
        <v>0.4</v>
      </c>
      <c r="H436" s="85">
        <v>0</v>
      </c>
    </row>
    <row r="437" spans="1:8" ht="51" x14ac:dyDescent="0.2">
      <c r="A437" s="31" t="s">
        <v>275</v>
      </c>
      <c r="B437" s="4" t="s">
        <v>3</v>
      </c>
      <c r="C437" s="4" t="s">
        <v>26</v>
      </c>
      <c r="D437" s="4" t="s">
        <v>28</v>
      </c>
      <c r="E437" s="4" t="s">
        <v>276</v>
      </c>
      <c r="F437" s="4"/>
      <c r="G437" s="89">
        <f>G438</f>
        <v>149.6</v>
      </c>
      <c r="H437" s="89">
        <f>H438</f>
        <v>149.6</v>
      </c>
    </row>
    <row r="438" spans="1:8" ht="28.5" customHeight="1" x14ac:dyDescent="0.2">
      <c r="A438" s="36" t="s">
        <v>353</v>
      </c>
      <c r="B438" s="6" t="s">
        <v>3</v>
      </c>
      <c r="C438" s="6" t="s">
        <v>26</v>
      </c>
      <c r="D438" s="6" t="s">
        <v>28</v>
      </c>
      <c r="E438" s="6" t="s">
        <v>276</v>
      </c>
      <c r="F438" s="6" t="s">
        <v>352</v>
      </c>
      <c r="G438" s="85">
        <v>149.6</v>
      </c>
      <c r="H438" s="85">
        <v>149.6</v>
      </c>
    </row>
    <row r="439" spans="1:8" ht="51" x14ac:dyDescent="0.2">
      <c r="A439" s="31" t="s">
        <v>277</v>
      </c>
      <c r="B439" s="4" t="s">
        <v>3</v>
      </c>
      <c r="C439" s="4" t="s">
        <v>26</v>
      </c>
      <c r="D439" s="4" t="s">
        <v>28</v>
      </c>
      <c r="E439" s="4" t="s">
        <v>278</v>
      </c>
      <c r="F439" s="4"/>
      <c r="G439" s="89">
        <f>G440+G441</f>
        <v>22.4</v>
      </c>
      <c r="H439" s="89">
        <f>H440+H441</f>
        <v>22.4</v>
      </c>
    </row>
    <row r="440" spans="1:8" x14ac:dyDescent="0.2">
      <c r="A440" s="38" t="s">
        <v>234</v>
      </c>
      <c r="B440" s="6" t="s">
        <v>3</v>
      </c>
      <c r="C440" s="6" t="s">
        <v>26</v>
      </c>
      <c r="D440" s="6" t="s">
        <v>28</v>
      </c>
      <c r="E440" s="6" t="s">
        <v>278</v>
      </c>
      <c r="F440" s="6" t="s">
        <v>106</v>
      </c>
      <c r="G440" s="89">
        <v>17.2</v>
      </c>
      <c r="H440" s="89">
        <v>17.2</v>
      </c>
    </row>
    <row r="441" spans="1:8" ht="38.25" x14ac:dyDescent="0.2">
      <c r="A441" s="14" t="s">
        <v>236</v>
      </c>
      <c r="B441" s="6" t="s">
        <v>3</v>
      </c>
      <c r="C441" s="6" t="s">
        <v>26</v>
      </c>
      <c r="D441" s="6" t="s">
        <v>28</v>
      </c>
      <c r="E441" s="6" t="s">
        <v>278</v>
      </c>
      <c r="F441" s="6" t="s">
        <v>156</v>
      </c>
      <c r="G441" s="85">
        <v>5.2</v>
      </c>
      <c r="H441" s="85">
        <v>5.2</v>
      </c>
    </row>
    <row r="442" spans="1:8" ht="25.5" x14ac:dyDescent="0.2">
      <c r="A442" s="37" t="s">
        <v>112</v>
      </c>
      <c r="B442" s="10" t="s">
        <v>3</v>
      </c>
      <c r="C442" s="10" t="s">
        <v>26</v>
      </c>
      <c r="D442" s="10" t="s">
        <v>28</v>
      </c>
      <c r="E442" s="10" t="s">
        <v>154</v>
      </c>
      <c r="F442" s="10"/>
      <c r="G442" s="54">
        <f>G443</f>
        <v>3395.5</v>
      </c>
      <c r="H442" s="54">
        <f>H443</f>
        <v>3395.5</v>
      </c>
    </row>
    <row r="443" spans="1:8" ht="25.5" x14ac:dyDescent="0.2">
      <c r="A443" s="30" t="s">
        <v>4</v>
      </c>
      <c r="B443" s="4" t="s">
        <v>3</v>
      </c>
      <c r="C443" s="4" t="s">
        <v>26</v>
      </c>
      <c r="D443" s="4" t="s">
        <v>28</v>
      </c>
      <c r="E443" s="4" t="s">
        <v>5</v>
      </c>
      <c r="F443" s="4"/>
      <c r="G443" s="5">
        <f>SUM(G444:G445)</f>
        <v>3395.5</v>
      </c>
      <c r="H443" s="5">
        <f>SUM(H444:H445)</f>
        <v>3395.5</v>
      </c>
    </row>
    <row r="444" spans="1:8" x14ac:dyDescent="0.2">
      <c r="A444" s="38" t="s">
        <v>234</v>
      </c>
      <c r="B444" s="6" t="s">
        <v>3</v>
      </c>
      <c r="C444" s="6" t="s">
        <v>26</v>
      </c>
      <c r="D444" s="6" t="s">
        <v>28</v>
      </c>
      <c r="E444" s="6" t="s">
        <v>5</v>
      </c>
      <c r="F444" s="6" t="s">
        <v>106</v>
      </c>
      <c r="G444" s="20">
        <v>2607.9</v>
      </c>
      <c r="H444" s="20">
        <v>2607.9</v>
      </c>
    </row>
    <row r="445" spans="1:8" ht="38.25" x14ac:dyDescent="0.2">
      <c r="A445" s="14" t="s">
        <v>236</v>
      </c>
      <c r="B445" s="6" t="s">
        <v>3</v>
      </c>
      <c r="C445" s="6" t="s">
        <v>26</v>
      </c>
      <c r="D445" s="6" t="s">
        <v>28</v>
      </c>
      <c r="E445" s="6" t="s">
        <v>5</v>
      </c>
      <c r="F445" s="6" t="s">
        <v>156</v>
      </c>
      <c r="G445" s="20">
        <v>787.6</v>
      </c>
      <c r="H445" s="20">
        <v>787.6</v>
      </c>
    </row>
    <row r="446" spans="1:8" x14ac:dyDescent="0.2">
      <c r="A446" s="24" t="s">
        <v>66</v>
      </c>
      <c r="B446" s="8" t="s">
        <v>3</v>
      </c>
      <c r="C446" s="8" t="s">
        <v>26</v>
      </c>
      <c r="D446" s="8" t="s">
        <v>44</v>
      </c>
      <c r="E446" s="8"/>
      <c r="F446" s="8"/>
      <c r="G446" s="53">
        <f>G447</f>
        <v>400</v>
      </c>
      <c r="H446" s="53">
        <f>H447</f>
        <v>400</v>
      </c>
    </row>
    <row r="447" spans="1:8" ht="51" x14ac:dyDescent="0.2">
      <c r="A447" s="66" t="s">
        <v>485</v>
      </c>
      <c r="B447" s="7" t="s">
        <v>3</v>
      </c>
      <c r="C447" s="10" t="s">
        <v>26</v>
      </c>
      <c r="D447" s="10" t="s">
        <v>44</v>
      </c>
      <c r="E447" s="10" t="s">
        <v>440</v>
      </c>
      <c r="F447" s="7"/>
      <c r="G447" s="44">
        <f t="shared" ref="G447:H449" si="32">G448</f>
        <v>400</v>
      </c>
      <c r="H447" s="44">
        <f t="shared" si="32"/>
        <v>400</v>
      </c>
    </row>
    <row r="448" spans="1:8" ht="38.25" x14ac:dyDescent="0.2">
      <c r="A448" s="29" t="s">
        <v>228</v>
      </c>
      <c r="B448" s="4" t="s">
        <v>3</v>
      </c>
      <c r="C448" s="4" t="s">
        <v>26</v>
      </c>
      <c r="D448" s="4" t="s">
        <v>44</v>
      </c>
      <c r="E448" s="4" t="s">
        <v>441</v>
      </c>
      <c r="F448" s="4"/>
      <c r="G448" s="5">
        <f t="shared" si="32"/>
        <v>400</v>
      </c>
      <c r="H448" s="5">
        <f t="shared" si="32"/>
        <v>400</v>
      </c>
    </row>
    <row r="449" spans="1:8" ht="25.5" x14ac:dyDescent="0.2">
      <c r="A449" s="30" t="s">
        <v>242</v>
      </c>
      <c r="B449" s="4" t="s">
        <v>3</v>
      </c>
      <c r="C449" s="4" t="s">
        <v>26</v>
      </c>
      <c r="D449" s="4" t="s">
        <v>44</v>
      </c>
      <c r="E449" s="4" t="s">
        <v>442</v>
      </c>
      <c r="F449" s="4"/>
      <c r="G449" s="5">
        <f t="shared" si="32"/>
        <v>400</v>
      </c>
      <c r="H449" s="5">
        <f t="shared" si="32"/>
        <v>400</v>
      </c>
    </row>
    <row r="450" spans="1:8" ht="25.5" x14ac:dyDescent="0.2">
      <c r="A450" s="19" t="s">
        <v>126</v>
      </c>
      <c r="B450" s="6" t="s">
        <v>3</v>
      </c>
      <c r="C450" s="6" t="s">
        <v>26</v>
      </c>
      <c r="D450" s="6" t="s">
        <v>44</v>
      </c>
      <c r="E450" s="6" t="s">
        <v>442</v>
      </c>
      <c r="F450" s="6" t="s">
        <v>77</v>
      </c>
      <c r="G450" s="20">
        <v>400</v>
      </c>
      <c r="H450" s="20">
        <v>400</v>
      </c>
    </row>
    <row r="451" spans="1:8" ht="38.25" x14ac:dyDescent="0.2">
      <c r="A451" s="49" t="s">
        <v>498</v>
      </c>
      <c r="B451" s="50" t="s">
        <v>497</v>
      </c>
      <c r="C451" s="50"/>
      <c r="D451" s="50"/>
      <c r="E451" s="50"/>
      <c r="F451" s="50"/>
      <c r="G451" s="51">
        <f>G452+G465+G473+G482</f>
        <v>64345.832320000001</v>
      </c>
      <c r="H451" s="51">
        <f>H452+H465+H473+H482</f>
        <v>26042.6</v>
      </c>
    </row>
    <row r="452" spans="1:8" x14ac:dyDescent="0.2">
      <c r="A452" s="34" t="s">
        <v>82</v>
      </c>
      <c r="B452" s="9" t="s">
        <v>497</v>
      </c>
      <c r="C452" s="9" t="s">
        <v>23</v>
      </c>
      <c r="D452" s="9"/>
      <c r="E452" s="9"/>
      <c r="F452" s="9"/>
      <c r="G452" s="52">
        <f>G453+G458</f>
        <v>6647.5999999999995</v>
      </c>
      <c r="H452" s="52">
        <f>H453+H458</f>
        <v>6667.5999999999995</v>
      </c>
    </row>
    <row r="453" spans="1:8" ht="13.5" x14ac:dyDescent="0.2">
      <c r="A453" s="24" t="s">
        <v>71</v>
      </c>
      <c r="B453" s="13" t="s">
        <v>497</v>
      </c>
      <c r="C453" s="8" t="s">
        <v>23</v>
      </c>
      <c r="D453" s="8" t="s">
        <v>60</v>
      </c>
      <c r="E453" s="8"/>
      <c r="F453" s="8"/>
      <c r="G453" s="53">
        <f>G454</f>
        <v>350</v>
      </c>
      <c r="H453" s="53">
        <f>H454</f>
        <v>370</v>
      </c>
    </row>
    <row r="454" spans="1:8" ht="38.25" x14ac:dyDescent="0.2">
      <c r="A454" s="66" t="s">
        <v>477</v>
      </c>
      <c r="B454" s="10" t="s">
        <v>497</v>
      </c>
      <c r="C454" s="10" t="s">
        <v>23</v>
      </c>
      <c r="D454" s="10" t="s">
        <v>60</v>
      </c>
      <c r="E454" s="10" t="s">
        <v>425</v>
      </c>
      <c r="F454" s="10"/>
      <c r="G454" s="54">
        <f t="shared" ref="G454:H456" si="33">G455</f>
        <v>350</v>
      </c>
      <c r="H454" s="54">
        <f t="shared" si="33"/>
        <v>370</v>
      </c>
    </row>
    <row r="455" spans="1:8" ht="25.5" x14ac:dyDescent="0.2">
      <c r="A455" s="76" t="s">
        <v>424</v>
      </c>
      <c r="B455" s="4" t="s">
        <v>497</v>
      </c>
      <c r="C455" s="4" t="s">
        <v>23</v>
      </c>
      <c r="D455" s="4" t="s">
        <v>60</v>
      </c>
      <c r="E455" s="4" t="s">
        <v>426</v>
      </c>
      <c r="F455" s="4"/>
      <c r="G455" s="5">
        <f t="shared" si="33"/>
        <v>350</v>
      </c>
      <c r="H455" s="5">
        <f t="shared" si="33"/>
        <v>370</v>
      </c>
    </row>
    <row r="456" spans="1:8" s="41" customFormat="1" ht="25.5" x14ac:dyDescent="0.2">
      <c r="A456" s="16" t="s">
        <v>126</v>
      </c>
      <c r="B456" s="4" t="s">
        <v>497</v>
      </c>
      <c r="C456" s="4" t="s">
        <v>23</v>
      </c>
      <c r="D456" s="4" t="s">
        <v>60</v>
      </c>
      <c r="E456" s="4" t="s">
        <v>427</v>
      </c>
      <c r="F456" s="4"/>
      <c r="G456" s="5">
        <f t="shared" si="33"/>
        <v>350</v>
      </c>
      <c r="H456" s="5">
        <f t="shared" si="33"/>
        <v>370</v>
      </c>
    </row>
    <row r="457" spans="1:8" ht="25.5" x14ac:dyDescent="0.2">
      <c r="A457" s="19" t="s">
        <v>126</v>
      </c>
      <c r="B457" s="6" t="s">
        <v>497</v>
      </c>
      <c r="C457" s="6" t="s">
        <v>23</v>
      </c>
      <c r="D457" s="6" t="s">
        <v>60</v>
      </c>
      <c r="E457" s="6" t="s">
        <v>427</v>
      </c>
      <c r="F457" s="6" t="s">
        <v>77</v>
      </c>
      <c r="G457" s="20">
        <v>350</v>
      </c>
      <c r="H457" s="20">
        <v>370</v>
      </c>
    </row>
    <row r="458" spans="1:8" x14ac:dyDescent="0.2">
      <c r="A458" s="18" t="s">
        <v>116</v>
      </c>
      <c r="B458" s="10" t="s">
        <v>497</v>
      </c>
      <c r="C458" s="10" t="s">
        <v>23</v>
      </c>
      <c r="D458" s="10" t="s">
        <v>60</v>
      </c>
      <c r="E458" s="10" t="s">
        <v>140</v>
      </c>
      <c r="F458" s="10"/>
      <c r="G458" s="54">
        <f>G459</f>
        <v>6297.5999999999995</v>
      </c>
      <c r="H458" s="54">
        <f>H459</f>
        <v>6297.5999999999995</v>
      </c>
    </row>
    <row r="459" spans="1:8" x14ac:dyDescent="0.2">
      <c r="A459" s="113"/>
      <c r="B459" s="10" t="s">
        <v>497</v>
      </c>
      <c r="C459" s="10" t="s">
        <v>23</v>
      </c>
      <c r="D459" s="10" t="s">
        <v>60</v>
      </c>
      <c r="E459" s="10" t="s">
        <v>499</v>
      </c>
      <c r="F459" s="10"/>
      <c r="G459" s="54">
        <f>G460</f>
        <v>6297.5999999999995</v>
      </c>
      <c r="H459" s="54">
        <f>H460</f>
        <v>6297.5999999999995</v>
      </c>
    </row>
    <row r="460" spans="1:8" ht="25.5" x14ac:dyDescent="0.2">
      <c r="A460" s="30" t="s">
        <v>501</v>
      </c>
      <c r="B460" s="4" t="s">
        <v>497</v>
      </c>
      <c r="C460" s="4" t="s">
        <v>23</v>
      </c>
      <c r="D460" s="4" t="s">
        <v>60</v>
      </c>
      <c r="E460" s="4" t="s">
        <v>500</v>
      </c>
      <c r="F460" s="4"/>
      <c r="G460" s="5">
        <f>SUM(G461:G464)</f>
        <v>6297.5999999999995</v>
      </c>
      <c r="H460" s="5">
        <f>SUM(H461:H464)</f>
        <v>6297.5999999999995</v>
      </c>
    </row>
    <row r="461" spans="1:8" x14ac:dyDescent="0.2">
      <c r="A461" s="38" t="s">
        <v>234</v>
      </c>
      <c r="B461" s="6" t="s">
        <v>497</v>
      </c>
      <c r="C461" s="6" t="s">
        <v>23</v>
      </c>
      <c r="D461" s="6" t="s">
        <v>60</v>
      </c>
      <c r="E461" s="6" t="s">
        <v>500</v>
      </c>
      <c r="F461" s="6" t="s">
        <v>106</v>
      </c>
      <c r="G461" s="20">
        <v>3415.7</v>
      </c>
      <c r="H461" s="20">
        <v>3415.7</v>
      </c>
    </row>
    <row r="462" spans="1:8" ht="38.25" x14ac:dyDescent="0.2">
      <c r="A462" s="14" t="s">
        <v>236</v>
      </c>
      <c r="B462" s="6" t="s">
        <v>497</v>
      </c>
      <c r="C462" s="6" t="s">
        <v>23</v>
      </c>
      <c r="D462" s="6" t="s">
        <v>60</v>
      </c>
      <c r="E462" s="6" t="s">
        <v>500</v>
      </c>
      <c r="F462" s="6" t="s">
        <v>156</v>
      </c>
      <c r="G462" s="20">
        <v>1031.5999999999999</v>
      </c>
      <c r="H462" s="20">
        <v>1031.5999999999999</v>
      </c>
    </row>
    <row r="463" spans="1:8" ht="25.5" x14ac:dyDescent="0.2">
      <c r="A463" s="14" t="s">
        <v>138</v>
      </c>
      <c r="B463" s="6" t="s">
        <v>497</v>
      </c>
      <c r="C463" s="6" t="s">
        <v>23</v>
      </c>
      <c r="D463" s="6" t="s">
        <v>38</v>
      </c>
      <c r="E463" s="6" t="s">
        <v>500</v>
      </c>
      <c r="F463" s="6" t="s">
        <v>73</v>
      </c>
      <c r="G463" s="85">
        <v>1421.1</v>
      </c>
      <c r="H463" s="85">
        <v>1421.1</v>
      </c>
    </row>
    <row r="464" spans="1:8" ht="38.25" x14ac:dyDescent="0.2">
      <c r="A464" s="14" t="s">
        <v>139</v>
      </c>
      <c r="B464" s="6" t="s">
        <v>497</v>
      </c>
      <c r="C464" s="6" t="s">
        <v>23</v>
      </c>
      <c r="D464" s="6" t="s">
        <v>38</v>
      </c>
      <c r="E464" s="6" t="s">
        <v>500</v>
      </c>
      <c r="F464" s="6" t="s">
        <v>132</v>
      </c>
      <c r="G464" s="85">
        <v>429.2</v>
      </c>
      <c r="H464" s="85">
        <v>429.2</v>
      </c>
    </row>
    <row r="465" spans="1:8" s="41" customFormat="1" x14ac:dyDescent="0.2">
      <c r="A465" s="22" t="s">
        <v>85</v>
      </c>
      <c r="B465" s="9" t="s">
        <v>497</v>
      </c>
      <c r="C465" s="9" t="s">
        <v>26</v>
      </c>
      <c r="D465" s="9"/>
      <c r="E465" s="9"/>
      <c r="F465" s="9"/>
      <c r="G465" s="52">
        <f>G466</f>
        <v>3417.4</v>
      </c>
      <c r="H465" s="52">
        <f>H466</f>
        <v>3417.4</v>
      </c>
    </row>
    <row r="466" spans="1:8" s="41" customFormat="1" ht="13.5" x14ac:dyDescent="0.2">
      <c r="A466" s="24" t="s">
        <v>16</v>
      </c>
      <c r="B466" s="13" t="s">
        <v>497</v>
      </c>
      <c r="C466" s="8" t="s">
        <v>26</v>
      </c>
      <c r="D466" s="8" t="s">
        <v>28</v>
      </c>
      <c r="E466" s="24"/>
      <c r="F466" s="24"/>
      <c r="G466" s="53">
        <f>G467</f>
        <v>3417.4</v>
      </c>
      <c r="H466" s="53">
        <f>H467</f>
        <v>3417.4</v>
      </c>
    </row>
    <row r="467" spans="1:8" s="41" customFormat="1" x14ac:dyDescent="0.2">
      <c r="A467" s="40" t="s">
        <v>116</v>
      </c>
      <c r="B467" s="10" t="s">
        <v>497</v>
      </c>
      <c r="C467" s="10" t="s">
        <v>26</v>
      </c>
      <c r="D467" s="10" t="s">
        <v>28</v>
      </c>
      <c r="E467" s="10" t="s">
        <v>140</v>
      </c>
      <c r="F467" s="40"/>
      <c r="G467" s="75">
        <f>G468+G471</f>
        <v>3417.4</v>
      </c>
      <c r="H467" s="75">
        <f>H468+H471</f>
        <v>3417.4</v>
      </c>
    </row>
    <row r="468" spans="1:8" s="41" customFormat="1" ht="51" x14ac:dyDescent="0.2">
      <c r="A468" s="30" t="s">
        <v>247</v>
      </c>
      <c r="B468" s="4" t="s">
        <v>497</v>
      </c>
      <c r="C468" s="4" t="s">
        <v>26</v>
      </c>
      <c r="D468" s="4" t="s">
        <v>28</v>
      </c>
      <c r="E468" s="4" t="s">
        <v>260</v>
      </c>
      <c r="F468" s="4"/>
      <c r="G468" s="89">
        <f>SUM(G469:G470)</f>
        <v>50.5</v>
      </c>
      <c r="H468" s="89">
        <f>SUM(H469:H470)</f>
        <v>50.5</v>
      </c>
    </row>
    <row r="469" spans="1:8" s="41" customFormat="1" x14ac:dyDescent="0.2">
      <c r="A469" s="38" t="s">
        <v>234</v>
      </c>
      <c r="B469" s="6" t="s">
        <v>497</v>
      </c>
      <c r="C469" s="6" t="s">
        <v>26</v>
      </c>
      <c r="D469" s="6" t="s">
        <v>28</v>
      </c>
      <c r="E469" s="6" t="s">
        <v>260</v>
      </c>
      <c r="F469" s="6" t="s">
        <v>106</v>
      </c>
      <c r="G469" s="85">
        <v>38.799999999999997</v>
      </c>
      <c r="H469" s="85">
        <v>38.799999999999997</v>
      </c>
    </row>
    <row r="470" spans="1:8" s="41" customFormat="1" ht="38.25" x14ac:dyDescent="0.2">
      <c r="A470" s="14" t="s">
        <v>236</v>
      </c>
      <c r="B470" s="6" t="s">
        <v>497</v>
      </c>
      <c r="C470" s="6" t="s">
        <v>26</v>
      </c>
      <c r="D470" s="6" t="s">
        <v>28</v>
      </c>
      <c r="E470" s="6" t="s">
        <v>260</v>
      </c>
      <c r="F470" s="6" t="s">
        <v>156</v>
      </c>
      <c r="G470" s="85">
        <v>11.7</v>
      </c>
      <c r="H470" s="85">
        <v>11.7</v>
      </c>
    </row>
    <row r="471" spans="1:8" s="41" customFormat="1" ht="51" x14ac:dyDescent="0.2">
      <c r="A471" s="31" t="s">
        <v>246</v>
      </c>
      <c r="B471" s="4" t="s">
        <v>497</v>
      </c>
      <c r="C471" s="4" t="s">
        <v>26</v>
      </c>
      <c r="D471" s="4" t="s">
        <v>28</v>
      </c>
      <c r="E471" s="4" t="s">
        <v>259</v>
      </c>
      <c r="F471" s="4"/>
      <c r="G471" s="89">
        <f>G472</f>
        <v>3366.9</v>
      </c>
      <c r="H471" s="89">
        <f>H472</f>
        <v>3366.9</v>
      </c>
    </row>
    <row r="472" spans="1:8" s="41" customFormat="1" ht="25.5" x14ac:dyDescent="0.2">
      <c r="A472" s="19" t="s">
        <v>126</v>
      </c>
      <c r="B472" s="6" t="s">
        <v>497</v>
      </c>
      <c r="C472" s="6" t="s">
        <v>26</v>
      </c>
      <c r="D472" s="6" t="s">
        <v>28</v>
      </c>
      <c r="E472" s="6" t="s">
        <v>259</v>
      </c>
      <c r="F472" s="6" t="s">
        <v>77</v>
      </c>
      <c r="G472" s="85">
        <v>3366.9</v>
      </c>
      <c r="H472" s="85">
        <v>3366.9</v>
      </c>
    </row>
    <row r="473" spans="1:8" s="41" customFormat="1" x14ac:dyDescent="0.2">
      <c r="A473" s="34" t="s">
        <v>98</v>
      </c>
      <c r="B473" s="9" t="s">
        <v>497</v>
      </c>
      <c r="C473" s="9" t="s">
        <v>28</v>
      </c>
      <c r="D473" s="9"/>
      <c r="E473" s="9"/>
      <c r="F473" s="9"/>
      <c r="G473" s="52">
        <f>G474</f>
        <v>15977.6</v>
      </c>
      <c r="H473" s="52">
        <f>H474</f>
        <v>15957.6</v>
      </c>
    </row>
    <row r="474" spans="1:8" x14ac:dyDescent="0.2">
      <c r="A474" s="28" t="s">
        <v>12</v>
      </c>
      <c r="B474" s="8" t="s">
        <v>497</v>
      </c>
      <c r="C474" s="8" t="s">
        <v>28</v>
      </c>
      <c r="D474" s="8" t="s">
        <v>38</v>
      </c>
      <c r="E474" s="8"/>
      <c r="F474" s="8"/>
      <c r="G474" s="53">
        <f>G475</f>
        <v>15977.6</v>
      </c>
      <c r="H474" s="53">
        <f>H475</f>
        <v>15957.6</v>
      </c>
    </row>
    <row r="475" spans="1:8" ht="38.25" x14ac:dyDescent="0.2">
      <c r="A475" s="40" t="s">
        <v>481</v>
      </c>
      <c r="B475" s="7" t="s">
        <v>497</v>
      </c>
      <c r="C475" s="10" t="s">
        <v>28</v>
      </c>
      <c r="D475" s="10" t="s">
        <v>38</v>
      </c>
      <c r="E475" s="10" t="s">
        <v>425</v>
      </c>
      <c r="F475" s="10"/>
      <c r="G475" s="54">
        <f>G476+G479</f>
        <v>15977.6</v>
      </c>
      <c r="H475" s="54">
        <f>H476+H479</f>
        <v>15957.6</v>
      </c>
    </row>
    <row r="476" spans="1:8" ht="25.5" x14ac:dyDescent="0.2">
      <c r="A476" s="16" t="s">
        <v>428</v>
      </c>
      <c r="B476" s="4" t="s">
        <v>497</v>
      </c>
      <c r="C476" s="4" t="s">
        <v>28</v>
      </c>
      <c r="D476" s="4" t="s">
        <v>38</v>
      </c>
      <c r="E476" s="4" t="s">
        <v>430</v>
      </c>
      <c r="F476" s="4"/>
      <c r="G476" s="5">
        <f>G477</f>
        <v>15847.6</v>
      </c>
      <c r="H476" s="5">
        <f>H477</f>
        <v>15857.6</v>
      </c>
    </row>
    <row r="477" spans="1:8" ht="25.5" x14ac:dyDescent="0.2">
      <c r="A477" s="17" t="s">
        <v>126</v>
      </c>
      <c r="B477" s="6" t="s">
        <v>497</v>
      </c>
      <c r="C477" s="6" t="s">
        <v>28</v>
      </c>
      <c r="D477" s="6" t="s">
        <v>38</v>
      </c>
      <c r="E477" s="6" t="s">
        <v>431</v>
      </c>
      <c r="F477" s="6"/>
      <c r="G477" s="20">
        <f>G478</f>
        <v>15847.6</v>
      </c>
      <c r="H477" s="20">
        <f>H478</f>
        <v>15857.6</v>
      </c>
    </row>
    <row r="478" spans="1:8" ht="25.5" x14ac:dyDescent="0.2">
      <c r="A478" s="19" t="s">
        <v>126</v>
      </c>
      <c r="B478" s="6" t="s">
        <v>497</v>
      </c>
      <c r="C478" s="6" t="s">
        <v>28</v>
      </c>
      <c r="D478" s="6" t="s">
        <v>38</v>
      </c>
      <c r="E478" s="6" t="s">
        <v>431</v>
      </c>
      <c r="F478" s="6" t="s">
        <v>77</v>
      </c>
      <c r="G478" s="20">
        <f>16327.6-350-130</f>
        <v>15847.6</v>
      </c>
      <c r="H478" s="20">
        <f>16327.6-100-370</f>
        <v>15857.6</v>
      </c>
    </row>
    <row r="479" spans="1:8" ht="25.5" x14ac:dyDescent="0.2">
      <c r="A479" s="16" t="s">
        <v>429</v>
      </c>
      <c r="B479" s="4" t="s">
        <v>497</v>
      </c>
      <c r="C479" s="4" t="s">
        <v>28</v>
      </c>
      <c r="D479" s="4" t="s">
        <v>38</v>
      </c>
      <c r="E479" s="4" t="s">
        <v>432</v>
      </c>
      <c r="F479" s="4"/>
      <c r="G479" s="5">
        <f>G480</f>
        <v>130</v>
      </c>
      <c r="H479" s="5">
        <f>H480</f>
        <v>100</v>
      </c>
    </row>
    <row r="480" spans="1:8" ht="25.5" x14ac:dyDescent="0.2">
      <c r="A480" s="17" t="s">
        <v>126</v>
      </c>
      <c r="B480" s="6" t="s">
        <v>497</v>
      </c>
      <c r="C480" s="6" t="s">
        <v>28</v>
      </c>
      <c r="D480" s="6" t="s">
        <v>38</v>
      </c>
      <c r="E480" s="6" t="s">
        <v>433</v>
      </c>
      <c r="F480" s="6"/>
      <c r="G480" s="85">
        <f>G481</f>
        <v>130</v>
      </c>
      <c r="H480" s="85">
        <f>H481</f>
        <v>100</v>
      </c>
    </row>
    <row r="481" spans="1:8" x14ac:dyDescent="0.2">
      <c r="A481" s="36" t="s">
        <v>130</v>
      </c>
      <c r="B481" s="6" t="s">
        <v>497</v>
      </c>
      <c r="C481" s="6" t="s">
        <v>28</v>
      </c>
      <c r="D481" s="6" t="s">
        <v>38</v>
      </c>
      <c r="E481" s="6" t="s">
        <v>433</v>
      </c>
      <c r="F481" s="6" t="s">
        <v>84</v>
      </c>
      <c r="G481" s="85">
        <v>130</v>
      </c>
      <c r="H481" s="85">
        <v>100</v>
      </c>
    </row>
    <row r="482" spans="1:8" x14ac:dyDescent="0.2">
      <c r="A482" s="22" t="s">
        <v>87</v>
      </c>
      <c r="B482" s="9" t="s">
        <v>497</v>
      </c>
      <c r="C482" s="9" t="s">
        <v>32</v>
      </c>
      <c r="D482" s="9"/>
      <c r="E482" s="9"/>
      <c r="F482" s="9"/>
      <c r="G482" s="56">
        <f t="shared" ref="G482:H485" si="34">G483</f>
        <v>38303.232320000003</v>
      </c>
      <c r="H482" s="56">
        <f t="shared" si="34"/>
        <v>0</v>
      </c>
    </row>
    <row r="483" spans="1:8" x14ac:dyDescent="0.2">
      <c r="A483" s="28" t="s">
        <v>121</v>
      </c>
      <c r="B483" s="8" t="s">
        <v>497</v>
      </c>
      <c r="C483" s="8" t="s">
        <v>32</v>
      </c>
      <c r="D483" s="8" t="s">
        <v>38</v>
      </c>
      <c r="E483" s="8"/>
      <c r="F483" s="8"/>
      <c r="G483" s="57">
        <f t="shared" si="34"/>
        <v>38303.232320000003</v>
      </c>
      <c r="H483" s="57">
        <f t="shared" si="34"/>
        <v>0</v>
      </c>
    </row>
    <row r="484" spans="1:8" x14ac:dyDescent="0.2">
      <c r="A484" s="35" t="s">
        <v>116</v>
      </c>
      <c r="B484" s="10" t="s">
        <v>497</v>
      </c>
      <c r="C484" s="10" t="s">
        <v>32</v>
      </c>
      <c r="D484" s="10" t="s">
        <v>38</v>
      </c>
      <c r="E484" s="10" t="s">
        <v>140</v>
      </c>
      <c r="F484" s="94"/>
      <c r="G484" s="111">
        <f t="shared" si="34"/>
        <v>38303.232320000003</v>
      </c>
      <c r="H484" s="111">
        <f t="shared" si="34"/>
        <v>0</v>
      </c>
    </row>
    <row r="485" spans="1:8" ht="38.25" x14ac:dyDescent="0.2">
      <c r="A485" s="31" t="s">
        <v>466</v>
      </c>
      <c r="B485" s="100" t="s">
        <v>497</v>
      </c>
      <c r="C485" s="4" t="s">
        <v>32</v>
      </c>
      <c r="D485" s="4" t="s">
        <v>38</v>
      </c>
      <c r="E485" s="4" t="s">
        <v>468</v>
      </c>
      <c r="F485" s="4"/>
      <c r="G485" s="108">
        <f t="shared" si="34"/>
        <v>38303.232320000003</v>
      </c>
      <c r="H485" s="108">
        <f t="shared" si="34"/>
        <v>0</v>
      </c>
    </row>
    <row r="486" spans="1:8" x14ac:dyDescent="0.2">
      <c r="A486" s="62" t="s">
        <v>467</v>
      </c>
      <c r="B486" s="94" t="s">
        <v>497</v>
      </c>
      <c r="C486" s="6" t="s">
        <v>32</v>
      </c>
      <c r="D486" s="6" t="s">
        <v>38</v>
      </c>
      <c r="E486" s="6" t="s">
        <v>468</v>
      </c>
      <c r="F486" s="6" t="s">
        <v>469</v>
      </c>
      <c r="G486" s="110">
        <v>38303.232320000003</v>
      </c>
      <c r="H486" s="110">
        <v>0</v>
      </c>
    </row>
    <row r="487" spans="1:8" s="42" customFormat="1" ht="13.5" x14ac:dyDescent="0.2">
      <c r="A487" s="18" t="s">
        <v>46</v>
      </c>
      <c r="B487" s="10"/>
      <c r="C487" s="10"/>
      <c r="D487" s="10"/>
      <c r="E487" s="7"/>
      <c r="F487" s="10"/>
      <c r="G487" s="109">
        <v>9679.0300000000007</v>
      </c>
      <c r="H487" s="109">
        <v>19487.16</v>
      </c>
    </row>
    <row r="488" spans="1:8" x14ac:dyDescent="0.2">
      <c r="A488" s="49" t="s">
        <v>41</v>
      </c>
      <c r="B488" s="60"/>
      <c r="C488" s="61"/>
      <c r="D488" s="61"/>
      <c r="E488" s="61"/>
      <c r="F488" s="61"/>
      <c r="G488" s="92">
        <f>G19+G30+G162+G267+G285+G317+G370+G424+G487+G451</f>
        <v>1620068.9379400001</v>
      </c>
      <c r="H488" s="92">
        <f>H19+H30+H162+H267+H285+H317+H370+H424+H487+H451</f>
        <v>1357882.0801300001</v>
      </c>
    </row>
    <row r="489" spans="1:8" x14ac:dyDescent="0.2">
      <c r="G489" s="12"/>
      <c r="H489" s="12"/>
    </row>
    <row r="490" spans="1:8" x14ac:dyDescent="0.2">
      <c r="G490" s="93">
        <v>1620068.9379400001</v>
      </c>
      <c r="H490" s="93">
        <v>1357882.0801299999</v>
      </c>
    </row>
    <row r="491" spans="1:8" x14ac:dyDescent="0.2">
      <c r="G491" s="88"/>
      <c r="H491" s="88"/>
    </row>
    <row r="492" spans="1:8" x14ac:dyDescent="0.2">
      <c r="G492" s="79">
        <f>G488-G490</f>
        <v>0</v>
      </c>
      <c r="H492" s="79">
        <f>H488-H490</f>
        <v>0</v>
      </c>
    </row>
    <row r="493" spans="1:8" x14ac:dyDescent="0.2">
      <c r="G493" s="79"/>
      <c r="H493" s="79"/>
    </row>
    <row r="494" spans="1:8" x14ac:dyDescent="0.2">
      <c r="G494" s="87"/>
      <c r="H494" s="87"/>
    </row>
    <row r="495" spans="1:8" x14ac:dyDescent="0.2">
      <c r="G495" s="12"/>
      <c r="H495" s="12"/>
    </row>
    <row r="496" spans="1:8" x14ac:dyDescent="0.2">
      <c r="G496" s="12"/>
      <c r="H496" s="12"/>
    </row>
    <row r="497" spans="7:8" x14ac:dyDescent="0.2">
      <c r="G497" s="12"/>
      <c r="H497" s="12"/>
    </row>
    <row r="499" spans="7:8" x14ac:dyDescent="0.2">
      <c r="G499" s="80"/>
      <c r="H499" s="80"/>
    </row>
    <row r="500" spans="7:8" ht="15.75" x14ac:dyDescent="0.25">
      <c r="G500" s="86"/>
      <c r="H500" s="86"/>
    </row>
    <row r="502" spans="7:8" x14ac:dyDescent="0.2">
      <c r="G502" s="12"/>
      <c r="H502" s="12"/>
    </row>
  </sheetData>
  <autoFilter ref="A18:J491" xr:uid="{00000000-0009-0000-0000-000000000000}"/>
  <customSheetViews>
    <customSheetView guid="{E50FE2FB-E2CD-42FB-A643-54AB564D1B47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8:J491" xr:uid="{00000000-0009-0000-0000-000000000000}"/>
    </customSheetView>
    <customSheetView guid="{9D6EBFCB-9822-4AA9-8E93-9467BFFED620}" showPageBreaks="1" printArea="1" showAutoFilter="1" view="pageBreakPreview" topLeftCell="A451">
      <selection activeCell="A454" sqref="A454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2"/>
      <headerFooter alignWithMargins="0"/>
      <autoFilter ref="A14:J486" xr:uid="{18F8E300-DD64-4952-8AE8-BE21DF150C2B}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Q482" xr:uid="{B9A42878-5E07-4765-8423-D79A8AB743E2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21:Q486" xr:uid="{E4D2240E-C749-4272-8981-3BF484E9F653}"/>
    </customSheetView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18:J491" xr:uid="{727AB4DD-48BD-4EA5-8D9D-0B3F733444E1}"/>
    </customSheetView>
  </customSheetViews>
  <mergeCells count="6">
    <mergeCell ref="F10:H10"/>
    <mergeCell ref="C17:F17"/>
    <mergeCell ref="A17:A18"/>
    <mergeCell ref="B17:B18"/>
    <mergeCell ref="G17:H17"/>
    <mergeCell ref="A14:H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2024-03-22T03:43:46Z</cp:lastPrinted>
  <dcterms:created xsi:type="dcterms:W3CDTF">2004-12-22T00:45:04Z</dcterms:created>
  <dcterms:modified xsi:type="dcterms:W3CDTF">2024-04-11T06:37:01Z</dcterms:modified>
</cp:coreProperties>
</file>