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85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541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51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551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1271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71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9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4 сессия от 09.04.2024\№ 318 уточнение апрель  2024\"/>
    </mc:Choice>
  </mc:AlternateContent>
  <xr:revisionPtr revIDLastSave="0" documentId="13_ncr:81_{02479210-AD00-46E5-8938-C3AA447909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Ведом.структура!$A$17:$G$748</definedName>
    <definedName name="Top" localSheetId="0">Ведом.структура!#REF!</definedName>
    <definedName name="Z_0603B90D_9990_461A_A376_43BC72BE878B_.wvu.FilterData" localSheetId="0" hidden="1">Ведом.структура!$A$17:$G$659</definedName>
    <definedName name="Z_0FFC6F4C_BD9B_43C2_BD70_8B55E90BC8E3_.wvu.FilterData" localSheetId="0" hidden="1">Ведом.структура!$A$17:$G$659</definedName>
    <definedName name="Z_1173F525_7222_4A69_8157_7FEF60F9A158_.wvu.FilterData" localSheetId="0" hidden="1">Ведом.структура!$A$17:$G$659</definedName>
    <definedName name="Z_13B23DF8_CCDD_4847_AE57_58DE769B1A58_.wvu.FilterData" localSheetId="0" hidden="1">Ведом.структура!$A$17:$G$659</definedName>
    <definedName name="Z_17D99987_CDFE_486F_B068_E63466913998_.wvu.FilterData" localSheetId="0" hidden="1">Ведом.структура!$A$17:$G$659</definedName>
    <definedName name="Z_1AB81782_9433_47FF_BE6C_6C5BEF63DEBF_.wvu.FilterData" localSheetId="0" hidden="1">Ведом.структура!$A$17:$G$659</definedName>
    <definedName name="Z_1C7D8532_1B49_4DC9_B93F_665097C072C0_.wvu.FilterData" localSheetId="0" hidden="1">Ведом.структура!$A$17:$G$648</definedName>
    <definedName name="Z_201E1F44_A84E_4725_9214_522AF46FCC70_.wvu.FilterData" localSheetId="0" hidden="1">Ведом.структура!$A$17:$G$748</definedName>
    <definedName name="Z_2396CF95_9617_49BB_AEF9_3B71C5CED383_.wvu.FilterData" localSheetId="0" hidden="1">Ведом.структура!$A$17:$G$748</definedName>
    <definedName name="Z_252CE41A_39A8_421C_9516_F9C0DA210526_.wvu.FilterData" localSheetId="0" hidden="1">Ведом.структура!$A$17:$G$748</definedName>
    <definedName name="Z_3CFF5A2C_E6EC_41A4_AC42_16A2684D7390_.wvu.FilterData" localSheetId="0" hidden="1">Ведом.структура!$A$17:$G$748</definedName>
    <definedName name="Z_42FD8836_F391_41D5_96F1_BC20A3F68CA8_.wvu.FilterData" localSheetId="0" hidden="1">Ведом.структура!$A$17:$G$659</definedName>
    <definedName name="Z_52696238_F456_4421_A192_0B109CB53B4A_.wvu.FilterData" localSheetId="0" hidden="1">Ведом.структура!$A$17:$G$748</definedName>
    <definedName name="Z_52696238_F456_4421_A192_0B109CB53B4A_.wvu.PrintArea" localSheetId="0" hidden="1">Ведом.структура!$A$5:$G$750</definedName>
    <definedName name="Z_58E5C51F_5D48_4FA9_9CAD_7C3D59D9C1FE_.wvu.FilterData" localSheetId="0" hidden="1">Ведом.структура!$A$17:$G$748</definedName>
    <definedName name="Z_5DF003A2_8B9D_4F43_83FC_9E2EA938E030_.wvu.FilterData" localSheetId="0" hidden="1">Ведом.структура!$A$17:$G$748</definedName>
    <definedName name="Z_65F34907_203C_46EC_9041_C6F0AF222452_.wvu.FilterData" localSheetId="0" hidden="1">Ведом.структура!$A$17:$G$659</definedName>
    <definedName name="Z_73FC67B9_3A5E_4402_A781_D3BF0209130F_.wvu.FilterData" localSheetId="0" hidden="1">Ведом.структура!$A$17:$G$748</definedName>
    <definedName name="Z_73FC67B9_3A5E_4402_A781_D3BF0209130F_.wvu.PrintArea" localSheetId="0" hidden="1">Ведом.структура!$A$1:$G$750</definedName>
    <definedName name="Z_76334258_81C3_4C2E_A802_39DA2F18998F_.wvu.FilterData" localSheetId="0" hidden="1">Ведом.структура!$A$17:$G$659</definedName>
    <definedName name="Z_7F4E773D_B5BB_4934_BF3B_08D52D3A50BB_.wvu.FilterData" localSheetId="0" hidden="1">Ведом.структура!$A$17:$G$659</definedName>
    <definedName name="Z_8FCB7726_1732_4EDF_BB57_575B6379DE61_.wvu.FilterData" localSheetId="0" hidden="1">Ведом.структура!$A$17:$G$748</definedName>
    <definedName name="Z_A7ECC946_0B19_46FE_A729_7B688B04647E_.wvu.FilterData" localSheetId="0" hidden="1">Ведом.структура!$A$17:$G$748</definedName>
    <definedName name="Z_AE1628EF_E883_4F65_8A92_E0DF709FF3F3_.wvu.FilterData" localSheetId="0" hidden="1">Ведом.структура!$A$17:$G$748</definedName>
    <definedName name="Z_AE1628EF_E883_4F65_8A92_E0DF709FF3F3_.wvu.PrintArea" localSheetId="0" hidden="1">Ведом.структура!$A$5:$G$748</definedName>
    <definedName name="Z_B67934D4_E797_41BD_A015_871403995F47_.wvu.FilterData" localSheetId="0" hidden="1">Ведом.структура!$A$17:$G$748</definedName>
    <definedName name="Z_B67934D4_E797_41BD_A015_871403995F47_.wvu.PrintArea" localSheetId="0" hidden="1">Ведом.структура!$A$1:$G$748</definedName>
    <definedName name="Z_B99D8A13_30D0_470F_9487_CE7E15683295_.wvu.FilterData" localSheetId="0" hidden="1">Ведом.структура!$A$17:$G$748</definedName>
    <definedName name="Z_D81545E7_4D4B_446E_9A30_820F936821E7_.wvu.FilterData" localSheetId="0" hidden="1">Ведом.структура!$A$17:$G$659</definedName>
    <definedName name="Z_E8C4D6E1_9869_4DF1_B028_E267A0B6BE3E_.wvu.FilterData" localSheetId="0" hidden="1">Ведом.структура!$A$17:$G$748</definedName>
    <definedName name="Z_E8C4D6E1_9869_4DF1_B028_E267A0B6BE3E_.wvu.PrintArea" localSheetId="0" hidden="1">Ведом.структура!$A$5:$G$652</definedName>
    <definedName name="Z_EAF61B99_7E7E_48AF_BC35_4A98D8D2E356_.wvu.FilterData" localSheetId="0" hidden="1">Ведом.структура!$A$17:$G$748</definedName>
    <definedName name="Z_EAF61B99_7E7E_48AF_BC35_4A98D8D2E356_.wvu.PrintArea" localSheetId="0" hidden="1">Ведом.структура!$A$5:$G$750</definedName>
    <definedName name="Z_FD07A2FB_313B_438C_95EB_ED52826B5199_.wvu.FilterData" localSheetId="0" hidden="1">Ведом.структура!$A$17:$G$659</definedName>
    <definedName name="_xlnm.Print_Area" localSheetId="0">Ведом.структура!$A$1:$G$750</definedName>
  </definedNames>
  <calcPr calcId="191029"/>
  <customWorkbookViews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БутытоваСГ - Личное представление" guid="{AE1628EF-E883-4F65-8A92-E0DF709FF3F3}" mergeInterval="0" personalView="1" maximized="1" xWindow="-8" yWindow="-8" windowWidth="1936" windowHeight="1056" activeSheetId="1"/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Nesterova - Личное представление" guid="{52696238-F456-4421-A192-0B109CB53B4A}" mergeInterval="0" personalView="1" maximized="1" xWindow="1" yWindow="1" windowWidth="1916" windowHeight="849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7" i="1" l="1"/>
  <c r="G625" i="1"/>
  <c r="G545" i="1"/>
  <c r="G544" i="1" s="1"/>
  <c r="G543" i="1" s="1"/>
  <c r="G441" i="1"/>
  <c r="G440" i="1" s="1"/>
  <c r="G439" i="1" l="1"/>
  <c r="G438" i="1" s="1"/>
  <c r="G437" i="1" s="1"/>
  <c r="G433" i="1" l="1"/>
  <c r="G414" i="1"/>
  <c r="G413" i="1" s="1"/>
  <c r="G412" i="1" s="1"/>
  <c r="G372" i="1"/>
  <c r="G371" i="1" s="1"/>
  <c r="G370" i="1" s="1"/>
  <c r="G327" i="1"/>
  <c r="G326" i="1" s="1"/>
  <c r="G325" i="1" s="1"/>
  <c r="G73" i="1"/>
  <c r="G53" i="1"/>
  <c r="G237" i="1" l="1"/>
  <c r="G232" i="1"/>
  <c r="G212" i="1"/>
  <c r="G664" i="1"/>
  <c r="G520" i="1" l="1"/>
  <c r="G504" i="1"/>
  <c r="G195" i="1"/>
  <c r="G746" i="1"/>
  <c r="G745" i="1" s="1"/>
  <c r="G743" i="1"/>
  <c r="G742" i="1" s="1"/>
  <c r="G741" i="1" s="1"/>
  <c r="G734" i="1"/>
  <c r="G733" i="1" s="1"/>
  <c r="G732" i="1" s="1"/>
  <c r="G720" i="1"/>
  <c r="G719" i="1" s="1"/>
  <c r="G718" i="1" s="1"/>
  <c r="G715" i="1"/>
  <c r="G710" i="1"/>
  <c r="G704" i="1"/>
  <c r="G703" i="1" s="1"/>
  <c r="G702" i="1" s="1"/>
  <c r="G700" i="1"/>
  <c r="G698" i="1"/>
  <c r="G737" i="1"/>
  <c r="G736" i="1" s="1"/>
  <c r="G728" i="1"/>
  <c r="G727" i="1" s="1"/>
  <c r="G725" i="1"/>
  <c r="G724" i="1" s="1"/>
  <c r="G692" i="1"/>
  <c r="G689" i="1"/>
  <c r="G681" i="1"/>
  <c r="G680" i="1" s="1"/>
  <c r="G679" i="1" s="1"/>
  <c r="G678" i="1" s="1"/>
  <c r="G677" i="1" s="1"/>
  <c r="G707" i="1" l="1"/>
  <c r="G709" i="1"/>
  <c r="G708" i="1" s="1"/>
  <c r="G740" i="1"/>
  <c r="G739" i="1" s="1"/>
  <c r="G688" i="1"/>
  <c r="G687" i="1" s="1"/>
  <c r="G697" i="1"/>
  <c r="G731" i="1"/>
  <c r="G730" i="1" s="1"/>
  <c r="G723" i="1"/>
  <c r="G696" i="1"/>
  <c r="G695" i="1" s="1"/>
  <c r="G694" i="1" s="1"/>
  <c r="G686" i="1" l="1"/>
  <c r="G621" i="1"/>
  <c r="G618" i="1"/>
  <c r="G612" i="1"/>
  <c r="G611" i="1" s="1"/>
  <c r="G602" i="1"/>
  <c r="G584" i="1"/>
  <c r="G560" i="1"/>
  <c r="G532" i="1"/>
  <c r="G529" i="1"/>
  <c r="G518" i="1"/>
  <c r="G508" i="1"/>
  <c r="G123" i="1"/>
  <c r="G495" i="1"/>
  <c r="G478" i="1"/>
  <c r="G477" i="1" s="1"/>
  <c r="G476" i="1" s="1"/>
  <c r="G475" i="1" s="1"/>
  <c r="G468" i="1"/>
  <c r="G467" i="1" s="1"/>
  <c r="G466" i="1" s="1"/>
  <c r="G465" i="1" s="1"/>
  <c r="G462" i="1"/>
  <c r="G461" i="1" s="1"/>
  <c r="G430" i="1"/>
  <c r="G407" i="1"/>
  <c r="G406" i="1" s="1"/>
  <c r="G405" i="1" s="1"/>
  <c r="G404" i="1" s="1"/>
  <c r="G403" i="1" s="1"/>
  <c r="G342" i="1"/>
  <c r="G297" i="1"/>
  <c r="G291" i="1"/>
  <c r="G290" i="1" s="1"/>
  <c r="G272" i="1"/>
  <c r="G260" i="1"/>
  <c r="G259" i="1" s="1"/>
  <c r="G252" i="1"/>
  <c r="G199" i="1"/>
  <c r="G177" i="1"/>
  <c r="G176" i="1" s="1"/>
  <c r="G174" i="1"/>
  <c r="G173" i="1" s="1"/>
  <c r="G169" i="1"/>
  <c r="G159" i="1"/>
  <c r="G158" i="1" s="1"/>
  <c r="G157" i="1" s="1"/>
  <c r="G151" i="1"/>
  <c r="G150" i="1" s="1"/>
  <c r="G144" i="1"/>
  <c r="G142" i="1"/>
  <c r="G172" i="1" l="1"/>
  <c r="G165" i="1"/>
  <c r="G164" i="1" s="1"/>
  <c r="G61" i="1"/>
  <c r="G60" i="1" s="1"/>
  <c r="G650" i="1"/>
  <c r="G649" i="1" s="1"/>
  <c r="G352" i="1"/>
  <c r="G304" i="1"/>
  <c r="G285" i="1"/>
  <c r="G266" i="1"/>
  <c r="G257" i="1"/>
  <c r="G211" i="1"/>
  <c r="G210" i="1" s="1"/>
  <c r="G47" i="1" l="1"/>
  <c r="G46" i="1" s="1"/>
  <c r="G45" i="1" s="1"/>
  <c r="G714" i="1"/>
  <c r="G713" i="1" s="1"/>
  <c r="G712" i="1" s="1"/>
  <c r="G706" i="1" s="1"/>
  <c r="G676" i="1" s="1"/>
  <c r="G168" i="1"/>
  <c r="G167" i="1" s="1"/>
  <c r="G107" i="1"/>
  <c r="G77" i="1"/>
  <c r="G132" i="1"/>
  <c r="G131" i="1" s="1"/>
  <c r="G675" i="1"/>
  <c r="G674" i="1" s="1"/>
  <c r="G673" i="1" s="1"/>
  <c r="G672" i="1" s="1"/>
  <c r="G447" i="1" l="1"/>
  <c r="G312" i="1"/>
  <c r="G154" i="1"/>
  <c r="G319" i="1"/>
  <c r="G317" i="1"/>
  <c r="G525" i="1" l="1"/>
  <c r="G81" i="1" l="1"/>
  <c r="G550" i="1"/>
  <c r="G553" i="1"/>
  <c r="G528" i="1"/>
  <c r="G527" i="1" s="1"/>
  <c r="G427" i="1"/>
  <c r="G423" i="1"/>
  <c r="G549" i="1" l="1"/>
  <c r="G548" i="1" s="1"/>
  <c r="G547" i="1" s="1"/>
  <c r="G274" i="1"/>
  <c r="G254" i="1"/>
  <c r="G203" i="1"/>
  <c r="G671" i="1" l="1"/>
  <c r="G283" i="1"/>
  <c r="G104" i="1"/>
  <c r="G80" i="1"/>
  <c r="G84" i="1"/>
  <c r="G83" i="1" s="1"/>
  <c r="G76" i="1"/>
  <c r="G26" i="1"/>
  <c r="G537" i="1" l="1"/>
  <c r="G536" i="1" s="1"/>
  <c r="G535" i="1" s="1"/>
  <c r="G523" i="1"/>
  <c r="G506" i="1"/>
  <c r="G510" i="1"/>
  <c r="G223" i="1"/>
  <c r="G222" i="1" s="1"/>
  <c r="G221" i="1" s="1"/>
  <c r="G220" i="1" s="1"/>
  <c r="G449" i="1" l="1"/>
  <c r="G446" i="1" s="1"/>
  <c r="G163" i="1" l="1"/>
  <c r="G162" i="1" s="1"/>
  <c r="G161" i="1" s="1"/>
  <c r="G445" i="1"/>
  <c r="G444" i="1" s="1"/>
  <c r="G443" i="1" s="1"/>
  <c r="G485" i="1"/>
  <c r="G484" i="1" s="1"/>
  <c r="G483" i="1" s="1"/>
  <c r="G482" i="1" s="1"/>
  <c r="G481" i="1" s="1"/>
  <c r="G194" i="1"/>
  <c r="G193" i="1" s="1"/>
  <c r="G192" i="1" s="1"/>
  <c r="G208" i="1" l="1"/>
  <c r="G207" i="1" s="1"/>
  <c r="G206" i="1" s="1"/>
  <c r="G633" i="1" l="1"/>
  <c r="G636" i="1"/>
  <c r="G480" i="1"/>
  <c r="G392" i="1"/>
  <c r="G391" i="1" s="1"/>
  <c r="G390" i="1" s="1"/>
  <c r="G389" i="1" s="1"/>
  <c r="G388" i="1" s="1"/>
  <c r="G387" i="1" s="1"/>
  <c r="G377" i="1"/>
  <c r="G632" i="1" l="1"/>
  <c r="G631" i="1" s="1"/>
  <c r="G630" i="1" s="1"/>
  <c r="G301" i="1" l="1"/>
  <c r="G201" i="1" l="1"/>
  <c r="G198" i="1" l="1"/>
  <c r="G191" i="1" s="1"/>
  <c r="G663" i="1"/>
  <c r="G426" i="1"/>
  <c r="G88" i="1"/>
  <c r="G87" i="1" s="1"/>
  <c r="G86" i="1" s="1"/>
  <c r="G629" i="1" l="1"/>
  <c r="G608" i="1" l="1"/>
  <c r="G296" i="1"/>
  <c r="G295" i="1" s="1"/>
  <c r="G294" i="1" s="1"/>
  <c r="G32" i="1"/>
  <c r="G582" i="1"/>
  <c r="G581" i="1" s="1"/>
  <c r="G580" i="1" s="1"/>
  <c r="G578" i="1"/>
  <c r="G577" i="1" l="1"/>
  <c r="G576" i="1" s="1"/>
  <c r="G575" i="1" s="1"/>
  <c r="G601" i="1"/>
  <c r="G589" i="1"/>
  <c r="G588" i="1" s="1"/>
  <c r="G384" i="1"/>
  <c r="G383" i="1" s="1"/>
  <c r="G251" i="1"/>
  <c r="G250" i="1" l="1"/>
  <c r="G248" i="1"/>
  <c r="G493" i="1"/>
  <c r="G268" i="1"/>
  <c r="G92" i="1"/>
  <c r="G22" i="1"/>
  <c r="G247" i="1" l="1"/>
  <c r="G246" i="1" s="1"/>
  <c r="G245" i="1" s="1"/>
  <c r="G244" i="1" s="1"/>
  <c r="G25" i="1"/>
  <c r="G21" i="1" s="1"/>
  <c r="G516" i="1"/>
  <c r="G515" i="1" s="1"/>
  <c r="G20" i="1" l="1"/>
  <c r="G660" i="1"/>
  <c r="G658" i="1"/>
  <c r="G655" i="1"/>
  <c r="G653" i="1"/>
  <c r="G647" i="1"/>
  <c r="G646" i="1" s="1"/>
  <c r="G645" i="1" s="1"/>
  <c r="G623" i="1"/>
  <c r="G617" i="1" s="1"/>
  <c r="G606" i="1"/>
  <c r="G595" i="1"/>
  <c r="G594" i="1" s="1"/>
  <c r="G593" i="1" s="1"/>
  <c r="G592" i="1" s="1"/>
  <c r="G587" i="1"/>
  <c r="G570" i="1"/>
  <c r="G569" i="1" s="1"/>
  <c r="G568" i="1" s="1"/>
  <c r="G567" i="1" s="1"/>
  <c r="G565" i="1"/>
  <c r="G564" i="1" s="1"/>
  <c r="G563" i="1" s="1"/>
  <c r="G542" i="1" s="1"/>
  <c r="G540" i="1"/>
  <c r="G539" i="1" s="1"/>
  <c r="G512" i="1"/>
  <c r="G503" i="1" s="1"/>
  <c r="G497" i="1"/>
  <c r="G492" i="1" s="1"/>
  <c r="G455" i="1"/>
  <c r="G454" i="1" s="1"/>
  <c r="G459" i="1"/>
  <c r="G458" i="1" s="1"/>
  <c r="G429" i="1"/>
  <c r="G419" i="1"/>
  <c r="G418" i="1" s="1"/>
  <c r="G417" i="1" s="1"/>
  <c r="G416" i="1" s="1"/>
  <c r="G401" i="1"/>
  <c r="G399" i="1"/>
  <c r="G411" i="1" l="1"/>
  <c r="G502" i="1"/>
  <c r="G616" i="1"/>
  <c r="G615" i="1" s="1"/>
  <c r="G614" i="1" s="1"/>
  <c r="G491" i="1"/>
  <c r="G652" i="1"/>
  <c r="G453" i="1"/>
  <c r="G514" i="1"/>
  <c r="G457" i="1"/>
  <c r="G398" i="1"/>
  <c r="G397" i="1" s="1"/>
  <c r="G396" i="1" s="1"/>
  <c r="G395" i="1" s="1"/>
  <c r="G394" i="1" s="1"/>
  <c r="G376" i="1"/>
  <c r="G375" i="1" s="1"/>
  <c r="G374" i="1" s="1"/>
  <c r="G369" i="1" s="1"/>
  <c r="G607" i="1"/>
  <c r="G591" i="1"/>
  <c r="G586" i="1" s="1"/>
  <c r="G574" i="1"/>
  <c r="G600" i="1"/>
  <c r="G599" i="1" s="1"/>
  <c r="G598" i="1" s="1"/>
  <c r="G490" i="1" l="1"/>
  <c r="G597" i="1"/>
  <c r="G644" i="1"/>
  <c r="G643" i="1" s="1"/>
  <c r="G501" i="1"/>
  <c r="G500" i="1" s="1"/>
  <c r="G499" i="1" s="1"/>
  <c r="G452" i="1"/>
  <c r="G451" i="1" s="1"/>
  <c r="G436" i="1" s="1"/>
  <c r="G368" i="1"/>
  <c r="G367" i="1" s="1"/>
  <c r="G489" i="1" l="1"/>
  <c r="G488" i="1" s="1"/>
  <c r="G487" i="1" s="1"/>
  <c r="G642" i="1"/>
  <c r="G410" i="1"/>
  <c r="G573" i="1"/>
  <c r="G288" i="1" l="1"/>
  <c r="G287" i="1" s="1"/>
  <c r="G112" i="1" l="1"/>
  <c r="G279" i="1" l="1"/>
  <c r="G281" i="1"/>
  <c r="G153" i="1"/>
  <c r="G41" i="1"/>
  <c r="G40" i="1" s="1"/>
  <c r="G39" i="1" s="1"/>
  <c r="G44" i="1"/>
  <c r="G65" i="1"/>
  <c r="G63" i="1" s="1"/>
  <c r="G70" i="1"/>
  <c r="G69" i="1" s="1"/>
  <c r="G72" i="1"/>
  <c r="G91" i="1"/>
  <c r="G90" i="1" s="1"/>
  <c r="G97" i="1"/>
  <c r="G96" i="1" s="1"/>
  <c r="G95" i="1" s="1"/>
  <c r="G101" i="1"/>
  <c r="G100" i="1" s="1"/>
  <c r="G99" i="1" s="1"/>
  <c r="G129" i="1"/>
  <c r="G128" i="1" s="1"/>
  <c r="G58" i="1"/>
  <c r="G57" i="1" s="1"/>
  <c r="G56" i="1" s="1"/>
  <c r="G181" i="1"/>
  <c r="G180" i="1" s="1"/>
  <c r="G179" i="1" s="1"/>
  <c r="G188" i="1"/>
  <c r="G187" i="1" s="1"/>
  <c r="G185" i="1"/>
  <c r="G184" i="1" s="1"/>
  <c r="G183" i="1" s="1"/>
  <c r="G205" i="1"/>
  <c r="G190" i="1" s="1"/>
  <c r="G473" i="1"/>
  <c r="G218" i="1"/>
  <c r="G217" i="1" s="1"/>
  <c r="G216" i="1" s="1"/>
  <c r="G215" i="1" s="1"/>
  <c r="G321" i="1"/>
  <c r="G339" i="1"/>
  <c r="G337" i="1"/>
  <c r="G332" i="1"/>
  <c r="G357" i="1"/>
  <c r="G356" i="1" s="1"/>
  <c r="G360" i="1"/>
  <c r="G359" i="1" s="1"/>
  <c r="G311" i="1"/>
  <c r="G309" i="1" s="1"/>
  <c r="G308" i="1" s="1"/>
  <c r="G307" i="1" s="1"/>
  <c r="G365" i="1"/>
  <c r="G364" i="1" s="1"/>
  <c r="G363" i="1" s="1"/>
  <c r="G362" i="1" s="1"/>
  <c r="G270" i="1"/>
  <c r="G171" i="1" l="1"/>
  <c r="G156" i="1" s="1"/>
  <c r="G149" i="1"/>
  <c r="G148" i="1" s="1"/>
  <c r="G147" i="1" s="1"/>
  <c r="G68" i="1"/>
  <c r="G336" i="1"/>
  <c r="G472" i="1"/>
  <c r="G471" i="1" s="1"/>
  <c r="G470" i="1" s="1"/>
  <c r="G464" i="1" s="1"/>
  <c r="G38" i="1"/>
  <c r="G331" i="1"/>
  <c r="G330" i="1" s="1"/>
  <c r="G118" i="1"/>
  <c r="G103" i="1" s="1"/>
  <c r="G227" i="1"/>
  <c r="G64" i="1"/>
  <c r="G277" i="1"/>
  <c r="G355" i="1"/>
  <c r="G316" i="1"/>
  <c r="G315" i="1" s="1"/>
  <c r="G314" i="1" s="1"/>
  <c r="G313" i="1" s="1"/>
  <c r="G310" i="1"/>
  <c r="G67" i="1" l="1"/>
  <c r="G409" i="1"/>
  <c r="G265" i="1"/>
  <c r="G335" i="1"/>
  <c r="G329" i="1" s="1"/>
  <c r="G324" i="1" s="1"/>
  <c r="G19" i="1"/>
  <c r="G18" i="1" s="1"/>
  <c r="G226" i="1"/>
  <c r="G225" i="1" s="1"/>
  <c r="G214" i="1" s="1"/>
  <c r="G264" i="1" l="1"/>
  <c r="G263" i="1" s="1"/>
  <c r="G262" i="1" s="1"/>
  <c r="G37" i="1"/>
  <c r="G293" i="1"/>
  <c r="G36" i="1" l="1"/>
  <c r="G243" i="1"/>
  <c r="G242" i="1" l="1"/>
  <c r="H490" i="1"/>
  <c r="G748" i="1" l="1"/>
  <c r="G753" i="1" s="1"/>
</calcChain>
</file>

<file path=xl/sharedStrings.xml><?xml version="1.0" encoding="utf-8"?>
<sst xmlns="http://schemas.openxmlformats.org/spreadsheetml/2006/main" count="3604" uniqueCount="668">
  <si>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</si>
  <si>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</si>
  <si>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</si>
  <si>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</si>
  <si>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</si>
  <si>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</si>
  <si>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</si>
  <si>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</si>
  <si>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</si>
  <si>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</si>
  <si>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</si>
  <si>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</si>
  <si>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</si>
  <si>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</si>
  <si>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</si>
  <si>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</si>
  <si>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</si>
  <si>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</si>
  <si>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</si>
  <si>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</si>
  <si>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</si>
  <si>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</si>
  <si>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</si>
  <si>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</si>
  <si>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</si>
  <si>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</si>
  <si>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</si>
  <si>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</si>
  <si>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</si>
  <si>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</si>
  <si>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</si>
  <si>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</si>
  <si>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</si>
  <si>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</si>
  <si>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</si>
  <si>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</si>
  <si>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</si>
  <si>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</si>
  <si>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</si>
  <si>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</si>
  <si>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</si>
  <si>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</si>
  <si>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</si>
  <si>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</si>
  <si>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</si>
  <si>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</si>
  <si>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</si>
  <si>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</si>
  <si>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</si>
  <si>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</si>
  <si>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</si>
  <si>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</si>
  <si>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</si>
  <si>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</si>
  <si>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</si>
  <si>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</si>
  <si>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</si>
  <si>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</si>
  <si>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</si>
  <si>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</si>
  <si>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</si>
  <si>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</si>
  <si>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</si>
  <si>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</si>
  <si>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</si>
  <si>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</si>
  <si>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</si>
  <si>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</si>
  <si>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</si>
  <si>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</si>
  <si>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</si>
  <si>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</si>
  <si>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</si>
  <si>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</si>
  <si>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</si>
  <si>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</si>
  <si>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</si>
  <si>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</si>
  <si>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</si>
  <si>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</si>
  <si>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</si>
  <si>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</si>
  <si>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</si>
  <si>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</si>
  <si>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</si>
  <si>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</si>
  <si>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</si>
  <si>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</si>
  <si>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</si>
  <si>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</si>
  <si>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</si>
  <si>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</si>
  <si>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</si>
  <si>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</si>
  <si>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</si>
  <si>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</si>
  <si>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</si>
  <si>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</si>
  <si>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</si>
  <si>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</si>
  <si>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</si>
  <si>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</si>
  <si>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</si>
  <si>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</si>
  <si>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</si>
  <si>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</si>
  <si>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</si>
  <si>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</si>
  <si>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</si>
  <si>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</si>
  <si>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</si>
  <si>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</si>
  <si>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</si>
  <si>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</si>
  <si>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</si>
  <si>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</si>
  <si>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</si>
  <si>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</si>
  <si>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</si>
  <si>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</si>
  <si>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</si>
  <si>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</si>
  <si>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</si>
  <si>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</si>
  <si>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</si>
  <si>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</si>
  <si>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</si>
  <si>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</si>
  <si>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</si>
  <si>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</si>
  <si>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</si>
  <si>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</si>
  <si>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</si>
  <si>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</si>
  <si>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</si>
  <si>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</si>
  <si>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</si>
  <si>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</si>
  <si>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</si>
  <si>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</si>
  <si>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</si>
  <si>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</si>
  <si>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</si>
  <si>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</si>
  <si>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</si>
  <si>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</si>
  <si>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</si>
  <si>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</si>
  <si>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</si>
  <si>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</si>
  <si>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</si>
  <si>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</si>
  <si>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</si>
  <si>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</si>
  <si>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</si>
  <si>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</si>
  <si>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</si>
  <si>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</si>
  <si>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</si>
  <si>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</si>
  <si>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</si>
  <si>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</si>
  <si>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</si>
  <si>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</si>
  <si>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</si>
  <si>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</si>
  <si>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</si>
  <si>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</si>
  <si>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</si>
  <si>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</si>
  <si>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</si>
  <si>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</si>
  <si>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</si>
  <si>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</si>
  <si>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</si>
  <si>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</si>
  <si>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</si>
  <si>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</si>
  <si>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</si>
  <si>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</si>
  <si>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</si>
  <si>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</si>
  <si>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</si>
  <si>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</si>
  <si>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</si>
  <si>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</si>
  <si>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</si>
  <si>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</si>
  <si>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</si>
  <si>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</si>
  <si>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</si>
  <si>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</si>
  <si>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</si>
  <si>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</si>
  <si>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</si>
  <si>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</si>
  <si>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</si>
  <si>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</si>
  <si>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</si>
  <si>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</si>
  <si>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</si>
  <si>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</si>
  <si>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</si>
  <si>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</si>
  <si>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</si>
  <si>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</si>
  <si>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</si>
  <si>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</si>
  <si>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</si>
  <si>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</si>
  <si>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</si>
  <si>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</si>
  <si>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</si>
  <si>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</si>
  <si>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</si>
  <si>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</si>
  <si>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</si>
  <si>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</si>
  <si>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</si>
  <si>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</si>
  <si>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</si>
  <si>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</si>
  <si>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</si>
  <si>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</si>
  <si>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</si>
  <si>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</si>
  <si>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</si>
  <si>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</si>
  <si>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</si>
  <si>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</si>
  <si>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</si>
  <si>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</si>
  <si>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</si>
  <si>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</si>
  <si>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</si>
  <si>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</si>
  <si>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</si>
  <si>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</si>
  <si>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</si>
  <si>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</si>
  <si>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</si>
  <si>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</si>
  <si>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</si>
  <si>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</si>
  <si>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</si>
  <si>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</si>
  <si>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</si>
  <si>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</si>
  <si>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</si>
  <si>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</si>
  <si>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</si>
  <si>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</si>
  <si>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</si>
  <si>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</si>
  <si>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</si>
  <si>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</si>
  <si>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</si>
  <si>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</si>
  <si>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</si>
  <si>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</si>
  <si>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</si>
  <si>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</si>
  <si>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</si>
  <si>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</si>
  <si>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</si>
  <si>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</si>
  <si>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</si>
  <si>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</si>
  <si>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</si>
  <si>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</si>
  <si>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</si>
  <si>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</si>
  <si>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</si>
  <si>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</si>
  <si>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</si>
  <si>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</si>
  <si>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</si>
  <si>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</si>
  <si>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</si>
  <si>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</si>
  <si>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</si>
  <si>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</si>
  <si>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</si>
  <si>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</si>
  <si>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</si>
  <si>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</si>
  <si>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</si>
  <si>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</si>
  <si>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</si>
  <si>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</si>
  <si>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</si>
  <si>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</si>
  <si>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</si>
  <si>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</si>
  <si>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</si>
  <si>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Другие вопросы в области жилищно-коммунального хозяйства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</si>
  <si>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</si>
  <si>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</si>
  <si>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</si>
  <si>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</si>
  <si>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</si>
  <si>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</si>
  <si>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</si>
  <si>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</si>
  <si>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</si>
  <si>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</si>
  <si>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</si>
  <si>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</si>
  <si>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</si>
  <si>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</si>
  <si>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</si>
  <si>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</si>
  <si>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</si>
  <si>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</si>
  <si>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</si>
  <si>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</si>
  <si>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</si>
  <si>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</si>
  <si>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</si>
  <si>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</si>
  <si>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</si>
  <si>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</si>
  <si>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</si>
  <si>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</si>
  <si>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</si>
  <si>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</si>
  <si>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</si>
  <si>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</si>
  <si>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</si>
  <si>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</si>
  <si>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</si>
  <si>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</si>
  <si>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</si>
  <si>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</si>
  <si>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</si>
  <si>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</si>
  <si>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</si>
  <si>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</si>
  <si>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</si>
  <si>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</si>
  <si>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</si>
  <si>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</si>
  <si>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</si>
  <si>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</si>
  <si>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</si>
  <si>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</si>
  <si>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</si>
  <si>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</si>
  <si>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</si>
  <si>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</si>
  <si>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</si>
  <si>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</si>
  <si>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</si>
  <si>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</si>
  <si>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</si>
  <si>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</si>
  <si>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</si>
  <si>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</si>
  <si>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</si>
  <si>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</si>
  <si>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</si>
  <si>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</si>
  <si>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</si>
  <si>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</si>
  <si>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</si>
  <si>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</si>
  <si>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</si>
  <si>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</si>
  <si>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</si>
  <si>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</si>
  <si>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</si>
  <si>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</si>
  <si>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</si>
  <si>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</si>
  <si>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</si>
  <si>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</si>
  <si>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</si>
  <si>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</si>
  <si>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</si>
  <si>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</si>
  <si>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</si>
  <si>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</si>
  <si>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</si>
  <si>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</si>
  <si>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</si>
  <si>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</si>
  <si>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</si>
  <si>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</si>
  <si>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</si>
  <si>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09401 83890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</si>
  <si>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</si>
  <si>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</si>
  <si>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</si>
  <si>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</si>
  <si>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</si>
  <si>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</si>
  <si>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</si>
  <si>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</si>
  <si>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Охрана семьи и детства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</si>
  <si>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</si>
  <si>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</si>
  <si>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</si>
  <si>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</si>
  <si>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</si>
  <si>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</si>
  <si>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</si>
  <si>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</si>
  <si>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</si>
  <si>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На дорожную деятельность в отношении автомобильных дорог общего пользования местного значения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</si>
  <si>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</si>
  <si>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</si>
  <si>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</si>
  <si>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Строительство и реконструкция (модернизация) объектов питьевого водоснабжения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</si>
  <si>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</si>
  <si>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</si>
  <si>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</si>
  <si>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</si>
  <si>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</si>
  <si>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</si>
  <si>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</si>
  <si>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</si>
  <si>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</si>
  <si>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Субсидии муниципальным учреждениям, реализующим программы спортивной подготовки</t>
  </si>
  <si>
    <t>Муниципальная программа «Сохранение и развитие бурятского языка в Селенгинском районе на 2021-2024 годы"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</si>
  <si>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</si>
  <si>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</si>
  <si>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</si>
  <si>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</si>
  <si>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</si>
  <si>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</si>
  <si>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</si>
  <si>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</si>
  <si>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</si>
  <si>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</si>
  <si>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</si>
  <si>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</si>
  <si>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</si>
  <si>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</si>
  <si>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</si>
  <si>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</si>
  <si>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</si>
  <si>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</si>
  <si>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Иные выплаты персоналу учреждений, за исключением фонда оплаты труда</t>
  </si>
  <si>
    <t>Уплата прочих налогов, сборов</t>
  </si>
  <si>
    <t>970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</si>
  <si>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</si>
  <si>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</si>
  <si>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</si>
  <si>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</si>
  <si>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</si>
  <si>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</si>
  <si>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</si>
  <si>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</si>
  <si>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</si>
  <si>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</si>
  <si>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99900 82900</t>
  </si>
  <si>
    <t>06036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</si>
  <si>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</si>
  <si>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</si>
  <si>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06030 00000</t>
  </si>
  <si>
    <t>Уплата налога на имущество организаций и земельного налога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</si>
  <si>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</si>
  <si>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10201 S2К90</t>
  </si>
  <si>
    <t>06040 L5760</t>
  </si>
  <si>
    <t>06040 00000</t>
  </si>
  <si>
    <t>06010 00000</t>
  </si>
  <si>
    <t>06010 82900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</si>
  <si>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</si>
  <si>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</si>
  <si>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</si>
  <si>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Основное мероприятие "Содержание автомобильных дорог общего пользования местного значения"</t>
  </si>
  <si>
    <t>04304 S21Д0</t>
  </si>
  <si>
    <t>04304 00000</t>
  </si>
  <si>
    <t>04300 00000</t>
  </si>
  <si>
    <t>Подпрограмма "Развитие дорожной сети в Селенгинском районе"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</si>
  <si>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</si>
  <si>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</si>
  <si>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</si>
  <si>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</si>
  <si>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25003 82900</t>
  </si>
  <si>
    <t>25003 00000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</si>
  <si>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</si>
  <si>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</si>
  <si>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</si>
  <si>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Реализация мероприятий по строительству жилья, предоставляемого по договору найма жилого помещения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</si>
  <si>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</si>
  <si>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Исполнение расходных обязательств муниципальных районов (городских округов)</t>
  </si>
  <si>
    <t>08101 S2160</t>
  </si>
  <si>
    <t>Субсидии бюджетным учреждениям на иные цели</t>
  </si>
  <si>
    <t>08101 R5190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</si>
  <si>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</si>
  <si>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0100382900</t>
  </si>
  <si>
    <t>Прочие мероприятия, связаные с выполнением обязательста ОМСУ</t>
  </si>
  <si>
    <t>0100300000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</si>
  <si>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</si>
  <si>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</si>
  <si>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</si>
  <si>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</si>
  <si>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</si>
  <si>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</si>
  <si>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</si>
  <si>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</si>
  <si>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</si>
  <si>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</si>
  <si>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</si>
  <si>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</si>
  <si>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</si>
  <si>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</si>
  <si>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</si>
  <si>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</si>
  <si>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</si>
  <si>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</si>
  <si>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</si>
  <si>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</si>
  <si>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</si>
  <si>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</si>
  <si>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</si>
  <si>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340</t>
  </si>
  <si>
    <t>Стипендии</t>
  </si>
  <si>
    <t>Компенсация выпадающих доходов по электроэнергии, вырабатываемой дизельными электростанциями</t>
  </si>
  <si>
    <t>Ведомственная структура расходов местного бюджета на 2024 год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</si>
  <si>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</si>
  <si>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</si>
  <si>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</si>
  <si>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</si>
  <si>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</si>
  <si>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</si>
  <si>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</si>
  <si>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</si>
  <si>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</si>
  <si>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</si>
  <si>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</si>
  <si>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</si>
  <si>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170F5 52430</t>
  </si>
  <si>
    <t>17000 00000</t>
  </si>
  <si>
    <t>170F5 00000</t>
  </si>
  <si>
    <t>Муниципальная программа "Чистая вода на 2020-2025 годы"</t>
  </si>
  <si>
    <t>Основное мероприятие "Улучшение качества питьевой воды"</t>
  </si>
  <si>
    <t>Муниципальная Программа «Развитие культуры в Селенгинском районе на 2020 – 2025 годы»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</si>
  <si>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</si>
  <si>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</si>
  <si>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Муниципальная программа «Комплексное развитие сельских территорий в Селенгинском районе на 2023-2025 годы»</t>
  </si>
  <si>
    <t>«Селенгинский район» на 2024 год</t>
  </si>
  <si>
    <t>плановый период 2025-2026 годов"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</si>
  <si>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</si>
  <si>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</si>
  <si>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Основное мероприятие "Развитие транспортной инфраструктуры"</t>
  </si>
  <si>
    <t>06050 00000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</si>
  <si>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</si>
  <si>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06060 00000</t>
  </si>
  <si>
    <t>06060 L5760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</si>
  <si>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</si>
  <si>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</si>
  <si>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</si>
  <si>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</si>
  <si>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</si>
  <si>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</si>
  <si>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Софинансирование расходных обязательств муниципальных районов (городских округов)</t>
  </si>
  <si>
    <t>10101 S2160</t>
  </si>
  <si>
    <t>10102 S2160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</si>
  <si>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</si>
  <si>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</si>
  <si>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</si>
  <si>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</si>
  <si>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10301 S2160</t>
  </si>
  <si>
    <t>10501 S2160</t>
  </si>
  <si>
    <t>10501  S2160</t>
  </si>
  <si>
    <t>08201 S2160</t>
  </si>
  <si>
    <t>Основное мероприятие "Проведение республиканского фестиваля "День поля""</t>
  </si>
  <si>
    <t>06070 00000</t>
  </si>
  <si>
    <t>06070 82900</t>
  </si>
  <si>
    <t>Обеспечение проведения выборов и референдумов</t>
  </si>
  <si>
    <t>Специальные расходы</t>
  </si>
  <si>
    <t>880</t>
  </si>
  <si>
    <t>Расходы на обеспечение деятельности учреждений по инфраструктуре</t>
  </si>
  <si>
    <t>99900 83220</t>
  </si>
  <si>
    <t>от "27" декабря  2023  № 310</t>
  </si>
  <si>
    <t>01006 00000</t>
  </si>
  <si>
    <t>01006 82900</t>
  </si>
  <si>
    <t>Основное мероприятие "Муниципальный форум "Малая Родина - сила России"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</si>
  <si>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</si>
  <si>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831</t>
  </si>
  <si>
    <t>99900 S2160</t>
  </si>
  <si>
    <t>18001 00000</t>
  </si>
  <si>
    <t>Приобретение и установка источников наружного противопожарного водоснабжения</t>
  </si>
  <si>
    <t>18001 S4820</t>
  </si>
  <si>
    <t>Водное хозяйство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</si>
  <si>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</si>
  <si>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99900 97010</t>
  </si>
  <si>
    <t>06050 L3728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</si>
  <si>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</si>
  <si>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</si>
  <si>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03002 00000</t>
  </si>
  <si>
    <t>Благоустройство территорий, прилегающих к местам туристского показа в муниципальных образованиях в Республике Бурятия</t>
  </si>
  <si>
    <t>03002 S2610</t>
  </si>
  <si>
    <t>03001 S2Е80</t>
  </si>
  <si>
    <t>Основное мероприятие "Организация и проведение мероприятий в сфере туризма на муниципальном уровне"</t>
  </si>
  <si>
    <t>160F2 54240</t>
  </si>
  <si>
    <t>10101 74880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</si>
  <si>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</si>
  <si>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Основное мероприятие "Капитальный ремонт учреждений дошкольного  образования"</t>
  </si>
  <si>
    <t>10103 00000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</si>
  <si>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</si>
  <si>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10103 S2140</t>
  </si>
  <si>
    <t>10201 74870</t>
  </si>
  <si>
    <t xml:space="preserve">10201 74870 </t>
  </si>
  <si>
    <t>Финансовое обеспечение расходных обязательств, связанных с решением первоочередных вопросов местного значения</t>
  </si>
  <si>
    <t>Основное мероприятие "Капитальный ремонт учреждений общего образования"</t>
  </si>
  <si>
    <t>10203 00000</t>
  </si>
  <si>
    <t>10203 S2140</t>
  </si>
  <si>
    <t>Прочие межбюджетные трансферты общего характера</t>
  </si>
  <si>
    <t xml:space="preserve">02201 00000 </t>
  </si>
  <si>
    <t xml:space="preserve">02201 63010 </t>
  </si>
  <si>
    <t>04103 S5110</t>
  </si>
  <si>
    <t>Проведение комплексных кадастровых работ за счет республиканского бюджета</t>
  </si>
  <si>
    <t>99900 82170</t>
  </si>
  <si>
    <t>17001 00000</t>
  </si>
  <si>
    <t>На модернизацию объектов водоснабжения</t>
  </si>
  <si>
    <t>17001 S2860</t>
  </si>
  <si>
    <t>99900 S2140</t>
  </si>
  <si>
    <t>08301 S2160</t>
  </si>
  <si>
    <t>08101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</si>
  <si>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</si>
  <si>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</si>
  <si>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08201 S2140</t>
  </si>
  <si>
    <t>350</t>
  </si>
  <si>
    <t>Премии и гранты</t>
  </si>
  <si>
    <t>Государственная поддержка отрасли культура</t>
  </si>
  <si>
    <t>084A2 55190</t>
  </si>
  <si>
    <t>08402 S2160</t>
  </si>
  <si>
    <t>08402  S2160</t>
  </si>
  <si>
    <t>09601 L1160</t>
  </si>
  <si>
    <t>Реализация программы комплексного развития молодежной политики в регионах Российской Федерации "Регион для молодых"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</si>
  <si>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</si>
  <si>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</si>
  <si>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09301 S2160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</si>
  <si>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</si>
  <si>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</si>
  <si>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</si>
  <si>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Муниципальная программа "Охрана окружающей среды в муниципальном образовании "Селенгинский район" на 2023-2027 годы"</t>
  </si>
  <si>
    <t>Основное мероприятие "Повышение уровня благоустройства территории"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</si>
  <si>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</si>
  <si>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04304743Д0</t>
  </si>
  <si>
    <t>06050 L3727</t>
  </si>
  <si>
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</si>
  <si>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</si>
  <si>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160F2 55550</t>
  </si>
  <si>
    <t>МЕЖБЮДЖЕТНЫЕ ТРАНСФЕРТЫ ОБЩЕГО ХАРАКТЕРА БЮДЖЕТАМ БЮДЖЕТНОЙ СИСТЕМЫ РОССИЙСКОЙ ФЕДЕРАЦИИ</t>
  </si>
  <si>
    <t xml:space="preserve">Основное мероприятие "Благоустройство территории во всех населенных пунктах МО СП </t>
  </si>
  <si>
    <t>19001 00000</t>
  </si>
  <si>
    <t>19001 S2140</t>
  </si>
  <si>
    <t>09601 83100</t>
  </si>
  <si>
    <t>17001 82900</t>
  </si>
  <si>
    <t>к решению районного Совета депутатов МО "Селенгинский район"</t>
  </si>
  <si>
    <t>Приложение №6</t>
  </si>
  <si>
    <t>321</t>
  </si>
  <si>
    <t>01002 00000</t>
  </si>
  <si>
    <t>Создание условия для профессионального развития и подготовке кадров муниципальной службы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</si>
  <si>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</si>
  <si>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Подготовка проектов межевания земельных участков и на проведение кадастровых работ</t>
  </si>
  <si>
    <t>04103 L5990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</si>
  <si>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</si>
  <si>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</si>
  <si>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</si>
  <si>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</si>
  <si>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>Пособия, компенсации и иные социальные выплаты гражданам, кроме публичных нормативных обязательств</t>
  </si>
  <si>
    <t>Организация и проведение событийного тематического мероприятия "Фестиваль семейного туризма и вкусной еды «Щучка fest – 2024!»</t>
  </si>
  <si>
    <t>от "09" апреля 2024    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</si>
</sst>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57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165" fontId="1" fillId="0" borderId="0" xfId="1" applyNumberFormat="1" applyFont="1" applyAlignment="1">
      <alignment wrapText="1"/>
    </xf>
    <xf numFmtId="4" fontId="24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6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0" fontId="11" fillId="10" borderId="0" xfId="0" applyFont="1" applyFill="1" applyAlignment="1">
      <alignment wrapText="1"/>
    </xf>
    <xf numFmtId="0" fontId="1" fillId="10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6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  <xf numFmtId="49" fontId="2" fillId="10" borderId="1" xfId="0" applyNumberFormat="1" applyFont="1" applyFill="1" applyBorder="1" applyAlignment="1">
      <alignment horizontal="center" vertical="center" wrapText="1"/>
    </xf>
    <xf numFmtId="165" fontId="2" fillId="10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8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165" fontId="1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wrapText="1"/>
    </xf>
    <xf numFmtId="0" fontId="4" fillId="8" borderId="1" xfId="0" applyFont="1" applyFill="1" applyBorder="1" applyAlignment="1">
      <alignment horizontal="left" wrapText="1"/>
    </xf>
    <xf numFmtId="49" fontId="4" fillId="0" borderId="0" xfId="0" applyNumberFormat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0" fontId="2" fillId="8" borderId="1" xfId="0" applyFont="1" applyFill="1" applyBorder="1" applyAlignment="1">
      <alignment horizontal="left"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Финансовый 2" xfId="1" xr:uid="{00000000-0005-0000-0000-000001000000}"/>
    <cellStyle name="Финансовый 2 2" xfId="3" xr:uid="{00000000-0005-0000-0000-000002000000}"/>
    <cellStyle name="Финансовый 3" xfId="2" xr:uid="{00000000-0005-0000-0000-000003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usernames" Target="revisions/userName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99" Type="http://schemas.openxmlformats.org/officeDocument/2006/relationships/revisionLog" Target="revisionLog85.xml"/><Relationship Id="rId303" Type="http://schemas.openxmlformats.org/officeDocument/2006/relationships/revisionLog" Target="revisionLog89.xml"/><Relationship Id="rId485" Type="http://schemas.openxmlformats.org/officeDocument/2006/relationships/revisionLog" Target="revisionLog11.xml"/><Relationship Id="rId324" Type="http://schemas.openxmlformats.org/officeDocument/2006/relationships/revisionLog" Target="revisionLog110.xml"/><Relationship Id="rId366" Type="http://schemas.openxmlformats.org/officeDocument/2006/relationships/revisionLog" Target="revisionLog150.xml"/><Relationship Id="rId531" Type="http://schemas.openxmlformats.org/officeDocument/2006/relationships/revisionLog" Target="revisionLog295.xml"/><Relationship Id="rId345" Type="http://schemas.openxmlformats.org/officeDocument/2006/relationships/revisionLog" Target="revisionLog131.xml"/><Relationship Id="rId387" Type="http://schemas.openxmlformats.org/officeDocument/2006/relationships/revisionLog" Target="revisionLog111.xml"/><Relationship Id="rId510" Type="http://schemas.openxmlformats.org/officeDocument/2006/relationships/revisionLog" Target="revisionLog274.xml"/><Relationship Id="rId226" Type="http://schemas.openxmlformats.org/officeDocument/2006/relationships/revisionLog" Target="revisionLog43.xml"/><Relationship Id="rId433" Type="http://schemas.openxmlformats.org/officeDocument/2006/relationships/revisionLog" Target="revisionLog212.xml"/><Relationship Id="rId247" Type="http://schemas.openxmlformats.org/officeDocument/2006/relationships/revisionLog" Target="revisionLog64.xml"/><Relationship Id="rId412" Type="http://schemas.openxmlformats.org/officeDocument/2006/relationships/revisionLog" Target="revisionLog190.xml"/><Relationship Id="rId268" Type="http://schemas.openxmlformats.org/officeDocument/2006/relationships/revisionLog" Target="revisionLog5.xml"/><Relationship Id="rId475" Type="http://schemas.openxmlformats.org/officeDocument/2006/relationships/revisionLog" Target="revisionLog12.xml"/><Relationship Id="rId289" Type="http://schemas.openxmlformats.org/officeDocument/2006/relationships/revisionLog" Target="revisionLog26.xml"/><Relationship Id="rId454" Type="http://schemas.openxmlformats.org/officeDocument/2006/relationships/revisionLog" Target="revisionLog233.xml"/><Relationship Id="rId496" Type="http://schemas.openxmlformats.org/officeDocument/2006/relationships/revisionLog" Target="revisionLog260.xml"/><Relationship Id="rId335" Type="http://schemas.openxmlformats.org/officeDocument/2006/relationships/revisionLog" Target="revisionLog121.xml"/><Relationship Id="rId377" Type="http://schemas.openxmlformats.org/officeDocument/2006/relationships/revisionLog" Target="revisionLog157.xml"/><Relationship Id="rId500" Type="http://schemas.openxmlformats.org/officeDocument/2006/relationships/revisionLog" Target="revisionLog264.xml"/><Relationship Id="rId314" Type="http://schemas.openxmlformats.org/officeDocument/2006/relationships/revisionLog" Target="revisionLog100.xml"/><Relationship Id="rId356" Type="http://schemas.openxmlformats.org/officeDocument/2006/relationships/revisionLog" Target="revisionLog1111.xml"/><Relationship Id="rId398" Type="http://schemas.openxmlformats.org/officeDocument/2006/relationships/revisionLog" Target="revisionLog176.xml"/><Relationship Id="rId521" Type="http://schemas.openxmlformats.org/officeDocument/2006/relationships/revisionLog" Target="revisionLog285.xml"/><Relationship Id="rId237" Type="http://schemas.openxmlformats.org/officeDocument/2006/relationships/revisionLog" Target="revisionLog54.xml"/><Relationship Id="rId402" Type="http://schemas.openxmlformats.org/officeDocument/2006/relationships/revisionLog" Target="revisionLog180.xml"/><Relationship Id="rId216" Type="http://schemas.openxmlformats.org/officeDocument/2006/relationships/revisionLog" Target="revisionLog33.xml"/><Relationship Id="rId423" Type="http://schemas.openxmlformats.org/officeDocument/2006/relationships/revisionLog" Target="revisionLog202.xml"/><Relationship Id="rId279" Type="http://schemas.openxmlformats.org/officeDocument/2006/relationships/revisionLog" Target="revisionLog16.xml"/><Relationship Id="rId444" Type="http://schemas.openxmlformats.org/officeDocument/2006/relationships/revisionLog" Target="revisionLog223.xml"/><Relationship Id="rId486" Type="http://schemas.openxmlformats.org/officeDocument/2006/relationships/revisionLog" Target="revisionLog251.xml"/><Relationship Id="rId258" Type="http://schemas.openxmlformats.org/officeDocument/2006/relationships/revisionLog" Target="revisionLog75.xml"/><Relationship Id="rId465" Type="http://schemas.openxmlformats.org/officeDocument/2006/relationships/revisionLog" Target="revisionLog244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46" Type="http://schemas.openxmlformats.org/officeDocument/2006/relationships/revisionLog" Target="revisionLog132.xml"/><Relationship Id="rId388" Type="http://schemas.openxmlformats.org/officeDocument/2006/relationships/revisionLog" Target="revisionLog166.xml"/><Relationship Id="rId511" Type="http://schemas.openxmlformats.org/officeDocument/2006/relationships/revisionLog" Target="revisionLog275.xml"/><Relationship Id="rId325" Type="http://schemas.openxmlformats.org/officeDocument/2006/relationships/revisionLog" Target="revisionLog11111.xml"/><Relationship Id="rId367" Type="http://schemas.openxmlformats.org/officeDocument/2006/relationships/revisionLog" Target="revisionLog151.xml"/><Relationship Id="rId532" Type="http://schemas.openxmlformats.org/officeDocument/2006/relationships/revisionLog" Target="revisionLog296.xml"/><Relationship Id="rId413" Type="http://schemas.openxmlformats.org/officeDocument/2006/relationships/revisionLog" Target="revisionLog192.xml"/><Relationship Id="rId227" Type="http://schemas.openxmlformats.org/officeDocument/2006/relationships/revisionLog" Target="revisionLog44.xml"/><Relationship Id="rId248" Type="http://schemas.openxmlformats.org/officeDocument/2006/relationships/revisionLog" Target="revisionLog65.xml"/><Relationship Id="rId455" Type="http://schemas.openxmlformats.org/officeDocument/2006/relationships/revisionLog" Target="revisionLog234.xml"/><Relationship Id="rId497" Type="http://schemas.openxmlformats.org/officeDocument/2006/relationships/revisionLog" Target="revisionLog261.xml"/><Relationship Id="rId269" Type="http://schemas.openxmlformats.org/officeDocument/2006/relationships/revisionLog" Target="revisionLog6.xml"/><Relationship Id="rId434" Type="http://schemas.openxmlformats.org/officeDocument/2006/relationships/revisionLog" Target="revisionLog213.xml"/><Relationship Id="rId476" Type="http://schemas.openxmlformats.org/officeDocument/2006/relationships/revisionLog" Target="revisionLog13.xml"/><Relationship Id="rId315" Type="http://schemas.openxmlformats.org/officeDocument/2006/relationships/revisionLog" Target="revisionLog101.xml"/><Relationship Id="rId357" Type="http://schemas.openxmlformats.org/officeDocument/2006/relationships/revisionLog" Target="revisionLog123.xml"/><Relationship Id="rId522" Type="http://schemas.openxmlformats.org/officeDocument/2006/relationships/revisionLog" Target="revisionLog286.xml"/><Relationship Id="rId280" Type="http://schemas.openxmlformats.org/officeDocument/2006/relationships/revisionLog" Target="revisionLog17.xml"/><Relationship Id="rId336" Type="http://schemas.openxmlformats.org/officeDocument/2006/relationships/revisionLog" Target="revisionLog122.xml"/><Relationship Id="rId501" Type="http://schemas.openxmlformats.org/officeDocument/2006/relationships/revisionLog" Target="revisionLog265.xml"/><Relationship Id="rId217" Type="http://schemas.openxmlformats.org/officeDocument/2006/relationships/revisionLog" Target="revisionLog34.xml"/><Relationship Id="rId399" Type="http://schemas.openxmlformats.org/officeDocument/2006/relationships/revisionLog" Target="revisionLog177.xml"/><Relationship Id="rId378" Type="http://schemas.openxmlformats.org/officeDocument/2006/relationships/revisionLog" Target="revisionLog158.xml"/><Relationship Id="rId403" Type="http://schemas.openxmlformats.org/officeDocument/2006/relationships/revisionLog" Target="revisionLog181.xml"/><Relationship Id="rId259" Type="http://schemas.openxmlformats.org/officeDocument/2006/relationships/revisionLog" Target="revisionLog76.xml"/><Relationship Id="rId424" Type="http://schemas.openxmlformats.org/officeDocument/2006/relationships/revisionLog" Target="revisionLog203.xml"/><Relationship Id="rId466" Type="http://schemas.openxmlformats.org/officeDocument/2006/relationships/revisionLog" Target="revisionLog245.xml"/><Relationship Id="rId238" Type="http://schemas.openxmlformats.org/officeDocument/2006/relationships/revisionLog" Target="revisionLog55.xml"/><Relationship Id="rId445" Type="http://schemas.openxmlformats.org/officeDocument/2006/relationships/revisionLog" Target="revisionLog224.xml"/><Relationship Id="rId487" Type="http://schemas.openxmlformats.org/officeDocument/2006/relationships/revisionLog" Target="revisionLog252.xml"/><Relationship Id="rId270" Type="http://schemas.openxmlformats.org/officeDocument/2006/relationships/revisionLog" Target="revisionLog7.xml"/><Relationship Id="rId326" Type="http://schemas.openxmlformats.org/officeDocument/2006/relationships/revisionLog" Target="revisionLog112.xml"/><Relationship Id="rId533" Type="http://schemas.openxmlformats.org/officeDocument/2006/relationships/revisionLog" Target="revisionLog297.xml"/><Relationship Id="rId291" Type="http://schemas.openxmlformats.org/officeDocument/2006/relationships/revisionLog" Target="revisionLog28.xml"/><Relationship Id="rId305" Type="http://schemas.openxmlformats.org/officeDocument/2006/relationships/revisionLog" Target="revisionLog91.xml"/><Relationship Id="rId347" Type="http://schemas.openxmlformats.org/officeDocument/2006/relationships/revisionLog" Target="revisionLog133.xml"/><Relationship Id="rId512" Type="http://schemas.openxmlformats.org/officeDocument/2006/relationships/revisionLog" Target="revisionLog276.xml"/><Relationship Id="rId368" Type="http://schemas.openxmlformats.org/officeDocument/2006/relationships/revisionLog" Target="revisionLog152.xml"/><Relationship Id="rId389" Type="http://schemas.openxmlformats.org/officeDocument/2006/relationships/revisionLog" Target="revisionLog167.xml"/><Relationship Id="rId228" Type="http://schemas.openxmlformats.org/officeDocument/2006/relationships/revisionLog" Target="revisionLog45.xml"/><Relationship Id="rId435" Type="http://schemas.openxmlformats.org/officeDocument/2006/relationships/revisionLog" Target="revisionLog214.xml"/><Relationship Id="rId477" Type="http://schemas.openxmlformats.org/officeDocument/2006/relationships/revisionLog" Target="revisionLog141.xml"/><Relationship Id="rId249" Type="http://schemas.openxmlformats.org/officeDocument/2006/relationships/revisionLog" Target="revisionLog66.xml"/><Relationship Id="rId414" Type="http://schemas.openxmlformats.org/officeDocument/2006/relationships/revisionLog" Target="revisionLog193.xml"/><Relationship Id="rId456" Type="http://schemas.openxmlformats.org/officeDocument/2006/relationships/revisionLog" Target="revisionLog235.xml"/><Relationship Id="rId498" Type="http://schemas.openxmlformats.org/officeDocument/2006/relationships/revisionLog" Target="revisionLog262.xml"/><Relationship Id="rId281" Type="http://schemas.openxmlformats.org/officeDocument/2006/relationships/revisionLog" Target="revisionLog18.xml"/><Relationship Id="rId337" Type="http://schemas.openxmlformats.org/officeDocument/2006/relationships/revisionLog" Target="revisionLog12311.xml"/><Relationship Id="rId502" Type="http://schemas.openxmlformats.org/officeDocument/2006/relationships/revisionLog" Target="revisionLog266.xml"/><Relationship Id="rId260" Type="http://schemas.openxmlformats.org/officeDocument/2006/relationships/revisionLog" Target="revisionLog134.xml"/><Relationship Id="rId316" Type="http://schemas.openxmlformats.org/officeDocument/2006/relationships/revisionLog" Target="revisionLog102.xml"/><Relationship Id="rId523" Type="http://schemas.openxmlformats.org/officeDocument/2006/relationships/revisionLog" Target="revisionLog287.xml"/><Relationship Id="rId379" Type="http://schemas.openxmlformats.org/officeDocument/2006/relationships/revisionLog" Target="revisionLog19.xml"/><Relationship Id="rId358" Type="http://schemas.openxmlformats.org/officeDocument/2006/relationships/revisionLog" Target="revisionLog142.xml"/><Relationship Id="rId239" Type="http://schemas.openxmlformats.org/officeDocument/2006/relationships/revisionLog" Target="revisionLog56.xml"/><Relationship Id="rId218" Type="http://schemas.openxmlformats.org/officeDocument/2006/relationships/revisionLog" Target="revisionLog35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25" Type="http://schemas.openxmlformats.org/officeDocument/2006/relationships/revisionLog" Target="revisionLog204.xml"/><Relationship Id="rId446" Type="http://schemas.openxmlformats.org/officeDocument/2006/relationships/revisionLog" Target="revisionLog225.xml"/><Relationship Id="rId467" Type="http://schemas.openxmlformats.org/officeDocument/2006/relationships/revisionLog" Target="revisionLog246.xml"/><Relationship Id="rId250" Type="http://schemas.openxmlformats.org/officeDocument/2006/relationships/revisionLog" Target="revisionLog67.xml"/><Relationship Id="rId271" Type="http://schemas.openxmlformats.org/officeDocument/2006/relationships/revisionLog" Target="revisionLog8.xml"/><Relationship Id="rId292" Type="http://schemas.openxmlformats.org/officeDocument/2006/relationships/revisionLog" Target="revisionLog29.xml"/><Relationship Id="rId306" Type="http://schemas.openxmlformats.org/officeDocument/2006/relationships/revisionLog" Target="revisionLog92.xml"/><Relationship Id="rId488" Type="http://schemas.openxmlformats.org/officeDocument/2006/relationships/revisionLog" Target="revisionLog253.xml"/><Relationship Id="rId327" Type="http://schemas.openxmlformats.org/officeDocument/2006/relationships/revisionLog" Target="revisionLog113.xml"/><Relationship Id="rId348" Type="http://schemas.openxmlformats.org/officeDocument/2006/relationships/revisionLog" Target="revisionLog13411.xml"/><Relationship Id="rId369" Type="http://schemas.openxmlformats.org/officeDocument/2006/relationships/revisionLog" Target="revisionLog153.xml"/><Relationship Id="rId513" Type="http://schemas.openxmlformats.org/officeDocument/2006/relationships/revisionLog" Target="revisionLog277.xml"/><Relationship Id="rId534" Type="http://schemas.openxmlformats.org/officeDocument/2006/relationships/revisionLog" Target="revisionLog1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415" Type="http://schemas.openxmlformats.org/officeDocument/2006/relationships/revisionLog" Target="revisionLog194.xml"/><Relationship Id="rId436" Type="http://schemas.openxmlformats.org/officeDocument/2006/relationships/revisionLog" Target="revisionLog215.xml"/><Relationship Id="rId457" Type="http://schemas.openxmlformats.org/officeDocument/2006/relationships/revisionLog" Target="revisionLog236.xml"/><Relationship Id="rId261" Type="http://schemas.openxmlformats.org/officeDocument/2006/relationships/revisionLog" Target="revisionLog77.xml"/><Relationship Id="rId240" Type="http://schemas.openxmlformats.org/officeDocument/2006/relationships/revisionLog" Target="revisionLog57.xml"/><Relationship Id="rId478" Type="http://schemas.openxmlformats.org/officeDocument/2006/relationships/revisionLog" Target="revisionLog154.xml"/><Relationship Id="rId499" Type="http://schemas.openxmlformats.org/officeDocument/2006/relationships/revisionLog" Target="revisionLog263.xml"/><Relationship Id="rId282" Type="http://schemas.openxmlformats.org/officeDocument/2006/relationships/revisionLog" Target="revisionLog191.xml"/><Relationship Id="rId317" Type="http://schemas.openxmlformats.org/officeDocument/2006/relationships/revisionLog" Target="revisionLog103.xml"/><Relationship Id="rId338" Type="http://schemas.openxmlformats.org/officeDocument/2006/relationships/revisionLog" Target="revisionLog1241.xml"/><Relationship Id="rId359" Type="http://schemas.openxmlformats.org/officeDocument/2006/relationships/revisionLog" Target="revisionLog143.xml"/><Relationship Id="rId503" Type="http://schemas.openxmlformats.org/officeDocument/2006/relationships/revisionLog" Target="revisionLog267.xml"/><Relationship Id="rId524" Type="http://schemas.openxmlformats.org/officeDocument/2006/relationships/revisionLog" Target="revisionLog288.xml"/><Relationship Id="rId312" Type="http://schemas.openxmlformats.org/officeDocument/2006/relationships/revisionLog" Target="revisionLog98.xml"/><Relationship Id="rId333" Type="http://schemas.openxmlformats.org/officeDocument/2006/relationships/revisionLog" Target="revisionLog119.xml"/><Relationship Id="rId354" Type="http://schemas.openxmlformats.org/officeDocument/2006/relationships/revisionLog" Target="revisionLog140.xml"/><Relationship Id="rId540" Type="http://schemas.openxmlformats.org/officeDocument/2006/relationships/revisionLog" Target="revisionLog303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1.xml"/><Relationship Id="rId391" Type="http://schemas.openxmlformats.org/officeDocument/2006/relationships/revisionLog" Target="revisionLog169.xml"/><Relationship Id="rId405" Type="http://schemas.openxmlformats.org/officeDocument/2006/relationships/revisionLog" Target="revisionLog183.xml"/><Relationship Id="rId426" Type="http://schemas.openxmlformats.org/officeDocument/2006/relationships/revisionLog" Target="revisionLog205.xml"/><Relationship Id="rId447" Type="http://schemas.openxmlformats.org/officeDocument/2006/relationships/revisionLog" Target="revisionLog226.xml"/><Relationship Id="rId375" Type="http://schemas.openxmlformats.org/officeDocument/2006/relationships/revisionLog" Target="revisionLog114.xml"/><Relationship Id="rId396" Type="http://schemas.openxmlformats.org/officeDocument/2006/relationships/revisionLog" Target="revisionLog174.xml"/><Relationship Id="rId230" Type="http://schemas.openxmlformats.org/officeDocument/2006/relationships/revisionLog" Target="revisionLog47.xml"/><Relationship Id="rId251" Type="http://schemas.openxmlformats.org/officeDocument/2006/relationships/revisionLog" Target="revisionLog68.xml"/><Relationship Id="rId468" Type="http://schemas.openxmlformats.org/officeDocument/2006/relationships/revisionLog" Target="revisionLog247.xml"/><Relationship Id="rId489" Type="http://schemas.openxmlformats.org/officeDocument/2006/relationships/revisionLog" Target="revisionLog254.xml"/><Relationship Id="rId256" Type="http://schemas.openxmlformats.org/officeDocument/2006/relationships/revisionLog" Target="revisionLog73.xml"/><Relationship Id="rId235" Type="http://schemas.openxmlformats.org/officeDocument/2006/relationships/revisionLog" Target="revisionLog52.xml"/><Relationship Id="rId277" Type="http://schemas.openxmlformats.org/officeDocument/2006/relationships/revisionLog" Target="revisionLog1410.xml"/><Relationship Id="rId298" Type="http://schemas.openxmlformats.org/officeDocument/2006/relationships/revisionLog" Target="revisionLog84.xml"/><Relationship Id="rId400" Type="http://schemas.openxmlformats.org/officeDocument/2006/relationships/revisionLog" Target="revisionLog178.xml"/><Relationship Id="rId421" Type="http://schemas.openxmlformats.org/officeDocument/2006/relationships/revisionLog" Target="revisionLog200.xml"/><Relationship Id="rId442" Type="http://schemas.openxmlformats.org/officeDocument/2006/relationships/revisionLog" Target="revisionLog221.xml"/><Relationship Id="rId463" Type="http://schemas.openxmlformats.org/officeDocument/2006/relationships/revisionLog" Target="revisionLog242.xml"/><Relationship Id="rId484" Type="http://schemas.openxmlformats.org/officeDocument/2006/relationships/revisionLog" Target="revisionLog115.xml"/><Relationship Id="rId519" Type="http://schemas.openxmlformats.org/officeDocument/2006/relationships/revisionLog" Target="revisionLog283.xml"/><Relationship Id="rId272" Type="http://schemas.openxmlformats.org/officeDocument/2006/relationships/revisionLog" Target="revisionLog9.xml"/><Relationship Id="rId293" Type="http://schemas.openxmlformats.org/officeDocument/2006/relationships/revisionLog" Target="revisionLog30.xml"/><Relationship Id="rId307" Type="http://schemas.openxmlformats.org/officeDocument/2006/relationships/revisionLog" Target="revisionLog93.xml"/><Relationship Id="rId328" Type="http://schemas.openxmlformats.org/officeDocument/2006/relationships/revisionLog" Target="revisionLog1141.xml"/><Relationship Id="rId349" Type="http://schemas.openxmlformats.org/officeDocument/2006/relationships/revisionLog" Target="revisionLog1351.xml"/><Relationship Id="rId514" Type="http://schemas.openxmlformats.org/officeDocument/2006/relationships/revisionLog" Target="revisionLog278.xml"/><Relationship Id="rId535" Type="http://schemas.openxmlformats.org/officeDocument/2006/relationships/revisionLog" Target="revisionLog298.xml"/><Relationship Id="rId302" Type="http://schemas.openxmlformats.org/officeDocument/2006/relationships/revisionLog" Target="revisionLog88.xml"/><Relationship Id="rId323" Type="http://schemas.openxmlformats.org/officeDocument/2006/relationships/revisionLog" Target="revisionLog109.xml"/><Relationship Id="rId344" Type="http://schemas.openxmlformats.org/officeDocument/2006/relationships/revisionLog" Target="revisionLog130.xml"/><Relationship Id="rId530" Type="http://schemas.openxmlformats.org/officeDocument/2006/relationships/revisionLog" Target="revisionLog294.xml"/><Relationship Id="rId360" Type="http://schemas.openxmlformats.org/officeDocument/2006/relationships/revisionLog" Target="revisionLog144.xml"/><Relationship Id="rId381" Type="http://schemas.openxmlformats.org/officeDocument/2006/relationships/revisionLog" Target="revisionLog160.xml"/><Relationship Id="rId416" Type="http://schemas.openxmlformats.org/officeDocument/2006/relationships/revisionLog" Target="revisionLog195.xml"/><Relationship Id="rId365" Type="http://schemas.openxmlformats.org/officeDocument/2006/relationships/revisionLog" Target="revisionLog149.xml"/><Relationship Id="rId386" Type="http://schemas.openxmlformats.org/officeDocument/2006/relationships/revisionLog" Target="revisionLog165.xml"/><Relationship Id="rId220" Type="http://schemas.openxmlformats.org/officeDocument/2006/relationships/revisionLog" Target="revisionLog37.xml"/><Relationship Id="rId241" Type="http://schemas.openxmlformats.org/officeDocument/2006/relationships/revisionLog" Target="revisionLog58.xml"/><Relationship Id="rId437" Type="http://schemas.openxmlformats.org/officeDocument/2006/relationships/revisionLog" Target="revisionLog216.xml"/><Relationship Id="rId458" Type="http://schemas.openxmlformats.org/officeDocument/2006/relationships/revisionLog" Target="revisionLog237.xml"/><Relationship Id="rId479" Type="http://schemas.openxmlformats.org/officeDocument/2006/relationships/revisionLog" Target="revisionLog1151.xml"/><Relationship Id="rId246" Type="http://schemas.openxmlformats.org/officeDocument/2006/relationships/revisionLog" Target="revisionLog63.xml"/><Relationship Id="rId225" Type="http://schemas.openxmlformats.org/officeDocument/2006/relationships/revisionLog" Target="revisionLog42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432" Type="http://schemas.openxmlformats.org/officeDocument/2006/relationships/revisionLog" Target="revisionLog211.xml"/><Relationship Id="rId453" Type="http://schemas.openxmlformats.org/officeDocument/2006/relationships/revisionLog" Target="revisionLog232.xml"/><Relationship Id="rId474" Type="http://schemas.openxmlformats.org/officeDocument/2006/relationships/revisionLog" Target="revisionLog155.xml"/><Relationship Id="rId509" Type="http://schemas.openxmlformats.org/officeDocument/2006/relationships/revisionLog" Target="revisionLog273.xml"/><Relationship Id="rId262" Type="http://schemas.openxmlformats.org/officeDocument/2006/relationships/revisionLog" Target="revisionLog78.xml"/><Relationship Id="rId283" Type="http://schemas.openxmlformats.org/officeDocument/2006/relationships/revisionLog" Target="revisionLog20.xml"/><Relationship Id="rId318" Type="http://schemas.openxmlformats.org/officeDocument/2006/relationships/revisionLog" Target="revisionLog104.xml"/><Relationship Id="rId339" Type="http://schemas.openxmlformats.org/officeDocument/2006/relationships/revisionLog" Target="revisionLog125.xml"/><Relationship Id="rId490" Type="http://schemas.openxmlformats.org/officeDocument/2006/relationships/revisionLog" Target="revisionLog255.xml"/><Relationship Id="rId504" Type="http://schemas.openxmlformats.org/officeDocument/2006/relationships/revisionLog" Target="revisionLog268.xml"/><Relationship Id="rId525" Type="http://schemas.openxmlformats.org/officeDocument/2006/relationships/revisionLog" Target="revisionLog289.xml"/><Relationship Id="rId313" Type="http://schemas.openxmlformats.org/officeDocument/2006/relationships/revisionLog" Target="revisionLog99.xml"/><Relationship Id="rId495" Type="http://schemas.openxmlformats.org/officeDocument/2006/relationships/revisionLog" Target="revisionLog259.xml"/><Relationship Id="rId350" Type="http://schemas.openxmlformats.org/officeDocument/2006/relationships/revisionLog" Target="revisionLog136.xml"/><Relationship Id="rId371" Type="http://schemas.openxmlformats.org/officeDocument/2006/relationships/revisionLog" Target="revisionLog1551.xml"/><Relationship Id="rId406" Type="http://schemas.openxmlformats.org/officeDocument/2006/relationships/revisionLog" Target="revisionLog184.xml"/><Relationship Id="rId334" Type="http://schemas.openxmlformats.org/officeDocument/2006/relationships/revisionLog" Target="revisionLog120.xml"/><Relationship Id="rId355" Type="http://schemas.openxmlformats.org/officeDocument/2006/relationships/revisionLog" Target="revisionLog14111.xml"/><Relationship Id="rId376" Type="http://schemas.openxmlformats.org/officeDocument/2006/relationships/revisionLog" Target="revisionLog156.xml"/><Relationship Id="rId397" Type="http://schemas.openxmlformats.org/officeDocument/2006/relationships/revisionLog" Target="revisionLog175.xml"/><Relationship Id="rId520" Type="http://schemas.openxmlformats.org/officeDocument/2006/relationships/revisionLog" Target="revisionLog284.xml"/><Relationship Id="rId392" Type="http://schemas.openxmlformats.org/officeDocument/2006/relationships/revisionLog" Target="revisionLog170.xml"/><Relationship Id="rId427" Type="http://schemas.openxmlformats.org/officeDocument/2006/relationships/revisionLog" Target="revisionLog206.xml"/><Relationship Id="rId448" Type="http://schemas.openxmlformats.org/officeDocument/2006/relationships/revisionLog" Target="revisionLog227.xml"/><Relationship Id="rId469" Type="http://schemas.openxmlformats.org/officeDocument/2006/relationships/revisionLog" Target="revisionLog248.xml"/><Relationship Id="rId257" Type="http://schemas.openxmlformats.org/officeDocument/2006/relationships/revisionLog" Target="revisionLog74.xml"/><Relationship Id="rId236" Type="http://schemas.openxmlformats.org/officeDocument/2006/relationships/revisionLog" Target="revisionLog53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10.xml"/><Relationship Id="rId401" Type="http://schemas.openxmlformats.org/officeDocument/2006/relationships/revisionLog" Target="revisionLog179.xml"/><Relationship Id="rId422" Type="http://schemas.openxmlformats.org/officeDocument/2006/relationships/revisionLog" Target="revisionLog201.xml"/><Relationship Id="rId443" Type="http://schemas.openxmlformats.org/officeDocument/2006/relationships/revisionLog" Target="revisionLog222.xml"/><Relationship Id="rId464" Type="http://schemas.openxmlformats.org/officeDocument/2006/relationships/revisionLog" Target="revisionLog243.xml"/><Relationship Id="rId231" Type="http://schemas.openxmlformats.org/officeDocument/2006/relationships/revisionLog" Target="revisionLog48.xml"/><Relationship Id="rId252" Type="http://schemas.openxmlformats.org/officeDocument/2006/relationships/revisionLog" Target="revisionLog69.xml"/><Relationship Id="rId273" Type="http://schemas.openxmlformats.org/officeDocument/2006/relationships/revisionLog" Target="revisionLog10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329" Type="http://schemas.openxmlformats.org/officeDocument/2006/relationships/revisionLog" Target="revisionLog11511.xml"/><Relationship Id="rId480" Type="http://schemas.openxmlformats.org/officeDocument/2006/relationships/revisionLog" Target="revisionLog116.xml"/><Relationship Id="rId515" Type="http://schemas.openxmlformats.org/officeDocument/2006/relationships/revisionLog" Target="revisionLog279.xml"/><Relationship Id="rId536" Type="http://schemas.openxmlformats.org/officeDocument/2006/relationships/revisionLog" Target="revisionLog299.xml"/><Relationship Id="rId340" Type="http://schemas.openxmlformats.org/officeDocument/2006/relationships/revisionLog" Target="revisionLog126.xml"/><Relationship Id="rId361" Type="http://schemas.openxmlformats.org/officeDocument/2006/relationships/revisionLog" Target="revisionLog145.xml"/><Relationship Id="rId382" Type="http://schemas.openxmlformats.org/officeDocument/2006/relationships/revisionLog" Target="revisionLog161.xml"/><Relationship Id="rId417" Type="http://schemas.openxmlformats.org/officeDocument/2006/relationships/revisionLog" Target="revisionLog196.xml"/><Relationship Id="rId438" Type="http://schemas.openxmlformats.org/officeDocument/2006/relationships/revisionLog" Target="revisionLog217.xml"/><Relationship Id="rId459" Type="http://schemas.openxmlformats.org/officeDocument/2006/relationships/revisionLog" Target="revisionLog238.xml"/><Relationship Id="rId221" Type="http://schemas.openxmlformats.org/officeDocument/2006/relationships/revisionLog" Target="revisionLog38.xml"/><Relationship Id="rId242" Type="http://schemas.openxmlformats.org/officeDocument/2006/relationships/revisionLog" Target="revisionLog59.xml"/><Relationship Id="rId263" Type="http://schemas.openxmlformats.org/officeDocument/2006/relationships/revisionLog" Target="revisionLog79.xml"/><Relationship Id="rId284" Type="http://schemas.openxmlformats.org/officeDocument/2006/relationships/revisionLog" Target="revisionLog21.xml"/><Relationship Id="rId319" Type="http://schemas.openxmlformats.org/officeDocument/2006/relationships/revisionLog" Target="revisionLog105.xml"/><Relationship Id="rId470" Type="http://schemas.openxmlformats.org/officeDocument/2006/relationships/revisionLog" Target="revisionLog249.xml"/><Relationship Id="rId491" Type="http://schemas.openxmlformats.org/officeDocument/2006/relationships/revisionLog" Target="revisionLog14.xml"/><Relationship Id="rId505" Type="http://schemas.openxmlformats.org/officeDocument/2006/relationships/revisionLog" Target="revisionLog269.xml"/><Relationship Id="rId526" Type="http://schemas.openxmlformats.org/officeDocument/2006/relationships/revisionLog" Target="revisionLog290.xml"/><Relationship Id="rId330" Type="http://schemas.openxmlformats.org/officeDocument/2006/relationships/revisionLog" Target="revisionLog1161.xml"/><Relationship Id="rId351" Type="http://schemas.openxmlformats.org/officeDocument/2006/relationships/revisionLog" Target="revisionLog137.xml"/><Relationship Id="rId372" Type="http://schemas.openxmlformats.org/officeDocument/2006/relationships/revisionLog" Target="revisionLog127.xml"/><Relationship Id="rId393" Type="http://schemas.openxmlformats.org/officeDocument/2006/relationships/revisionLog" Target="revisionLog171.xml"/><Relationship Id="rId407" Type="http://schemas.openxmlformats.org/officeDocument/2006/relationships/revisionLog" Target="revisionLog185.xml"/><Relationship Id="rId428" Type="http://schemas.openxmlformats.org/officeDocument/2006/relationships/revisionLog" Target="revisionLog207.xml"/><Relationship Id="rId449" Type="http://schemas.openxmlformats.org/officeDocument/2006/relationships/revisionLog" Target="revisionLog228.xml"/><Relationship Id="rId232" Type="http://schemas.openxmlformats.org/officeDocument/2006/relationships/revisionLog" Target="revisionLog49.xml"/><Relationship Id="rId253" Type="http://schemas.openxmlformats.org/officeDocument/2006/relationships/revisionLog" Target="revisionLog70.xml"/><Relationship Id="rId274" Type="http://schemas.openxmlformats.org/officeDocument/2006/relationships/revisionLog" Target="revisionLog1112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460" Type="http://schemas.openxmlformats.org/officeDocument/2006/relationships/revisionLog" Target="revisionLog239.xml"/><Relationship Id="rId481" Type="http://schemas.openxmlformats.org/officeDocument/2006/relationships/revisionLog" Target="revisionLog117.xml"/><Relationship Id="rId516" Type="http://schemas.openxmlformats.org/officeDocument/2006/relationships/revisionLog" Target="revisionLog280.xml"/><Relationship Id="rId320" Type="http://schemas.openxmlformats.org/officeDocument/2006/relationships/revisionLog" Target="revisionLog106.xml"/><Relationship Id="rId537" Type="http://schemas.openxmlformats.org/officeDocument/2006/relationships/revisionLog" Target="revisionLog300.xml"/><Relationship Id="rId341" Type="http://schemas.openxmlformats.org/officeDocument/2006/relationships/revisionLog" Target="revisionLog1271.xml"/><Relationship Id="rId362" Type="http://schemas.openxmlformats.org/officeDocument/2006/relationships/revisionLog" Target="revisionLog146.xml"/><Relationship Id="rId383" Type="http://schemas.openxmlformats.org/officeDocument/2006/relationships/revisionLog" Target="revisionLog162.xml"/><Relationship Id="rId418" Type="http://schemas.openxmlformats.org/officeDocument/2006/relationships/revisionLog" Target="revisionLog197.xml"/><Relationship Id="rId439" Type="http://schemas.openxmlformats.org/officeDocument/2006/relationships/revisionLog" Target="revisionLog218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243" Type="http://schemas.openxmlformats.org/officeDocument/2006/relationships/revisionLog" Target="revisionLog60.xml"/><Relationship Id="rId285" Type="http://schemas.openxmlformats.org/officeDocument/2006/relationships/revisionLog" Target="revisionLog22.xml"/><Relationship Id="rId450" Type="http://schemas.openxmlformats.org/officeDocument/2006/relationships/revisionLog" Target="revisionLog229.xml"/><Relationship Id="rId471" Type="http://schemas.openxmlformats.org/officeDocument/2006/relationships/revisionLog" Target="revisionLog250.xml"/><Relationship Id="rId506" Type="http://schemas.openxmlformats.org/officeDocument/2006/relationships/revisionLog" Target="revisionLog270.xml"/><Relationship Id="rId310" Type="http://schemas.openxmlformats.org/officeDocument/2006/relationships/revisionLog" Target="revisionLog96.xml"/><Relationship Id="rId492" Type="http://schemas.openxmlformats.org/officeDocument/2006/relationships/revisionLog" Target="revisionLog256.xml"/><Relationship Id="rId527" Type="http://schemas.openxmlformats.org/officeDocument/2006/relationships/revisionLog" Target="revisionLog291.xml"/><Relationship Id="rId331" Type="http://schemas.openxmlformats.org/officeDocument/2006/relationships/revisionLog" Target="revisionLog1171.xml"/><Relationship Id="rId352" Type="http://schemas.openxmlformats.org/officeDocument/2006/relationships/revisionLog" Target="revisionLog138.xml"/><Relationship Id="rId373" Type="http://schemas.openxmlformats.org/officeDocument/2006/relationships/revisionLog" Target="revisionLog1310.xml"/><Relationship Id="rId394" Type="http://schemas.openxmlformats.org/officeDocument/2006/relationships/revisionLog" Target="revisionLog172.xml"/><Relationship Id="rId408" Type="http://schemas.openxmlformats.org/officeDocument/2006/relationships/revisionLog" Target="revisionLog186.xml"/><Relationship Id="rId429" Type="http://schemas.openxmlformats.org/officeDocument/2006/relationships/revisionLog" Target="revisionLog208.xml"/><Relationship Id="rId254" Type="http://schemas.openxmlformats.org/officeDocument/2006/relationships/revisionLog" Target="revisionLog71.xml"/><Relationship Id="rId233" Type="http://schemas.openxmlformats.org/officeDocument/2006/relationships/revisionLog" Target="revisionLog50.xml"/><Relationship Id="rId440" Type="http://schemas.openxmlformats.org/officeDocument/2006/relationships/revisionLog" Target="revisionLog219.xml"/><Relationship Id="rId275" Type="http://schemas.openxmlformats.org/officeDocument/2006/relationships/revisionLog" Target="revisionLog1231.xml"/><Relationship Id="rId296" Type="http://schemas.openxmlformats.org/officeDocument/2006/relationships/revisionLog" Target="revisionLog82.xml"/><Relationship Id="rId300" Type="http://schemas.openxmlformats.org/officeDocument/2006/relationships/revisionLog" Target="revisionLog86.xml"/><Relationship Id="rId461" Type="http://schemas.openxmlformats.org/officeDocument/2006/relationships/revisionLog" Target="revisionLog240.xml"/><Relationship Id="rId482" Type="http://schemas.openxmlformats.org/officeDocument/2006/relationships/revisionLog" Target="revisionLog147.xml"/><Relationship Id="rId517" Type="http://schemas.openxmlformats.org/officeDocument/2006/relationships/revisionLog" Target="revisionLog281.xml"/><Relationship Id="rId538" Type="http://schemas.openxmlformats.org/officeDocument/2006/relationships/revisionLog" Target="revisionLog301.xml"/><Relationship Id="rId321" Type="http://schemas.openxmlformats.org/officeDocument/2006/relationships/revisionLog" Target="revisionLog107.xml"/><Relationship Id="rId342" Type="http://schemas.openxmlformats.org/officeDocument/2006/relationships/revisionLog" Target="revisionLog128.xml"/><Relationship Id="rId363" Type="http://schemas.openxmlformats.org/officeDocument/2006/relationships/revisionLog" Target="revisionLog1471.xml"/><Relationship Id="rId384" Type="http://schemas.openxmlformats.org/officeDocument/2006/relationships/revisionLog" Target="revisionLog163.xml"/><Relationship Id="rId419" Type="http://schemas.openxmlformats.org/officeDocument/2006/relationships/revisionLog" Target="revisionLog198.xml"/><Relationship Id="rId244" Type="http://schemas.openxmlformats.org/officeDocument/2006/relationships/revisionLog" Target="revisionLog61.xml"/><Relationship Id="rId223" Type="http://schemas.openxmlformats.org/officeDocument/2006/relationships/revisionLog" Target="revisionLog40.xml"/><Relationship Id="rId430" Type="http://schemas.openxmlformats.org/officeDocument/2006/relationships/revisionLog" Target="revisionLog209.xml"/><Relationship Id="rId265" Type="http://schemas.openxmlformats.org/officeDocument/2006/relationships/revisionLog" Target="revisionLog2.xml"/><Relationship Id="rId286" Type="http://schemas.openxmlformats.org/officeDocument/2006/relationships/revisionLog" Target="revisionLog23.xml"/><Relationship Id="rId451" Type="http://schemas.openxmlformats.org/officeDocument/2006/relationships/revisionLog" Target="revisionLog230.xml"/><Relationship Id="rId472" Type="http://schemas.openxmlformats.org/officeDocument/2006/relationships/revisionLog" Target="revisionLog124.xml"/><Relationship Id="rId493" Type="http://schemas.openxmlformats.org/officeDocument/2006/relationships/revisionLog" Target="revisionLog257.xml"/><Relationship Id="rId507" Type="http://schemas.openxmlformats.org/officeDocument/2006/relationships/revisionLog" Target="revisionLog271.xml"/><Relationship Id="rId528" Type="http://schemas.openxmlformats.org/officeDocument/2006/relationships/revisionLog" Target="revisionLog292.xml"/><Relationship Id="rId311" Type="http://schemas.openxmlformats.org/officeDocument/2006/relationships/revisionLog" Target="revisionLog97.xml"/><Relationship Id="rId332" Type="http://schemas.openxmlformats.org/officeDocument/2006/relationships/revisionLog" Target="revisionLog118.xml"/><Relationship Id="rId353" Type="http://schemas.openxmlformats.org/officeDocument/2006/relationships/revisionLog" Target="revisionLog139.xml"/><Relationship Id="rId374" Type="http://schemas.openxmlformats.org/officeDocument/2006/relationships/revisionLog" Target="revisionLog1411.xml"/><Relationship Id="rId395" Type="http://schemas.openxmlformats.org/officeDocument/2006/relationships/revisionLog" Target="revisionLog173.xml"/><Relationship Id="rId409" Type="http://schemas.openxmlformats.org/officeDocument/2006/relationships/revisionLog" Target="revisionLog187.xml"/><Relationship Id="rId234" Type="http://schemas.openxmlformats.org/officeDocument/2006/relationships/revisionLog" Target="revisionLog51.xml"/><Relationship Id="rId420" Type="http://schemas.openxmlformats.org/officeDocument/2006/relationships/revisionLog" Target="revisionLog199.xml"/><Relationship Id="rId255" Type="http://schemas.openxmlformats.org/officeDocument/2006/relationships/revisionLog" Target="revisionLog72.xml"/><Relationship Id="rId276" Type="http://schemas.openxmlformats.org/officeDocument/2006/relationships/revisionLog" Target="revisionLog1341.xml"/><Relationship Id="rId297" Type="http://schemas.openxmlformats.org/officeDocument/2006/relationships/revisionLog" Target="revisionLog83.xml"/><Relationship Id="rId441" Type="http://schemas.openxmlformats.org/officeDocument/2006/relationships/revisionLog" Target="revisionLog220.xml"/><Relationship Id="rId462" Type="http://schemas.openxmlformats.org/officeDocument/2006/relationships/revisionLog" Target="revisionLog241.xml"/><Relationship Id="rId483" Type="http://schemas.openxmlformats.org/officeDocument/2006/relationships/revisionLog" Target="revisionLog15.xml"/><Relationship Id="rId518" Type="http://schemas.openxmlformats.org/officeDocument/2006/relationships/revisionLog" Target="revisionLog282.xml"/><Relationship Id="rId539" Type="http://schemas.openxmlformats.org/officeDocument/2006/relationships/revisionLog" Target="revisionLog302.xml"/><Relationship Id="rId301" Type="http://schemas.openxmlformats.org/officeDocument/2006/relationships/revisionLog" Target="revisionLog87.xml"/><Relationship Id="rId322" Type="http://schemas.openxmlformats.org/officeDocument/2006/relationships/revisionLog" Target="revisionLog108.xml"/><Relationship Id="rId343" Type="http://schemas.openxmlformats.org/officeDocument/2006/relationships/revisionLog" Target="revisionLog129.xml"/><Relationship Id="rId364" Type="http://schemas.openxmlformats.org/officeDocument/2006/relationships/revisionLog" Target="revisionLog148.xml"/><Relationship Id="rId385" Type="http://schemas.openxmlformats.org/officeDocument/2006/relationships/revisionLog" Target="revisionLog164.xml"/><Relationship Id="rId224" Type="http://schemas.openxmlformats.org/officeDocument/2006/relationships/revisionLog" Target="revisionLog41.xml"/><Relationship Id="rId245" Type="http://schemas.openxmlformats.org/officeDocument/2006/relationships/revisionLog" Target="revisionLog62.xml"/><Relationship Id="rId266" Type="http://schemas.openxmlformats.org/officeDocument/2006/relationships/revisionLog" Target="revisionLog3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431" Type="http://schemas.openxmlformats.org/officeDocument/2006/relationships/revisionLog" Target="revisionLog210.xml"/><Relationship Id="rId452" Type="http://schemas.openxmlformats.org/officeDocument/2006/relationships/revisionLog" Target="revisionLog231.xml"/><Relationship Id="rId473" Type="http://schemas.openxmlformats.org/officeDocument/2006/relationships/revisionLog" Target="revisionLog135.xml"/><Relationship Id="rId494" Type="http://schemas.openxmlformats.org/officeDocument/2006/relationships/revisionLog" Target="revisionLog258.xml"/><Relationship Id="rId508" Type="http://schemas.openxmlformats.org/officeDocument/2006/relationships/revisionLog" Target="revisionLog272.xml"/><Relationship Id="rId529" Type="http://schemas.openxmlformats.org/officeDocument/2006/relationships/revisionLog" Target="revisionLog29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DDA9860-564A-45B2-AA9A-1166C82700D2}" diskRevisions="1" revisionId="13202" version="359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E139FC9E-9691-4010-9CDA-FD9A22ADDF6A}" dateTime="2023-10-16T11:39:02" maxSheetId="3" userName="Пользователь" r:id="rId412" minRId="9974" maxRId="10086">
    <sheetIdMap count="2">
      <sheetId val="1"/>
      <sheetId val="2"/>
    </sheetIdMap>
  </header>
  <header guid="{E39705C7-50F6-419E-9D26-94829C74F11E}" dateTime="2023-10-16T11:40:42" maxSheetId="3" userName="Пользователь" r:id="rId413" minRId="10087" maxRId="10088">
    <sheetIdMap count="2">
      <sheetId val="1"/>
      <sheetId val="2"/>
    </sheetIdMap>
  </header>
  <header guid="{8D6309FB-31CC-41A4-96EF-C5359DDFDA26}" dateTime="2023-10-16T11:42:18" maxSheetId="3" userName="Пользователь" r:id="rId414" minRId="10089" maxRId="10122">
    <sheetIdMap count="2">
      <sheetId val="1"/>
      <sheetId val="2"/>
    </sheetIdMap>
  </header>
  <header guid="{71A28738-94FE-4B78-B397-B86E4DBC75BD}" dateTime="2023-10-16T11:43:47" maxSheetId="3" userName="Пользователь" r:id="rId415" minRId="10123" maxRId="10130">
    <sheetIdMap count="2">
      <sheetId val="1"/>
      <sheetId val="2"/>
    </sheetIdMap>
  </header>
  <header guid="{858D500A-2127-40BF-A431-DC49DF6A4799}" dateTime="2023-10-16T11:50:48" maxSheetId="3" userName="Пользователь" r:id="rId416" minRId="10131" maxRId="10214">
    <sheetIdMap count="2">
      <sheetId val="1"/>
      <sheetId val="2"/>
    </sheetIdMap>
  </header>
  <header guid="{2709946F-7517-44F2-A9D1-C93D5FEB3970}" dateTime="2023-10-16T11:50:56" maxSheetId="3" userName="Пользователь" r:id="rId417" minRId="10215">
    <sheetIdMap count="2">
      <sheetId val="1"/>
      <sheetId val="2"/>
    </sheetIdMap>
  </header>
  <header guid="{3059BE96-1DCB-4E50-898F-3A05647FB7E4}" dateTime="2023-10-16T11:54:32" maxSheetId="3" userName="Пользователь" r:id="rId418" minRId="10216" maxRId="10219">
    <sheetIdMap count="2">
      <sheetId val="1"/>
      <sheetId val="2"/>
    </sheetIdMap>
  </header>
  <header guid="{B96CE3ED-80E2-495D-B4BA-BB8B0267BA81}" dateTime="2023-10-16T11:55:09" maxSheetId="3" userName="Пользователь" r:id="rId419" minRId="10220">
    <sheetIdMap count="2">
      <sheetId val="1"/>
      <sheetId val="2"/>
    </sheetIdMap>
  </header>
  <header guid="{E2417314-4EE7-42D3-A7CC-B8159438CB1C}" dateTime="2023-10-16T13:06:36" maxSheetId="3" userName="Пользователь" r:id="rId420" minRId="10221" maxRId="10224">
    <sheetIdMap count="2">
      <sheetId val="1"/>
      <sheetId val="2"/>
    </sheetIdMap>
  </header>
  <header guid="{8C9D4C24-D173-47C3-8049-EC910ADE358B}" dateTime="2023-10-16T13:07:10" maxSheetId="3" userName="Пользователь" r:id="rId421" minRId="10225">
    <sheetIdMap count="2">
      <sheetId val="1"/>
      <sheetId val="2"/>
    </sheetIdMap>
  </header>
  <header guid="{D2675291-10F1-412C-9948-692E18A4108A}" dateTime="2023-10-16T13:10:43" maxSheetId="3" userName="Пользователь" r:id="rId422" minRId="10226" maxRId="10232">
    <sheetIdMap count="2">
      <sheetId val="1"/>
      <sheetId val="2"/>
    </sheetIdMap>
  </header>
  <header guid="{19864A1F-16AB-4B8B-8215-FE49DD4330AA}" dateTime="2023-10-16T15:03:21" maxSheetId="3" userName="Пользователь" r:id="rId423" minRId="10233" maxRId="10320">
    <sheetIdMap count="2">
      <sheetId val="1"/>
      <sheetId val="2"/>
    </sheetIdMap>
  </header>
  <header guid="{2D0C71F2-6DFC-4232-BA5D-8179973F0BC3}" dateTime="2023-10-16T15:04:10" maxSheetId="3" userName="Пользователь" r:id="rId424" minRId="10321" maxRId="10324">
    <sheetIdMap count="2">
      <sheetId val="1"/>
      <sheetId val="2"/>
    </sheetIdMap>
  </header>
  <header guid="{36F2DA6C-E518-4049-A329-7179802AAF69}" dateTime="2023-10-16T15:04:42" maxSheetId="3" userName="Пользователь" r:id="rId425" minRId="10325">
    <sheetIdMap count="2">
      <sheetId val="1"/>
      <sheetId val="2"/>
    </sheetIdMap>
  </header>
  <header guid="{4C2D3092-B4F2-43B2-991C-5902B534B51C}" dateTime="2023-10-16T15:08:48" maxSheetId="3" userName="Пользователь" r:id="rId426" minRId="10326">
    <sheetIdMap count="2">
      <sheetId val="1"/>
      <sheetId val="2"/>
    </sheetIdMap>
  </header>
  <header guid="{1BEC453D-E101-4BB0-8802-BB5515738B1C}" dateTime="2023-10-16T15:09:37" maxSheetId="3" userName="Пользователь" r:id="rId427" minRId="10327" maxRId="10342">
    <sheetIdMap count="2">
      <sheetId val="1"/>
      <sheetId val="2"/>
    </sheetIdMap>
  </header>
  <header guid="{908A626F-3CEE-45FB-AE72-9E124BBA488C}" dateTime="2023-10-16T15:13:36" maxSheetId="3" userName="Пользователь" r:id="rId428" minRId="10343" maxRId="10344">
    <sheetIdMap count="2">
      <sheetId val="1"/>
      <sheetId val="2"/>
    </sheetIdMap>
  </header>
  <header guid="{A9DC05D5-AD1A-4E5A-AB9C-E97BC245AB67}" dateTime="2023-10-16T15:15:44" maxSheetId="3" userName="Пользователь" r:id="rId429" minRId="10345">
    <sheetIdMap count="2">
      <sheetId val="1"/>
      <sheetId val="2"/>
    </sheetIdMap>
  </header>
  <header guid="{CA390208-5A28-4953-B4F5-953518640DFA}" dateTime="2023-10-16T15:15:57" maxSheetId="3" userName="Пользователь" r:id="rId430">
    <sheetIdMap count="2">
      <sheetId val="1"/>
      <sheetId val="2"/>
    </sheetIdMap>
  </header>
  <header guid="{DEA03F63-2CB5-4A98-9819-54BE7C630C2A}" dateTime="2023-10-16T17:56:25" maxSheetId="3" userName="Пользователь" r:id="rId431" minRId="10346" maxRId="10423">
    <sheetIdMap count="2">
      <sheetId val="1"/>
      <sheetId val="2"/>
    </sheetIdMap>
  </header>
  <header guid="{06D08B9D-BF5E-408C-8E0F-F6E1D57317C0}" dateTime="2023-10-16T18:03:16" maxSheetId="3" userName="Пользователь" r:id="rId432" minRId="10424">
    <sheetIdMap count="2">
      <sheetId val="1"/>
      <sheetId val="2"/>
    </sheetIdMap>
  </header>
  <header guid="{4E951684-2164-43E4-A159-B085FE1455C2}" dateTime="2023-10-17T09:06:22" maxSheetId="3" userName="Пользователь" r:id="rId433" minRId="10425" maxRId="10427">
    <sheetIdMap count="2">
      <sheetId val="1"/>
      <sheetId val="2"/>
    </sheetIdMap>
  </header>
  <header guid="{2310B1C0-D68D-49AB-BA81-32B878C586EB}" dateTime="2023-10-17T09:54:06" maxSheetId="3" userName="Пользователь" r:id="rId434" minRId="10428">
    <sheetIdMap count="2">
      <sheetId val="1"/>
      <sheetId val="2"/>
    </sheetIdMap>
  </header>
  <header guid="{1684B85A-B1A6-4611-8482-653B02AC8A43}" dateTime="2023-10-17T10:01:10" maxSheetId="3" userName="Пользователь" r:id="rId435" minRId="10429">
    <sheetIdMap count="2">
      <sheetId val="1"/>
      <sheetId val="2"/>
    </sheetIdMap>
  </header>
  <header guid="{A0F63798-6536-48E1-AA7A-25DA9F59533A}" dateTime="2023-10-17T15:02:14" maxSheetId="3" userName="Пользователь" r:id="rId436" minRId="10430" maxRId="10502">
    <sheetIdMap count="2">
      <sheetId val="1"/>
      <sheetId val="2"/>
    </sheetIdMap>
  </header>
  <header guid="{5183B4AA-024A-4563-8F13-BA6C7BE42FEF}" dateTime="2023-10-17T15:02:27" maxSheetId="3" userName="Пользователь" r:id="rId437" minRId="10503">
    <sheetIdMap count="2">
      <sheetId val="1"/>
      <sheetId val="2"/>
    </sheetIdMap>
  </header>
  <header guid="{2060188F-B92C-4D8A-87B6-7AE3F097C64E}" dateTime="2023-10-17T15:07:12" maxSheetId="3" userName="Пользователь" r:id="rId438" minRId="10504" maxRId="10531">
    <sheetIdMap count="2">
      <sheetId val="1"/>
      <sheetId val="2"/>
    </sheetIdMap>
  </header>
  <header guid="{87E03C1F-97ED-4605-8766-2AA62932C622}" dateTime="2023-10-17T15:07:49" maxSheetId="3" userName="Пользователь" r:id="rId439" minRId="10532" maxRId="10533">
    <sheetIdMap count="2">
      <sheetId val="1"/>
      <sheetId val="2"/>
    </sheetIdMap>
  </header>
  <header guid="{CD85E807-6E7E-4AC7-9F0D-8E9996D0D9DD}" dateTime="2023-10-17T15:08:36" maxSheetId="3" userName="Пользователь" r:id="rId440" minRId="10534">
    <sheetIdMap count="2">
      <sheetId val="1"/>
      <sheetId val="2"/>
    </sheetIdMap>
  </header>
  <header guid="{3B32C77C-04EB-43E0-8F0E-95114A503E8F}" dateTime="2023-10-17T16:00:35" maxSheetId="3" userName="Пользователь" r:id="rId441" minRId="10535" maxRId="10536">
    <sheetIdMap count="2">
      <sheetId val="1"/>
      <sheetId val="2"/>
    </sheetIdMap>
  </header>
  <header guid="{EB6153E9-0EF8-4FD3-BB55-987E258376C9}" dateTime="2023-10-17T16:09:15" maxSheetId="3" userName="Пользователь" r:id="rId442" minRId="10537" maxRId="10538">
    <sheetIdMap count="2">
      <sheetId val="1"/>
      <sheetId val="2"/>
    </sheetIdMap>
  </header>
  <header guid="{3CEBED68-51A4-43EC-B820-9DC5F73E7523}" dateTime="2023-10-17T16:33:38" maxSheetId="3" userName="Пользователь" r:id="rId443" minRId="10539" maxRId="10569">
    <sheetIdMap count="2">
      <sheetId val="1"/>
      <sheetId val="2"/>
    </sheetIdMap>
  </header>
  <header guid="{B49AF999-A88C-4460-AC58-66660779717C}" dateTime="2023-10-17T16:34:21" maxSheetId="3" userName="Пользователь" r:id="rId444" minRId="10570" maxRId="10571">
    <sheetIdMap count="2">
      <sheetId val="1"/>
      <sheetId val="2"/>
    </sheetIdMap>
  </header>
  <header guid="{721A760D-0677-4DE7-977F-28F4EAF87F2D}" dateTime="2023-10-17T16:36:26" maxSheetId="3" userName="Пользователь" r:id="rId445" minRId="10572" maxRId="10577">
    <sheetIdMap count="2">
      <sheetId val="1"/>
      <sheetId val="2"/>
    </sheetIdMap>
  </header>
  <header guid="{7F421263-6263-4DEA-952B-80DEBA981B51}" dateTime="2023-10-17T16:36:33" maxSheetId="3" userName="Пользователь" r:id="rId446" minRId="10578">
    <sheetIdMap count="2">
      <sheetId val="1"/>
      <sheetId val="2"/>
    </sheetIdMap>
  </header>
  <header guid="{9CE91C03-A575-4BBA-9203-79BC15E5C815}" dateTime="2023-10-17T16:38:11" maxSheetId="3" userName="Пользователь" r:id="rId447" minRId="10579" maxRId="10582">
    <sheetIdMap count="2">
      <sheetId val="1"/>
      <sheetId val="2"/>
    </sheetIdMap>
  </header>
  <header guid="{373284C9-29B7-4FF9-8E54-B73729547630}" dateTime="2023-10-17T16:40:59" maxSheetId="3" userName="Пользователь" r:id="rId448" minRId="10583" maxRId="10585">
    <sheetIdMap count="2">
      <sheetId val="1"/>
      <sheetId val="2"/>
    </sheetIdMap>
  </header>
  <header guid="{0341CFDE-6F20-43A2-B908-C886E8C3F0B2}" dateTime="2023-10-17T16:54:03" maxSheetId="3" userName="Пользователь" r:id="rId449" minRId="10586" maxRId="10591">
    <sheetIdMap count="2">
      <sheetId val="1"/>
      <sheetId val="2"/>
    </sheetIdMap>
  </header>
  <header guid="{3ACBA226-91C5-49EE-8404-58E78BA7444B}" dateTime="2023-10-17T16:54:31" maxSheetId="3" userName="Пользователь" r:id="rId450">
    <sheetIdMap count="2">
      <sheetId val="1"/>
      <sheetId val="2"/>
    </sheetIdMap>
  </header>
  <header guid="{622C7735-F390-4C86-AE62-8DBC7431B6ED}" dateTime="2023-10-17T16:55:56" maxSheetId="3" userName="Пользователь" r:id="rId451">
    <sheetIdMap count="2">
      <sheetId val="1"/>
      <sheetId val="2"/>
    </sheetIdMap>
  </header>
  <header guid="{44AF7F4F-DCE5-4C5D-9147-D9CA98FDAEAC}" dateTime="2023-10-18T15:16:57" maxSheetId="3" userName="Пользователь" r:id="rId452" minRId="10592" maxRId="10593">
    <sheetIdMap count="2">
      <sheetId val="1"/>
      <sheetId val="2"/>
    </sheetIdMap>
  </header>
  <header guid="{03ACB68D-F408-4F05-AE29-C3FAB264E1A4}" dateTime="2023-10-18T15:17:05" maxSheetId="3" userName="Пользователь" r:id="rId453">
    <sheetIdMap count="2">
      <sheetId val="1"/>
      <sheetId val="2"/>
    </sheetIdMap>
  </header>
  <header guid="{A312C88F-978B-4703-82D3-82E51FE71B88}" dateTime="2023-10-18T16:42:55" maxSheetId="3" userName="Пользователь" r:id="rId454" minRId="10594" maxRId="10601">
    <sheetIdMap count="2">
      <sheetId val="1"/>
      <sheetId val="2"/>
    </sheetIdMap>
  </header>
  <header guid="{A798E02C-5E1D-46F5-A9F5-1A4A4C161454}" dateTime="2023-10-18T16:43:57" maxSheetId="3" userName="Пользователь" r:id="rId455" minRId="10602" maxRId="10604">
    <sheetIdMap count="2">
      <sheetId val="1"/>
      <sheetId val="2"/>
    </sheetIdMap>
  </header>
  <header guid="{F12667A5-336E-4DDC-BBC3-C7FCAF8D9950}" dateTime="2023-10-18T16:47:35" maxSheetId="3" userName="Пользователь" r:id="rId456" minRId="10607" maxRId="10617">
    <sheetIdMap count="2">
      <sheetId val="1"/>
      <sheetId val="2"/>
    </sheetIdMap>
  </header>
  <header guid="{4C451629-A16A-40FE-923A-B0184FB4E09C}" dateTime="2023-10-18T16:52:55" maxSheetId="3" userName="Пользователь" r:id="rId457" minRId="10618" maxRId="10630">
    <sheetIdMap count="2">
      <sheetId val="1"/>
      <sheetId val="2"/>
    </sheetIdMap>
  </header>
  <header guid="{DBADD88C-C68D-4890-9CE6-A3B62308CE04}" dateTime="2023-10-18T16:55:08" maxSheetId="3" userName="Пользователь" r:id="rId458" minRId="10631" maxRId="10642">
    <sheetIdMap count="2">
      <sheetId val="1"/>
      <sheetId val="2"/>
    </sheetIdMap>
  </header>
  <header guid="{03622C53-79BD-439C-98A5-5D30891936E5}" dateTime="2023-10-18T16:59:49" maxSheetId="3" userName="Пользователь" r:id="rId459" minRId="10645" maxRId="10663">
    <sheetIdMap count="2">
      <sheetId val="1"/>
      <sheetId val="2"/>
    </sheetIdMap>
  </header>
  <header guid="{EBDEE0E3-BF1F-4941-BD65-10864F642F63}" dateTime="2023-10-18T17:01:05" maxSheetId="3" userName="Пользователь" r:id="rId460" minRId="10664">
    <sheetIdMap count="2">
      <sheetId val="1"/>
      <sheetId val="2"/>
    </sheetIdMap>
  </header>
  <header guid="{4A74C9A3-E869-4601-8851-D7655D3F92BA}" dateTime="2023-10-18T17:04:38" maxSheetId="3" userName="Пользователь" r:id="rId461" minRId="10665">
    <sheetIdMap count="2">
      <sheetId val="1"/>
      <sheetId val="2"/>
    </sheetIdMap>
  </header>
  <header guid="{2E0AAF76-9D93-4BB0-93AE-4E4C29194E61}" dateTime="2023-10-19T13:24:05" maxSheetId="3" userName="Пользователь" r:id="rId462" minRId="10666" maxRId="10668">
    <sheetIdMap count="2">
      <sheetId val="1"/>
      <sheetId val="2"/>
    </sheetIdMap>
  </header>
  <header guid="{CCCFA73D-5132-44F3-B291-8F1B9751EB0E}" dateTime="2023-10-19T13:24:36" maxSheetId="3" userName="Пользователь" r:id="rId463" minRId="10669">
    <sheetIdMap count="2">
      <sheetId val="1"/>
      <sheetId val="2"/>
    </sheetIdMap>
  </header>
  <header guid="{33182963-AE6F-4236-A754-01A64014B03A}" dateTime="2023-10-19T15:43:40" maxSheetId="3" userName="Пользователь" r:id="rId464" minRId="10670" maxRId="10672">
    <sheetIdMap count="2">
      <sheetId val="1"/>
      <sheetId val="2"/>
    </sheetIdMap>
  </header>
  <header guid="{124FF31D-3298-40A6-81D3-B41D3087B790}" dateTime="2023-10-20T08:47:03" maxSheetId="3" userName="Пользователь" r:id="rId465" minRId="10673" maxRId="10674">
    <sheetIdMap count="2">
      <sheetId val="1"/>
      <sheetId val="2"/>
    </sheetIdMap>
  </header>
  <header guid="{60781EDF-5DA7-4ADF-9707-B33808C1E063}" dateTime="2023-10-20T08:47:11" maxSheetId="3" userName="Пользователь" r:id="rId466" minRId="10675" maxRId="10676">
    <sheetIdMap count="2">
      <sheetId val="1"/>
      <sheetId val="2"/>
    </sheetIdMap>
  </header>
  <header guid="{87FD08DD-260D-4606-8B23-71E9AC7444E2}" dateTime="2023-10-20T08:50:21" maxSheetId="3" userName="Пользователь" r:id="rId467" minRId="10677" maxRId="10679">
    <sheetIdMap count="2">
      <sheetId val="1"/>
      <sheetId val="2"/>
    </sheetIdMap>
  </header>
  <header guid="{4BF61B40-D941-4417-8E68-9C21D8B01476}" dateTime="2023-10-20T08:51:26" maxSheetId="3" userName="Пользователь" r:id="rId468" minRId="10680" maxRId="10681">
    <sheetIdMap count="2">
      <sheetId val="1"/>
      <sheetId val="2"/>
    </sheetIdMap>
  </header>
  <header guid="{EE8AA04B-1618-4A29-A5AA-C293383C7B3F}" dateTime="2023-10-20T08:56:23" maxSheetId="3" userName="Пользователь" r:id="rId469" minRId="10682" maxRId="10685">
    <sheetIdMap count="2">
      <sheetId val="1"/>
      <sheetId val="2"/>
    </sheetIdMap>
  </header>
  <header guid="{2AE3AF9D-4329-47EE-83D7-FFC18E09ABA5}" dateTime="2023-10-20T15:12:25" maxSheetId="3" userName="Пользователь" r:id="rId470" minRId="10686" maxRId="10687">
    <sheetIdMap count="2">
      <sheetId val="1"/>
      <sheetId val="2"/>
    </sheetIdMap>
  </header>
  <header guid="{371845A0-FBE9-4C8C-AEA3-19AE9A6FE7DF}" dateTime="2023-10-23T11:39:54" maxSheetId="3" userName="Пользователь" r:id="rId471" minRId="10688" maxRId="10689">
    <sheetIdMap count="2">
      <sheetId val="1"/>
      <sheetId val="2"/>
    </sheetIdMap>
  </header>
  <header guid="{C0ACECA3-1F8A-4062-9E54-F1E06A3A7984}" dateTime="2023-10-25T15:41:27" maxSheetId="3" userName="Ольга Владимировна" r:id="rId472" minRId="10690" maxRId="10753">
    <sheetIdMap count="2">
      <sheetId val="1"/>
      <sheetId val="2"/>
    </sheetIdMap>
  </header>
  <header guid="{90542F59-34B9-462B-B848-E86E5915BB5B}" dateTime="2023-10-26T14:00:53" maxSheetId="3" userName="Ольга Владимировна" r:id="rId473" minRId="10754" maxRId="10810">
    <sheetIdMap count="2">
      <sheetId val="1"/>
      <sheetId val="2"/>
    </sheetIdMap>
  </header>
  <header guid="{E73FD77B-3CD9-4C6B-8344-74C2A4FA5697}" dateTime="2023-10-26T14:27:38" maxSheetId="3" userName="Ольга Владимировна" r:id="rId474" minRId="10813" maxRId="10823">
    <sheetIdMap count="2">
      <sheetId val="1"/>
      <sheetId val="2"/>
    </sheetIdMap>
  </header>
  <header guid="{31FD8910-C9A4-4A50-A092-2C6BCDBD3841}" dateTime="2023-10-26T14:28:09" maxSheetId="3" userName="Ольга Владимировна" r:id="rId475">
    <sheetIdMap count="2">
      <sheetId val="1"/>
      <sheetId val="2"/>
    </sheetIdMap>
  </header>
  <header guid="{74F21FFF-3752-4777-9E3B-D230026D874F}" dateTime="2023-10-26T15:05:39" maxSheetId="3" userName="Ольга Владимировна" r:id="rId476" minRId="10828" maxRId="10839">
    <sheetIdMap count="2">
      <sheetId val="1"/>
      <sheetId val="2"/>
    </sheetIdMap>
  </header>
  <header guid="{B624B713-C82D-4AAE-8E48-4C8941A55CFA}" dateTime="2023-10-26T15:18:18" maxSheetId="3" userName="Ольга Владимировна" r:id="rId477" minRId="10842">
    <sheetIdMap count="2">
      <sheetId val="1"/>
      <sheetId val="2"/>
    </sheetIdMap>
  </header>
  <header guid="{E5B4A6A4-50E3-46BC-99C1-ABFD2DFB614E}" dateTime="2023-10-26T16:17:46" maxSheetId="3" userName="Ольга Владимировна" r:id="rId478" minRId="10845" maxRId="10864">
    <sheetIdMap count="2">
      <sheetId val="1"/>
      <sheetId val="2"/>
    </sheetIdMap>
  </header>
  <header guid="{849E0B2C-AAEA-44B9-8FA5-C3AF355BC3BA}" dateTime="2023-10-30T15:47:34" maxSheetId="3" userName="Ольга Владимировна" r:id="rId479" minRId="10867" maxRId="10872">
    <sheetIdMap count="2">
      <sheetId val="1"/>
      <sheetId val="2"/>
    </sheetIdMap>
  </header>
  <header guid="{1B977C0D-4040-448A-A9F8-5985494189C4}" dateTime="2023-12-22T11:43:15" maxSheetId="3" userName="Ольга Владимировна" r:id="rId480" minRId="10873" maxRId="10964">
    <sheetIdMap count="2">
      <sheetId val="1"/>
      <sheetId val="2"/>
    </sheetIdMap>
  </header>
  <header guid="{CFFC57A3-2F2E-407D-978C-D21805E94B24}" dateTime="2023-12-22T11:54:58" maxSheetId="3" userName="Ольга Владимировна" r:id="rId481" minRId="10968" maxRId="10997">
    <sheetIdMap count="2">
      <sheetId val="1"/>
      <sheetId val="2"/>
    </sheetIdMap>
  </header>
  <header guid="{C944A57B-0868-46A1-8D6D-D41E602F7C2D}" dateTime="2023-12-22T11:55:52" maxSheetId="3" userName="Ольга Владимировна" r:id="rId482">
    <sheetIdMap count="2">
      <sheetId val="1"/>
      <sheetId val="2"/>
    </sheetIdMap>
  </header>
  <header guid="{F4DBB015-9334-4089-A37C-0AF6F67B4859}" dateTime="2023-12-22T13:10:01" maxSheetId="3" userName="Ольга Владимировна" r:id="rId483" minRId="11004" maxRId="11086">
    <sheetIdMap count="2">
      <sheetId val="1"/>
      <sheetId val="2"/>
    </sheetIdMap>
  </header>
  <header guid="{36F0176C-4197-431E-A36E-9E0FA252B6D4}" dateTime="2023-12-22T13:15:44" maxSheetId="3" userName="Ольга Владимировна" r:id="rId484" minRId="11090" maxRId="11097">
    <sheetIdMap count="2">
      <sheetId val="1"/>
      <sheetId val="2"/>
    </sheetIdMap>
  </header>
  <header guid="{07F5D15B-52A9-430B-B539-32DC87F3EC1F}" dateTime="2023-12-22T16:25:10" maxSheetId="3" userName="Ольга Владимировна" r:id="rId485" minRId="11101" maxRId="11352">
    <sheetIdMap count="2">
      <sheetId val="1"/>
      <sheetId val="2"/>
    </sheetIdMap>
  </header>
  <header guid="{9795B445-92D3-496E-A490-B68762C7FE03}" dateTime="2023-12-25T09:13:44" maxSheetId="3" userName="БутытоваСГ" r:id="rId486" minRId="11356" maxRId="11403">
    <sheetIdMap count="2">
      <sheetId val="1"/>
      <sheetId val="2"/>
    </sheetIdMap>
  </header>
  <header guid="{8429F7F3-A56B-4502-9EEA-7C99E3F3CC71}" dateTime="2023-12-25T09:23:15" maxSheetId="3" userName="БутытоваСГ" r:id="rId487" minRId="11406" maxRId="11408">
    <sheetIdMap count="2">
      <sheetId val="1"/>
      <sheetId val="2"/>
    </sheetIdMap>
  </header>
  <header guid="{9FCA1E7A-225B-4BF1-8164-1BAB440F5870}" dateTime="2023-12-25T09:26:55" maxSheetId="3" userName="БутытоваСГ" r:id="rId488" minRId="11409" maxRId="11447">
    <sheetIdMap count="2">
      <sheetId val="1"/>
      <sheetId val="2"/>
    </sheetIdMap>
  </header>
  <header guid="{8C129638-5BEE-463F-8272-C899EFFA4B85}" dateTime="2023-12-25T09:30:39" maxSheetId="3" userName="БутытоваСГ" r:id="rId489" minRId="11448" maxRId="11505">
    <sheetIdMap count="2">
      <sheetId val="1"/>
      <sheetId val="2"/>
    </sheetIdMap>
  </header>
  <header guid="{E81D2466-420B-48BE-B467-ADC8258DAFEB}" dateTime="2023-12-28T09:35:20" maxSheetId="3" userName="Пользователь" r:id="rId490" minRId="11506">
    <sheetIdMap count="2">
      <sheetId val="1"/>
      <sheetId val="2"/>
    </sheetIdMap>
  </header>
  <header guid="{046C1C3F-80D6-4380-8BBA-84A6649A3C2F}" dateTime="2024-01-11T12:36:08" maxSheetId="3" userName="Nesterova" r:id="rId491">
    <sheetIdMap count="2">
      <sheetId val="1"/>
      <sheetId val="2"/>
    </sheetIdMap>
  </header>
  <header guid="{FFA32D22-F03B-44CA-AAAC-709FAA172FA8}" dateTime="2024-03-21T15:17:59" maxSheetId="3" userName="БутытоваСГ" r:id="rId492" minRId="11509" maxRId="11525">
    <sheetIdMap count="2">
      <sheetId val="1"/>
      <sheetId val="2"/>
    </sheetIdMap>
  </header>
  <header guid="{22BC6981-6031-42E3-8695-11C0955B55B9}" dateTime="2024-03-21T15:25:00" maxSheetId="3" userName="БутытоваСГ" r:id="rId493" minRId="11528" maxRId="11595">
    <sheetIdMap count="2">
      <sheetId val="1"/>
      <sheetId val="2"/>
    </sheetIdMap>
  </header>
  <header guid="{4B32C983-7779-4553-B62A-41BD79FD51FE}" dateTime="2024-03-21T15:27:32" maxSheetId="3" userName="БутытоваСГ" r:id="rId494" minRId="11596" maxRId="11617">
    <sheetIdMap count="2">
      <sheetId val="1"/>
      <sheetId val="2"/>
    </sheetIdMap>
  </header>
  <header guid="{94FD63D1-738E-4B14-99E5-95B4392E32EC}" dateTime="2024-03-21T15:31:20" maxSheetId="3" userName="БутытоваСГ" r:id="rId495" minRId="11618" maxRId="11669">
    <sheetIdMap count="2">
      <sheetId val="1"/>
      <sheetId val="2"/>
    </sheetIdMap>
  </header>
  <header guid="{7F644C8B-F628-480E-B475-A06519A8145A}" dateTime="2024-03-21T15:40:53" maxSheetId="3" userName="БутытоваСГ" r:id="rId496" minRId="11670" maxRId="11755">
    <sheetIdMap count="2">
      <sheetId val="1"/>
      <sheetId val="2"/>
    </sheetIdMap>
  </header>
  <header guid="{C35B374D-16D5-439F-83ED-CF9464806426}" dateTime="2024-03-21T15:41:21" maxSheetId="3" userName="БутытоваСГ" r:id="rId497">
    <sheetIdMap count="2">
      <sheetId val="1"/>
      <sheetId val="2"/>
    </sheetIdMap>
  </header>
  <header guid="{79338FC5-BDA7-4262-A912-EA077BD1F863}" dateTime="2024-03-21T15:43:13" maxSheetId="3" userName="БутытоваСГ" r:id="rId498" minRId="11758" maxRId="11765">
    <sheetIdMap count="2">
      <sheetId val="1"/>
      <sheetId val="2"/>
    </sheetIdMap>
  </header>
  <header guid="{F0D0C5DE-4FD3-44F3-ABF4-4C9320228A38}" dateTime="2024-03-21T15:47:06" maxSheetId="3" userName="БутытоваСГ" r:id="rId499" minRId="11766" maxRId="11776">
    <sheetIdMap count="2">
      <sheetId val="1"/>
      <sheetId val="2"/>
    </sheetIdMap>
  </header>
  <header guid="{51770AF9-1D64-477D-8B46-A5D81FE6E638}" dateTime="2024-03-21T15:49:06" maxSheetId="3" userName="БутытоваСГ" r:id="rId500" minRId="11777" maxRId="11778">
    <sheetIdMap count="2">
      <sheetId val="1"/>
      <sheetId val="2"/>
    </sheetIdMap>
  </header>
  <header guid="{435A9344-7804-4D78-B751-45FAD72BDA21}" dateTime="2024-03-21T15:51:09" maxSheetId="3" userName="БутытоваСГ" r:id="rId501" minRId="11779">
    <sheetIdMap count="2">
      <sheetId val="1"/>
      <sheetId val="2"/>
    </sheetIdMap>
  </header>
  <header guid="{8BDFCFDF-0CB5-4CDA-BE03-AA781D39050A}" dateTime="2024-03-21T15:52:54" maxSheetId="3" userName="БутытоваСГ" r:id="rId502" minRId="11780" maxRId="11795">
    <sheetIdMap count="2">
      <sheetId val="1"/>
      <sheetId val="2"/>
    </sheetIdMap>
  </header>
  <header guid="{CF2D161F-5B12-488D-8E05-9342B2237699}" dateTime="2024-03-21T15:54:17" maxSheetId="3" userName="БутытоваСГ" r:id="rId503" minRId="11798" maxRId="11820">
    <sheetIdMap count="2">
      <sheetId val="1"/>
      <sheetId val="2"/>
    </sheetIdMap>
  </header>
  <header guid="{8A3CE2B5-5B4E-4E66-A3B8-B8EB01A540B9}" dateTime="2024-03-21T15:54:38" maxSheetId="3" userName="БутытоваСГ" r:id="rId504" minRId="11821">
    <sheetIdMap count="2">
      <sheetId val="1"/>
      <sheetId val="2"/>
    </sheetIdMap>
  </header>
  <header guid="{906821FA-90CD-4460-B21A-2A9233DE8480}" dateTime="2024-03-21T16:00:15" maxSheetId="3" userName="БутытоваСГ" r:id="rId505" minRId="11822" maxRId="11865">
    <sheetIdMap count="2">
      <sheetId val="1"/>
      <sheetId val="2"/>
    </sheetIdMap>
  </header>
  <header guid="{90E3EB12-A528-46D3-967F-721AA8D69202}" dateTime="2024-03-21T16:02:49" maxSheetId="3" userName="БутытоваСГ" r:id="rId506" minRId="11868" maxRId="11888">
    <sheetIdMap count="2">
      <sheetId val="1"/>
      <sheetId val="2"/>
    </sheetIdMap>
  </header>
  <header guid="{1336F9AB-0BE7-4404-8717-D16C41F7BC7A}" dateTime="2024-03-21T16:05:43" maxSheetId="3" userName="БутытоваСГ" r:id="rId507" minRId="11889" maxRId="11924">
    <sheetIdMap count="2">
      <sheetId val="1"/>
      <sheetId val="2"/>
    </sheetIdMap>
  </header>
  <header guid="{A6995B08-4CE3-4734-A697-55B5B6FAF7F5}" dateTime="2024-03-21T16:06:02" maxSheetId="3" userName="БутытоваСГ" r:id="rId508">
    <sheetIdMap count="2">
      <sheetId val="1"/>
      <sheetId val="2"/>
    </sheetIdMap>
  </header>
  <header guid="{F1CFD2CF-67F1-418D-89AE-839DE17F9248}" dateTime="2024-03-21T16:10:32" maxSheetId="3" userName="БутытоваСГ" r:id="rId509" minRId="11925" maxRId="11973">
    <sheetIdMap count="2">
      <sheetId val="1"/>
      <sheetId val="2"/>
    </sheetIdMap>
  </header>
  <header guid="{E48940E4-4A90-4DDC-A91B-463D4C9992E9}" dateTime="2024-03-21T16:19:09" maxSheetId="3" userName="БутытоваСГ" r:id="rId510" minRId="11974" maxRId="12067">
    <sheetIdMap count="2">
      <sheetId val="1"/>
      <sheetId val="2"/>
    </sheetIdMap>
  </header>
  <header guid="{3C82B2E6-028C-4573-8C50-A176D0283733}" dateTime="2024-03-21T16:25:26" maxSheetId="3" userName="БутытоваСГ" r:id="rId511" minRId="12070" maxRId="12094">
    <sheetIdMap count="2">
      <sheetId val="1"/>
      <sheetId val="2"/>
    </sheetIdMap>
  </header>
  <header guid="{B1953D38-FBE3-479C-BB98-47BE996FDFEA}" dateTime="2024-03-21T16:31:34" maxSheetId="3" userName="БутытоваСГ" r:id="rId512" minRId="12095" maxRId="12153">
    <sheetIdMap count="2">
      <sheetId val="1"/>
      <sheetId val="2"/>
    </sheetIdMap>
  </header>
  <header guid="{C27C2DF2-6AB6-4A2A-A48E-05AF62F63E24}" dateTime="2024-03-21T16:36:59" maxSheetId="3" userName="БутытоваСГ" r:id="rId513" minRId="12154" maxRId="12210">
    <sheetIdMap count="2">
      <sheetId val="1"/>
      <sheetId val="2"/>
    </sheetIdMap>
  </header>
  <header guid="{BFA24715-B190-4B33-B2E0-A1A8F75C1A92}" dateTime="2024-03-21T16:52:27" maxSheetId="3" userName="БутытоваСГ" r:id="rId514" minRId="12211" maxRId="12230">
    <sheetIdMap count="2">
      <sheetId val="1"/>
      <sheetId val="2"/>
    </sheetIdMap>
  </header>
  <header guid="{382BF295-AF79-4351-B175-CA368710BDBD}" dateTime="2024-03-21T17:05:20" maxSheetId="3" userName="БутытоваСГ" r:id="rId515" minRId="12231" maxRId="12250">
    <sheetIdMap count="2">
      <sheetId val="1"/>
      <sheetId val="2"/>
    </sheetIdMap>
  </header>
  <header guid="{FB13DEEB-1B1D-4382-8EEE-BC8384FA6540}" dateTime="2024-03-21T17:10:06" maxSheetId="3" userName="БутытоваСГ" r:id="rId516" minRId="12251" maxRId="12286">
    <sheetIdMap count="2">
      <sheetId val="1"/>
      <sheetId val="2"/>
    </sheetIdMap>
  </header>
  <header guid="{BC467DCB-48B0-4963-B889-DB11A2A5761F}" dateTime="2024-03-21T17:10:49" maxSheetId="3" userName="БутытоваСГ" r:id="rId517" minRId="12287" maxRId="12301">
    <sheetIdMap count="2">
      <sheetId val="1"/>
      <sheetId val="2"/>
    </sheetIdMap>
  </header>
  <header guid="{264F82A0-3211-422A-84FC-98CB9DAB1FE0}" dateTime="2024-03-21T17:12:35" maxSheetId="3" userName="БутытоваСГ" r:id="rId518" minRId="12302" maxRId="12312">
    <sheetIdMap count="2">
      <sheetId val="1"/>
      <sheetId val="2"/>
    </sheetIdMap>
  </header>
  <header guid="{89DD5FB3-023D-49C5-A062-A6340661277C}" dateTime="2024-03-21T17:14:24" maxSheetId="3" userName="БутытоваСГ" r:id="rId519" minRId="12313" maxRId="12317">
    <sheetIdMap count="2">
      <sheetId val="1"/>
      <sheetId val="2"/>
    </sheetIdMap>
  </header>
  <header guid="{AEC420FF-930B-42CE-A041-215EC8026DDD}" dateTime="2024-03-21T17:31:12" maxSheetId="3" userName="БутытоваСГ" r:id="rId520" minRId="12318" maxRId="12664">
    <sheetIdMap count="2">
      <sheetId val="1"/>
      <sheetId val="2"/>
    </sheetIdMap>
  </header>
  <header guid="{B1AD4BF6-BA9F-409D-A6B7-1753ABE94509}" dateTime="2024-03-21T17:34:48" maxSheetId="3" userName="БутытоваСГ" r:id="rId521" minRId="12667" maxRId="12714">
    <sheetIdMap count="2">
      <sheetId val="1"/>
      <sheetId val="2"/>
    </sheetIdMap>
  </header>
  <header guid="{9A52DF6E-D0EB-46EA-A406-B3315001EDCD}" dateTime="2024-03-21T17:40:52" maxSheetId="3" userName="БутытоваСГ" r:id="rId522" minRId="12715" maxRId="12837">
    <sheetIdMap count="2">
      <sheetId val="1"/>
      <sheetId val="2"/>
    </sheetIdMap>
  </header>
  <header guid="{7DA738AF-7442-4A9A-AB85-8826BC10933A}" dateTime="2024-03-21T17:43:00" maxSheetId="3" userName="БутытоваСГ" r:id="rId523" minRId="12838" maxRId="12839">
    <sheetIdMap count="2">
      <sheetId val="1"/>
      <sheetId val="2"/>
    </sheetIdMap>
  </header>
  <header guid="{91B79728-151C-4D55-87E8-C9AC9286EBD8}" dateTime="2024-03-21T17:43:30" maxSheetId="3" userName="БутытоваСГ" r:id="rId524" minRId="12842" maxRId="12854">
    <sheetIdMap count="2">
      <sheetId val="1"/>
      <sheetId val="2"/>
    </sheetIdMap>
  </header>
  <header guid="{B2E7B889-298F-44B1-8CD1-7D03577E63B9}" dateTime="2024-03-21T17:45:55" maxSheetId="3" userName="БутытоваСГ" r:id="rId525" minRId="12855" maxRId="12856">
    <sheetIdMap count="2">
      <sheetId val="1"/>
      <sheetId val="2"/>
    </sheetIdMap>
  </header>
  <header guid="{61635291-41F5-4B35-8011-84E390A98FC8}" dateTime="2024-03-21T17:46:42" maxSheetId="3" userName="БутытоваСГ" r:id="rId526" minRId="12857">
    <sheetIdMap count="2">
      <sheetId val="1"/>
      <sheetId val="2"/>
    </sheetIdMap>
  </header>
  <header guid="{14D4E500-BD2B-4C8F-AC81-F6E57850CBDF}" dateTime="2024-03-21T17:52:30" maxSheetId="3" userName="БутытоваСГ" r:id="rId527" minRId="12858" maxRId="12859">
    <sheetIdMap count="2">
      <sheetId val="1"/>
      <sheetId val="2"/>
    </sheetIdMap>
  </header>
  <header guid="{98694EB2-C329-48D5-B601-8C924AD19895}" dateTime="2024-03-21T18:00:00" maxSheetId="3" userName="БутытоваСГ" r:id="rId528" minRId="12860" maxRId="12862">
    <sheetIdMap count="2">
      <sheetId val="1"/>
      <sheetId val="2"/>
    </sheetIdMap>
  </header>
  <header guid="{2563F757-5E58-4E1F-8D98-D03727D00E9E}" dateTime="2024-03-21T18:47:43" maxSheetId="3" userName="БутытоваСГ" r:id="rId529" minRId="12863" maxRId="12878">
    <sheetIdMap count="2">
      <sheetId val="1"/>
      <sheetId val="2"/>
    </sheetIdMap>
  </header>
  <header guid="{3C6996F8-AB0E-4F3E-A213-AF6DC23C4C27}" dateTime="2024-03-22T09:41:41" maxSheetId="3" userName="БутытоваСГ" r:id="rId530" minRId="12879" maxRId="12882">
    <sheetIdMap count="2">
      <sheetId val="1"/>
      <sheetId val="2"/>
    </sheetIdMap>
  </header>
  <header guid="{AF5C35A8-B3D8-444D-81F6-8D3B0DAEA730}" dateTime="2024-03-22T10:04:54" maxSheetId="3" userName="БутытоваСГ" r:id="rId531" minRId="12883" maxRId="12888">
    <sheetIdMap count="2">
      <sheetId val="1"/>
      <sheetId val="2"/>
    </sheetIdMap>
  </header>
  <header guid="{129AC17C-8B86-439A-9388-FBF0DF1413A2}" dateTime="2024-03-22T10:16:15" maxSheetId="3" userName="БутытоваСГ" r:id="rId532" minRId="12889" maxRId="12890">
    <sheetIdMap count="2">
      <sheetId val="1"/>
      <sheetId val="2"/>
    </sheetIdMap>
  </header>
  <header guid="{8605A699-7F91-4179-A142-6B9444EA4B32}" dateTime="2024-03-22T11:24:10" maxSheetId="3" userName="БутытоваСГ" r:id="rId533" minRId="12891" maxRId="12893">
    <sheetIdMap count="2">
      <sheetId val="1"/>
      <sheetId val="2"/>
    </sheetIdMap>
  </header>
  <header guid="{952BB7F7-B96E-4E54-88CD-D70D9611F3D4}" dateTime="2024-03-22T11:46:50" maxSheetId="3" userName="Ольга Владимировна" r:id="rId534" minRId="12894" maxRId="12897">
    <sheetIdMap count="2">
      <sheetId val="1"/>
      <sheetId val="2"/>
    </sheetIdMap>
  </header>
  <header guid="{23EDA90B-4DA7-48D7-BF81-86F58B2CF441}" dateTime="2024-04-11T10:28:41" maxSheetId="3" userName="БутытоваСГ" r:id="rId535" minRId="12901" maxRId="12968">
    <sheetIdMap count="2">
      <sheetId val="1"/>
      <sheetId val="2"/>
    </sheetIdMap>
  </header>
  <header guid="{54FCB09C-DD99-4BC2-AB30-22722DF48DC5}" dateTime="2024-04-11T10:35:09" maxSheetId="3" userName="БутытоваСГ" r:id="rId536" minRId="12969" maxRId="13011">
    <sheetIdMap count="2">
      <sheetId val="1"/>
      <sheetId val="2"/>
    </sheetIdMap>
  </header>
  <header guid="{DE16E505-11BD-409A-B364-7FF0B9AC0E22}" dateTime="2024-04-11T10:52:16" maxSheetId="3" userName="БутытоваСГ" r:id="rId537" minRId="13012" maxRId="13194">
    <sheetIdMap count="2">
      <sheetId val="1"/>
      <sheetId val="2"/>
    </sheetIdMap>
  </header>
  <header guid="{92820F50-5B24-43A5-A8BF-FCDEC8C22402}" dateTime="2024-04-11T10:54:51" maxSheetId="3" userName="БутытоваСГ" r:id="rId538" minRId="13195">
    <sheetIdMap count="2">
      <sheetId val="1"/>
      <sheetId val="2"/>
    </sheetIdMap>
  </header>
  <header guid="{7F8EE5FA-0100-475C-940D-1EDD4DF88912}" dateTime="2024-04-11T10:56:02" maxSheetId="3" userName="БутытоваСГ" r:id="rId539" minRId="13196" maxRId="13199">
    <sheetIdMap count="2">
      <sheetId val="1"/>
      <sheetId val="2"/>
    </sheetIdMap>
  </header>
  <header guid="{2DDA9860-564A-45B2-AA9A-1166C82700D2}" dateTime="2024-04-11T14:36:26" maxSheetId="3" userName="Пользователь" r:id="rId540" minRId="13200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12894" sId="1" ref="A1:XFD4" action="insertRow">
    <undo index="20" exp="area" ref3D="1" dr="$A$420:$XFD$421" dn="Z_B67934D4_E797_41BD_A015_871403995F47_.wvu.Rows" sId="1"/>
    <undo index="8" exp="area" ref3D="1" dr="$A$187:$XFD$18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12895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2896" sId="1" odxf="1" dxf="1">
    <nc r="G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2897" sId="1">
    <nc r="G1" t="inlineStr">
      <is>
        <t>Приложение №6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#REF!,Ведом.структура!$191:$191,Ведом.структура!#REF!,Ведом.структура!#REF!,Ведом.структура!#REF!,Ведом.структура!#REF!,Ведом.структура!#REF!,Ведом.структура!$424:$425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</oldFormula>
  </rdn>
  <rcv guid="{B67934D4-E797-41BD-A015-871403995F47}" action="delete"/>
  <rdn rId="0" localSheetId="1" customView="1" name="Z_B67934D4_E797_41BD_A015_871403995F47_.wvu.PrintArea" hidden="1" oldHidden="1">
    <formula>Ведом.структура!$A$1:$G$719</formula>
    <oldFormula>Ведом.структура!$A$5:$G$719</oldFormula>
  </rdn>
  <rdn rId="0" localSheetId="1" customView="1" name="Z_B67934D4_E797_41BD_A015_871403995F47_.wvu.FilterData" hidden="1" oldHidden="1">
    <formula>Ведом.структура!$A$17:$G$719</formula>
    <oldFormula>Ведом.структура!$A$17:$G$719</oldFormula>
  </rdn>
  <rcv guid="{B67934D4-E797-41BD-A015-871403995F47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1101" sId="1" numFmtId="4">
    <oc r="G361">
      <f>470-0.855</f>
    </oc>
    <nc r="G361">
      <v>442.41070000000002</v>
    </nc>
  </rcc>
  <rfmt sheetId="1" sqref="G361">
    <dxf>
      <fill>
        <patternFill patternType="solid">
          <bgColor rgb="FFCCFFFF"/>
        </patternFill>
      </fill>
    </dxf>
  </rfmt>
  <rcc rId="11102" sId="1">
    <nc r="B256" t="inlineStr">
      <is>
        <t>969</t>
      </is>
    </nc>
  </rcc>
  <rcc rId="11103" sId="1">
    <nc r="B257" t="inlineStr">
      <is>
        <t>969</t>
      </is>
    </nc>
  </rcc>
  <rcc rId="11104" sId="1">
    <nc r="C256" t="inlineStr">
      <is>
        <t>07</t>
      </is>
    </nc>
  </rcc>
  <rcc rId="11105" sId="1">
    <nc r="D256" t="inlineStr">
      <is>
        <t>01</t>
      </is>
    </nc>
  </rcc>
  <rcc rId="11106" sId="1">
    <nc r="C257" t="inlineStr">
      <is>
        <t>07</t>
      </is>
    </nc>
  </rcc>
  <rcc rId="11107" sId="1">
    <nc r="D257" t="inlineStr">
      <is>
        <t>01</t>
      </is>
    </nc>
  </rcc>
  <rcc rId="11108" sId="1">
    <nc r="E256" t="inlineStr">
      <is>
        <t>10101 S2160</t>
      </is>
    </nc>
  </rcc>
  <rcc rId="11109" sId="1">
    <nc r="E257" t="inlineStr">
      <is>
        <t>10102 S2160</t>
      </is>
    </nc>
  </rcc>
  <rcc rId="11110" sId="1">
    <nc r="F257" t="inlineStr">
      <is>
        <t>611</t>
      </is>
    </nc>
  </rcc>
  <rcc rId="11111" sId="1" numFmtId="4">
    <nc r="G257">
      <v>78003.100000000006</v>
    </nc>
  </rcc>
  <rcc rId="11112" sId="1">
    <nc r="G256">
      <f>G257</f>
    </nc>
  </rcc>
  <rcc rId="11113" sId="1">
    <oc r="G248">
      <f>G249+G253+G251</f>
    </oc>
    <nc r="G248">
      <f>G249+G253+G251+G256</f>
    </nc>
  </rcc>
  <rrc rId="11114" sId="1" ref="A262:XFD262" action="insertRow"/>
  <rrc rId="11115" sId="1" ref="A262:XFD262" action="insertRow"/>
  <rcc rId="11116" sId="1">
    <nc r="A262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1117" sId="1" odxf="1" dxf="1">
    <nc r="A263" t="inlineStr">
      <is>
        <t>Субсидии бюджетным учреждениям на иные цели</t>
      </is>
    </nc>
    <odxf>
      <font>
        <i/>
        <name val="Times New Roman"/>
        <scheme val="none"/>
      </font>
      <fill>
        <patternFill patternType="none"/>
      </fill>
      <alignment horizontal="general" readingOrder="0"/>
    </odxf>
    <ndxf>
      <font>
        <i val="0"/>
        <color indexed="8"/>
        <name val="Times New Roman"/>
        <scheme val="none"/>
      </font>
      <fill>
        <patternFill patternType="solid"/>
      </fill>
      <alignment horizontal="left" readingOrder="0"/>
    </ndxf>
  </rcc>
  <rcc rId="11118" sId="1">
    <nc r="B262" t="inlineStr">
      <is>
        <t>969</t>
      </is>
    </nc>
  </rcc>
  <rcc rId="11119" sId="1">
    <nc r="B263" t="inlineStr">
      <is>
        <t>969</t>
      </is>
    </nc>
  </rcc>
  <rcc rId="11120" sId="1">
    <nc r="C262" t="inlineStr">
      <is>
        <t>07</t>
      </is>
    </nc>
  </rcc>
  <rcc rId="11121" sId="1">
    <nc r="D262" t="inlineStr">
      <is>
        <t>02</t>
      </is>
    </nc>
  </rcc>
  <rcc rId="11122" sId="1">
    <nc r="C263" t="inlineStr">
      <is>
        <t>07</t>
      </is>
    </nc>
  </rcc>
  <rcc rId="11123" sId="1">
    <nc r="D263" t="inlineStr">
      <is>
        <t>02</t>
      </is>
    </nc>
  </rcc>
  <rcc rId="11124" sId="1">
    <nc r="E262" t="inlineStr">
      <is>
        <t>10201 53030</t>
      </is>
    </nc>
  </rcc>
  <rcc rId="11125" sId="1">
    <nc r="E263" t="inlineStr">
      <is>
        <t>10201 53030</t>
      </is>
    </nc>
  </rcc>
  <rcc rId="11126" sId="1">
    <nc r="F263" t="inlineStr">
      <is>
        <t>612</t>
      </is>
    </nc>
  </rcc>
  <rcc rId="11127" sId="1" numFmtId="4">
    <nc r="G263">
      <v>31351.9</v>
    </nc>
  </rcc>
  <rfmt sheetId="1" sqref="B263:G263" start="0" length="2147483647">
    <dxf>
      <font>
        <i val="0"/>
      </font>
    </dxf>
  </rfmt>
  <rcc rId="11128" sId="1">
    <nc r="G262">
      <f>G263</f>
    </nc>
  </rcc>
  <rcc rId="11129" sId="1" numFmtId="4">
    <oc r="G265">
      <v>256178</v>
    </oc>
    <nc r="G265">
      <v>259444.1</v>
    </nc>
  </rcc>
  <rcc rId="11130" sId="1" numFmtId="4">
    <oc r="G269">
      <v>58103.9</v>
    </oc>
    <nc r="G269">
      <v>88217.7</v>
    </nc>
  </rcc>
  <rcc rId="11131" sId="1" numFmtId="4">
    <nc r="G270">
      <v>51.7</v>
    </nc>
  </rcc>
  <rcc rId="11132" sId="1" numFmtId="4">
    <oc r="G278">
      <f>28424.8+287.2</f>
    </oc>
    <nc r="G278">
      <v>29649.200000000001</v>
    </nc>
  </rcc>
  <rcc rId="11133" sId="1" numFmtId="4">
    <oc r="G272">
      <v>128763.1</v>
    </oc>
    <nc r="G272">
      <v>132589.20000000001</v>
    </nc>
  </rcc>
  <rcc rId="11134" sId="1" numFmtId="4">
    <oc r="G274">
      <f>10508+10508</f>
    </oc>
    <nc r="G274">
      <v>23338.799999999999</v>
    </nc>
  </rcc>
  <rcc rId="11135" sId="1" numFmtId="4">
    <oc r="G276">
      <f>1380.2+28.2</f>
    </oc>
    <nc r="G276">
      <v>1554.7</v>
    </nc>
  </rcc>
  <rrc rId="11136" sId="1" ref="A279:XFD279" action="insertRow"/>
  <rrc rId="11137" sId="1" ref="A279:XFD279" action="insertRow"/>
  <rcc rId="11138" sId="1" odxf="1" dxf="1">
    <nc r="A279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</odxf>
    <ndxf>
      <font>
        <i/>
        <color indexed="8"/>
        <name val="Times New Roman"/>
        <scheme val="none"/>
      </font>
      <fill>
        <patternFill>
          <bgColor theme="0"/>
        </patternFill>
      </fill>
    </ndxf>
  </rcc>
  <rcc rId="11139" sId="1">
    <nc r="A280" t="inlineStr">
      <is>
        <t>Субсидии бюджетным учреждениям на иные цели</t>
      </is>
    </nc>
  </rcc>
  <rcc rId="11140" sId="1">
    <nc r="B279" t="inlineStr">
      <is>
        <t>969</t>
      </is>
    </nc>
  </rcc>
  <rcc rId="11141" sId="1">
    <nc r="B280" t="inlineStr">
      <is>
        <t>969</t>
      </is>
    </nc>
  </rcc>
  <rcc rId="11142" sId="1">
    <nc r="C279" t="inlineStr">
      <is>
        <t>07</t>
      </is>
    </nc>
  </rcc>
  <rcc rId="11143" sId="1">
    <nc r="D279" t="inlineStr">
      <is>
        <t>02</t>
      </is>
    </nc>
  </rcc>
  <rcc rId="11144" sId="1">
    <nc r="C280" t="inlineStr">
      <is>
        <t>07</t>
      </is>
    </nc>
  </rcc>
  <rcc rId="11145" sId="1">
    <nc r="D280" t="inlineStr">
      <is>
        <t>02</t>
      </is>
    </nc>
  </rcc>
  <rcc rId="11146" sId="1">
    <nc r="E279" t="inlineStr">
      <is>
        <t>102EB 51790</t>
      </is>
    </nc>
  </rcc>
  <rfmt sheetId="1" sqref="B279:G279" start="0" length="2147483647">
    <dxf>
      <font>
        <i/>
      </font>
    </dxf>
  </rfmt>
  <rcc rId="11147" sId="1" odxf="1" dxf="1">
    <nc r="E280" t="inlineStr">
      <is>
        <t>102EB 51790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280" start="0" length="2147483647">
    <dxf>
      <font>
        <i val="0"/>
      </font>
    </dxf>
  </rfmt>
  <rcc rId="11148" sId="1">
    <nc r="F280" t="inlineStr">
      <is>
        <t>612</t>
      </is>
    </nc>
  </rcc>
  <rcc rId="11149" sId="1" numFmtId="4">
    <nc r="G280">
      <v>4382.3999999999996</v>
    </nc>
  </rcc>
  <rcc rId="11150" sId="1">
    <nc r="G279">
      <f>G280</f>
    </nc>
  </rcc>
  <rcc rId="11151" sId="1" numFmtId="4">
    <oc r="G290">
      <v>8800</v>
    </oc>
    <nc r="G290">
      <v>8821.0527500000007</v>
    </nc>
  </rcc>
  <rcc rId="11152" sId="1" numFmtId="4">
    <oc r="G296">
      <v>643.9</v>
    </oc>
    <nc r="G296">
      <v>768.2</v>
    </nc>
  </rcc>
  <rcc rId="11153" sId="1" numFmtId="4">
    <oc r="G297">
      <v>1428.9</v>
    </oc>
    <nc r="G297">
      <v>1557.5</v>
    </nc>
  </rcc>
  <rcc rId="11154" sId="1" numFmtId="4">
    <oc r="G299">
      <v>18543.151999999998</v>
    </oc>
    <nc r="G299">
      <v>15463.252</v>
    </nc>
  </rcc>
  <rcc rId="11155" sId="1" numFmtId="4">
    <oc r="G300">
      <v>49132.347999999998</v>
    </oc>
    <nc r="G300">
      <v>42477.947999999997</v>
    </nc>
  </rcc>
  <rrc rId="11156" sId="1" ref="A301:XFD301" action="insertRow"/>
  <rrc rId="11157" sId="1" ref="A301:XFD301" action="insertRow"/>
  <rrc rId="11158" sId="1" ref="A301:XFD302" action="insertRow"/>
  <rcc rId="11159" sId="1" odxf="1" dxf="1">
    <nc r="A30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11160" sId="1" odxf="1" dxf="1">
    <nc r="A3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1161" sId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162" sId="1">
    <nc r="B301" t="inlineStr">
      <is>
        <t>969</t>
      </is>
    </nc>
  </rcc>
  <rcc rId="11163" sId="1">
    <nc r="B302" t="inlineStr">
      <is>
        <t>969</t>
      </is>
    </nc>
  </rcc>
  <rcc rId="11164" sId="1">
    <nc r="B303" t="inlineStr">
      <is>
        <t>969</t>
      </is>
    </nc>
  </rcc>
  <rcc rId="11165" sId="1">
    <nc r="C301" t="inlineStr">
      <is>
        <t>07</t>
      </is>
    </nc>
  </rcc>
  <rcc rId="11166" sId="1">
    <nc r="D301" t="inlineStr">
      <is>
        <t>03</t>
      </is>
    </nc>
  </rcc>
  <rcc rId="11167" sId="1">
    <nc r="C302" t="inlineStr">
      <is>
        <t>07</t>
      </is>
    </nc>
  </rcc>
  <rcc rId="11168" sId="1">
    <nc r="D302" t="inlineStr">
      <is>
        <t>03</t>
      </is>
    </nc>
  </rcc>
  <rcc rId="11169" sId="1">
    <nc r="C303" t="inlineStr">
      <is>
        <t>07</t>
      </is>
    </nc>
  </rcc>
  <rcc rId="11170" sId="1">
    <nc r="D303" t="inlineStr">
      <is>
        <t>03</t>
      </is>
    </nc>
  </rcc>
  <rcc rId="11171" sId="1" odxf="1" dxf="1">
    <nc r="E301" t="inlineStr">
      <is>
        <t>10301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1" start="0" length="0">
    <dxf>
      <font>
        <i/>
        <name val="Times New Roman"/>
        <scheme val="none"/>
      </font>
    </dxf>
  </rfmt>
  <rcc rId="11172" sId="1">
    <nc r="E302" t="inlineStr">
      <is>
        <t>10301 S2160</t>
      </is>
    </nc>
  </rcc>
  <rcc rId="11173" sId="1">
    <nc r="F302" t="inlineStr">
      <is>
        <t>611</t>
      </is>
    </nc>
  </rcc>
  <rcc rId="11174" sId="1">
    <nc r="E303" t="inlineStr">
      <is>
        <t>10301 S2160</t>
      </is>
    </nc>
  </rcc>
  <rcc rId="11175" sId="1">
    <nc r="F303" t="inlineStr">
      <is>
        <t>621</t>
      </is>
    </nc>
  </rcc>
  <rcc rId="11176" sId="1" numFmtId="4">
    <nc r="G303">
      <v>10200</v>
    </nc>
  </rcc>
  <rcc rId="11177" sId="1" numFmtId="4">
    <nc r="G302">
      <v>5300</v>
    </nc>
  </rcc>
  <rcc rId="11178" sId="1">
    <nc r="G301">
      <f>G302+G303</f>
    </nc>
  </rcc>
  <rfmt sheetId="1" sqref="G301" start="0" length="2147483647">
    <dxf>
      <font>
        <i/>
      </font>
    </dxf>
  </rfmt>
  <rcc rId="11179" sId="1">
    <oc r="G294">
      <f>G295+G298</f>
    </oc>
    <nc r="G294">
      <f>G295+G298+G301</f>
    </nc>
  </rcc>
  <rrc rId="11180" sId="1" ref="A304:XFD304" action="deleteRow">
    <rfmt sheetId="1" xfDxf="1" sqref="A304:XFD304" start="0" length="0">
      <dxf>
        <font>
          <i/>
          <name val="Times New Roman CYR"/>
          <scheme val="none"/>
        </font>
        <alignment wrapText="1" readingOrder="0"/>
      </dxf>
    </rfmt>
    <rfmt sheetId="1" sqref="A304" start="0" length="0">
      <dxf>
        <font>
          <i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4" start="0" length="0">
      <dxf>
        <font>
          <i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181" sId="1" ref="A304:XFD304" action="insertRow"/>
  <rrc rId="11182" sId="1" ref="A304:XFD304" action="insertRow"/>
  <rrc rId="11183" sId="1" ref="A304:XFD305" action="insertRow"/>
  <rcc rId="11184" sId="1" odxf="1" dxf="1">
    <nc r="A304" t="inlineStr">
      <is>
        <t>Подпрограмма «Семья и дети»</t>
      </is>
    </nc>
    <odxf>
      <font>
        <b val="0"/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b/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5" sId="1" odxf="1" dxf="1">
    <nc r="A305" t="inlineStr">
      <is>
        <t>Основное мероприятие "Поддержка талантливых и одаренных детей"</t>
      </is>
    </nc>
    <odxf>
      <font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6" sId="1" odxf="1" dxf="1">
    <nc r="A306" t="inlineStr">
      <is>
        <t>Расходы на проведение мероприятий  для детей и молодежи</t>
      </is>
    </nc>
    <odxf>
      <font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7" sId="1" odxf="1" dxf="1">
    <nc r="A307" t="inlineStr">
      <is>
        <t>Субсидии автономным учреждениям на иные цели</t>
      </is>
    </nc>
    <odxf>
      <border outline="0">
        <left style="thin">
          <color indexed="64"/>
        </left>
      </border>
    </odxf>
    <ndxf>
      <border outline="0">
        <left style="medium">
          <color indexed="64"/>
        </left>
      </border>
    </ndxf>
  </rcc>
  <rcc rId="11188" sId="1" odxf="1" dxf="1">
    <nc r="C304" t="inlineStr">
      <is>
        <t>07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11189" sId="1" odxf="1" dxf="1">
    <nc r="D304" t="inlineStr">
      <is>
        <t>03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11190" sId="1" odxf="1" dxf="1">
    <nc r="E304" t="inlineStr">
      <is>
        <t>10600 00000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fmt sheetId="1" sqref="F304" start="0" length="0">
    <dxf>
      <font>
        <b/>
        <i/>
        <name val="Times New Roman"/>
        <scheme val="none"/>
      </font>
    </dxf>
  </rfmt>
  <rcc rId="11191" sId="1" odxf="1" dxf="1">
    <nc r="C305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2" sId="1" odxf="1" dxf="1">
    <nc r="D305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3" sId="1" odxf="1" dxf="1">
    <nc r="E305" t="inlineStr">
      <is>
        <t>10601 00000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5" start="0" length="0">
    <dxf>
      <font>
        <i/>
        <name val="Times New Roman"/>
        <scheme val="none"/>
      </font>
    </dxf>
  </rfmt>
  <rcc rId="11194" sId="1" odxf="1" dxf="1">
    <nc r="C306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5" sId="1" odxf="1" dxf="1">
    <nc r="D306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6" sId="1" odxf="1" dxf="1">
    <nc r="E306" t="inlineStr">
      <is>
        <t>10601 82500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6" start="0" length="0">
    <dxf>
      <font>
        <i/>
        <name val="Times New Roman"/>
        <scheme val="none"/>
      </font>
    </dxf>
  </rfmt>
  <rcc rId="11197" sId="1">
    <nc r="C307" t="inlineStr">
      <is>
        <t>07</t>
      </is>
    </nc>
  </rcc>
  <rcc rId="11198" sId="1">
    <nc r="D307" t="inlineStr">
      <is>
        <t>03</t>
      </is>
    </nc>
  </rcc>
  <rcc rId="11199" sId="1">
    <nc r="E307" t="inlineStr">
      <is>
        <t>10601 82500</t>
      </is>
    </nc>
  </rcc>
  <rcc rId="11200" sId="1">
    <nc r="F307" t="inlineStr">
      <is>
        <t>622</t>
      </is>
    </nc>
  </rcc>
  <rcc rId="11201" sId="1">
    <nc r="B304" t="inlineStr">
      <is>
        <t>969</t>
      </is>
    </nc>
  </rcc>
  <rfmt sheetId="1" sqref="B304" start="0" length="2147483647">
    <dxf>
      <font>
        <b/>
      </font>
    </dxf>
  </rfmt>
  <rcc rId="11202" sId="1">
    <nc r="B305" t="inlineStr">
      <is>
        <t>969</t>
      </is>
    </nc>
  </rcc>
  <rcc rId="11203" sId="1">
    <nc r="B306" t="inlineStr">
      <is>
        <t>969</t>
      </is>
    </nc>
  </rcc>
  <rcc rId="11204" sId="1">
    <nc r="B307" t="inlineStr">
      <is>
        <t>969</t>
      </is>
    </nc>
  </rcc>
  <rcc rId="11205" sId="1">
    <nc r="G306">
      <f>G307</f>
    </nc>
  </rcc>
  <rcc rId="11206" sId="1">
    <nc r="G305">
      <f>G306</f>
    </nc>
  </rcc>
  <rcc rId="11207" sId="1">
    <nc r="G304">
      <f>G305</f>
    </nc>
  </rcc>
  <rfmt sheetId="1" sqref="G304" start="0" length="2147483647">
    <dxf>
      <font>
        <b/>
      </font>
    </dxf>
  </rfmt>
  <rfmt sheetId="1" sqref="G304" start="0" length="2147483647">
    <dxf>
      <font>
        <i/>
      </font>
    </dxf>
  </rfmt>
  <rfmt sheetId="1" sqref="G305" start="0" length="2147483647">
    <dxf>
      <font>
        <i/>
      </font>
    </dxf>
  </rfmt>
  <rcc rId="11208" sId="1">
    <oc r="G292">
      <f>G293</f>
    </oc>
    <nc r="G292">
      <f>G293+G304</f>
    </nc>
  </rcc>
  <rcc rId="11209" sId="1" numFmtId="4">
    <oc r="G337">
      <v>548.5</v>
    </oc>
    <nc r="G337">
      <v>739.4</v>
    </nc>
  </rcc>
  <rcc rId="11210" sId="1" numFmtId="4">
    <oc r="G338">
      <v>165.7</v>
    </oc>
    <nc r="G338">
      <v>223.3</v>
    </nc>
  </rcc>
  <rcc rId="11211" sId="1" numFmtId="4">
    <oc r="G340">
      <v>19892.2</v>
    </oc>
    <nc r="G340">
      <v>0</v>
    </nc>
  </rcc>
  <rcc rId="11212" sId="1" numFmtId="4">
    <oc r="G342">
      <v>6007.4</v>
    </oc>
    <nc r="G342">
      <v>0</v>
    </nc>
  </rcc>
  <rcc rId="11213" sId="1" numFmtId="4">
    <oc r="G343">
      <f>250+624.9</f>
    </oc>
    <nc r="G343">
      <v>975.8</v>
    </nc>
  </rcc>
  <rcc rId="11214" sId="1" numFmtId="4">
    <oc r="G344">
      <v>2348.6</v>
    </oc>
    <nc r="G344">
      <v>3019.6</v>
    </nc>
  </rcc>
  <rcc rId="11215" sId="1" numFmtId="4">
    <oc r="G345">
      <v>544.70000000000005</v>
    </oc>
    <nc r="G345">
      <v>907.8</v>
    </nc>
  </rcc>
  <rcc rId="11216" sId="1" numFmtId="4">
    <oc r="G346">
      <v>87.3</v>
    </oc>
    <nc r="G346">
      <v>194</v>
    </nc>
  </rcc>
  <rcc rId="11217" sId="1" numFmtId="4">
    <oc r="G347">
      <v>35.6</v>
    </oc>
    <nc r="G347">
      <v>29.8</v>
    </nc>
  </rcc>
  <rcc rId="11218" sId="1" numFmtId="4">
    <oc r="G348">
      <v>48.5</v>
    </oc>
    <nc r="G348">
      <v>36.799999999999997</v>
    </nc>
  </rcc>
  <rrc rId="11219" sId="1" ref="A349:XFD349" action="insertRow"/>
  <rrc rId="11220" sId="1" ref="A349:XFD349" action="insertRow"/>
  <rrc rId="11221" sId="1" ref="A349:XFD349" action="insertRow"/>
  <rcc rId="11222" sId="1" odxf="1" dxf="1">
    <nc r="A349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</border>
    </ndxf>
  </rcc>
  <rcc rId="11223" sId="1" odxf="1" dxf="1">
    <nc r="A350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  <border outline="0">
        <left/>
      </border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  <border outline="0">
        <left style="thin">
          <color indexed="64"/>
        </left>
      </border>
    </ndxf>
  </rcc>
  <rcc rId="11224" sId="1" odxf="1" dxf="1">
    <nc r="A35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1225" sId="1" odxf="1" dxf="1">
    <nc r="C349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226" sId="1" odxf="1" dxf="1">
    <nc r="D349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227" sId="1" odxf="1" dxf="1">
    <nc r="E349" t="inlineStr">
      <is>
        <t>10501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49" start="0" length="0">
    <dxf>
      <font>
        <i/>
        <name val="Times New Roman"/>
        <scheme val="none"/>
      </font>
    </dxf>
  </rfmt>
  <rcc rId="11228" sId="1">
    <nc r="C350" t="inlineStr">
      <is>
        <t>07</t>
      </is>
    </nc>
  </rcc>
  <rcc rId="11229" sId="1">
    <nc r="D350" t="inlineStr">
      <is>
        <t>09</t>
      </is>
    </nc>
  </rcc>
  <rcc rId="11230" sId="1">
    <nc r="E350" t="inlineStr">
      <is>
        <t>10501  S2160</t>
      </is>
    </nc>
  </rcc>
  <rcc rId="11231" sId="1">
    <nc r="F350" t="inlineStr">
      <is>
        <t>111</t>
      </is>
    </nc>
  </rcc>
  <rcc rId="11232" sId="1">
    <nc r="C351" t="inlineStr">
      <is>
        <t>07</t>
      </is>
    </nc>
  </rcc>
  <rcc rId="11233" sId="1">
    <nc r="D351" t="inlineStr">
      <is>
        <t>09</t>
      </is>
    </nc>
  </rcc>
  <rcc rId="11234" sId="1">
    <nc r="E351" t="inlineStr">
      <is>
        <t>10501 S2160</t>
      </is>
    </nc>
  </rcc>
  <rcc rId="11235" sId="1">
    <nc r="F351" t="inlineStr">
      <is>
        <t>119</t>
      </is>
    </nc>
  </rcc>
  <rcc rId="11236" sId="1">
    <nc r="B349" t="inlineStr">
      <is>
        <t>969</t>
      </is>
    </nc>
  </rcc>
  <rcc rId="11237" sId="1">
    <nc r="B350" t="inlineStr">
      <is>
        <t>969</t>
      </is>
    </nc>
  </rcc>
  <rcc rId="11238" sId="1">
    <nc r="B351" t="inlineStr">
      <is>
        <t>969</t>
      </is>
    </nc>
  </rcc>
  <rcc rId="11239" sId="1" numFmtId="4">
    <nc r="G350">
      <v>24587.599999999999</v>
    </nc>
  </rcc>
  <rcc rId="11240" sId="1" numFmtId="4">
    <nc r="G351">
      <v>7415.4</v>
    </nc>
  </rcc>
  <rcc rId="11241" sId="1">
    <nc r="G349">
      <f>G350+G351</f>
    </nc>
  </rcc>
  <rfmt sheetId="1" sqref="G349" start="0" length="2147483647">
    <dxf>
      <font>
        <i/>
      </font>
    </dxf>
  </rfmt>
  <rcc rId="11242" sId="1">
    <oc r="G333">
      <f>G336+G339+G334</f>
    </oc>
    <nc r="G333">
      <f>G336+G339+G334+G349</f>
    </nc>
  </rcc>
  <rcc rId="11243" sId="1" numFmtId="4">
    <oc r="G371">
      <v>4051.7</v>
    </oc>
    <nc r="G371">
      <v>5373.7</v>
    </nc>
  </rcc>
  <rcc rId="11244" sId="1" numFmtId="4">
    <oc r="G373">
      <v>1223.5999999999999</v>
    </oc>
    <nc r="G373">
      <v>1622.8</v>
    </nc>
  </rcc>
  <rcc rId="11245" sId="1" numFmtId="4">
    <oc r="G374">
      <v>1600</v>
    </oc>
    <nc r="G374">
      <v>1613</v>
    </nc>
  </rcc>
  <rfmt sheetId="1" sqref="G375">
    <dxf>
      <fill>
        <patternFill>
          <bgColor theme="0"/>
        </patternFill>
      </fill>
    </dxf>
  </rfmt>
  <rcc rId="11246" sId="1" numFmtId="4">
    <oc r="G386">
      <v>0</v>
    </oc>
    <nc r="G386">
      <v>6.9816700000000003</v>
    </nc>
  </rcc>
  <rcc rId="11247" sId="1" numFmtId="4">
    <oc r="G409">
      <v>3603.1</v>
    </oc>
    <nc r="G409">
      <v>4778.6000000000004</v>
    </nc>
  </rcc>
  <rcc rId="11248" sId="1" numFmtId="4">
    <oc r="G411">
      <v>1088.0999999999999</v>
    </oc>
    <nc r="G411">
      <v>1443.1</v>
    </nc>
  </rcc>
  <rcc rId="11249" sId="1" numFmtId="4">
    <oc r="G414">
      <v>37</v>
    </oc>
    <nc r="G414">
      <v>65</v>
    </nc>
  </rcc>
  <rcc rId="11250" sId="1" numFmtId="4">
    <oc r="G413">
      <v>205.3</v>
    </oc>
    <nc r="G413">
      <v>205.4</v>
    </nc>
  </rcc>
  <rcc rId="11251" sId="1" numFmtId="4">
    <oc r="G421">
      <v>202.8</v>
    </oc>
    <nc r="G421">
      <v>196.9</v>
    </nc>
  </rcc>
  <rcc rId="11252" sId="1" numFmtId="4">
    <oc r="G118">
      <v>196.9</v>
    </oc>
    <nc r="G118">
      <v>0</v>
    </nc>
  </rcc>
  <rcc rId="11253" sId="1" numFmtId="4">
    <oc r="G423">
      <f>10869+543.5</f>
    </oc>
    <nc r="G423">
      <v>9886.2999999999993</v>
    </nc>
  </rcc>
  <rcc rId="11254" sId="1">
    <oc r="H423" t="inlineStr">
      <is>
        <t>543,5 МБ</t>
      </is>
    </oc>
    <nc r="H423"/>
  </rcc>
  <rcc rId="11255" sId="1" numFmtId="4">
    <oc r="G430">
      <v>16733.400000000001</v>
    </oc>
    <nc r="G430">
      <v>13681.4</v>
    </nc>
  </rcc>
  <rcc rId="11256" sId="1" numFmtId="4">
    <oc r="G152">
      <v>13681.4</v>
    </oc>
    <nc r="G152">
      <v>0</v>
    </nc>
  </rcc>
  <rcc rId="11257" sId="1" numFmtId="4">
    <oc r="G432">
      <f>138906.1</f>
    </oc>
    <nc r="G432">
      <v>0</v>
    </nc>
  </rcc>
  <rcc rId="11258" sId="1" numFmtId="4">
    <oc r="G440">
      <f>120+30</f>
    </oc>
    <nc r="G440">
      <v>690.00225</v>
    </nc>
  </rcc>
  <rcc rId="11259" sId="1">
    <oc r="A439" t="inlineStr">
      <is>
        <t>Подготовка проектов межевания и проведение кадастровых работ в отношении земельных участков, выделяемых в счет земельных долей</t>
      </is>
    </oc>
    <nc r="A439" t="inlineStr">
      <is>
        <t>Субсидия на комплексные кадастровые работы, финансируемые из средств республиканского бюджета</t>
      </is>
    </nc>
  </rcc>
  <rcc rId="11260" sId="1">
    <oc r="E439" t="inlineStr">
      <is>
        <t>04103 S2310</t>
      </is>
    </oc>
    <nc r="E439" t="inlineStr">
      <is>
        <t>04103 S2П90</t>
      </is>
    </nc>
  </rcc>
  <rcc rId="11261" sId="1">
    <oc r="E440" t="inlineStr">
      <is>
        <t>04103 S2310</t>
      </is>
    </oc>
    <nc r="E440" t="inlineStr">
      <is>
        <t>04103 S2П90</t>
      </is>
    </nc>
  </rcc>
  <rcc rId="11262" sId="1" numFmtId="4">
    <oc r="G453">
      <f>282325.3+5732.9+0.98</f>
    </oc>
    <nc r="G453">
      <v>54179.56</v>
    </nc>
  </rcc>
  <rcc rId="11263" sId="1" numFmtId="4">
    <oc r="G460">
      <f>112708.4+6083.4+598.2</f>
    </oc>
    <nc r="G460">
      <v>119390.02796000001</v>
    </nc>
  </rcc>
  <rcc rId="11264" sId="1">
    <nc r="G676">
      <f>224225-12161.1+1706997.15</f>
    </nc>
  </rcc>
  <rfmt sheetId="1" sqref="G676">
    <dxf>
      <numFmt numFmtId="167" formatCode="0.000"/>
    </dxf>
  </rfmt>
  <rfmt sheetId="1" sqref="G676">
    <dxf>
      <numFmt numFmtId="168" formatCode="0.0000"/>
    </dxf>
  </rfmt>
  <rfmt sheetId="1" sqref="G676">
    <dxf>
      <numFmt numFmtId="164" formatCode="0.00000"/>
    </dxf>
  </rfmt>
  <rcc rId="11265" sId="1" odxf="1" dxf="1">
    <nc r="G677">
      <f>G676-G672</f>
    </nc>
    <odxf>
      <numFmt numFmtId="0" formatCode="General"/>
    </odxf>
    <ndxf>
      <numFmt numFmtId="166" formatCode="_-* #,##0.00000\ _₽_-;\-* #,##0.00000\ _₽_-;_-* &quot;-&quot;?????\ _₽_-;_-@_-"/>
    </ndxf>
  </rcc>
  <rcc rId="11266" sId="1">
    <oc r="G678">
      <f>1667227.4+224225</f>
    </oc>
    <nc r="G678"/>
  </rcc>
  <rcc rId="11267" sId="1">
    <oc r="H678">
      <f>G678-2058.275</f>
    </oc>
    <nc r="H678"/>
  </rcc>
  <rcc rId="11268" sId="1">
    <oc r="G681">
      <f>G672-G678</f>
    </oc>
    <nc r="G681"/>
  </rcc>
  <rcc rId="11269" sId="1">
    <oc r="H681">
      <f>G672-H678</f>
    </oc>
    <nc r="H681"/>
  </rcc>
  <rfmt sheetId="1" sqref="G676">
    <dxf>
      <numFmt numFmtId="35" formatCode="_-* #,##0.00\ _₽_-;\-* #,##0.00\ _₽_-;_-* &quot;-&quot;??\ _₽_-;_-@_-"/>
    </dxf>
  </rfmt>
  <rcc rId="11270" sId="1" numFmtId="4">
    <oc r="G468">
      <v>9296.2000000000007</v>
    </oc>
    <nc r="G468">
      <v>12264.9</v>
    </nc>
  </rcc>
  <rcc rId="11271" sId="1" numFmtId="4">
    <oc r="G487">
      <v>9232.4</v>
    </oc>
    <nc r="G487">
      <v>6980.3</v>
    </nc>
  </rcc>
  <rcc rId="11272" sId="1" numFmtId="4">
    <nc r="G489">
      <v>230.4</v>
    </nc>
  </rcc>
  <rcc rId="11273" sId="1" numFmtId="4">
    <nc r="G491">
      <v>4500</v>
    </nc>
  </rcc>
  <rcc rId="11274" sId="1" numFmtId="4">
    <oc r="G501">
      <v>14678.2</v>
    </oc>
    <nc r="G501">
      <v>10045.9</v>
    </nc>
  </rcc>
  <rcc rId="11275" sId="1">
    <oc r="E502" t="inlineStr">
      <is>
        <t>08201 L4670</t>
      </is>
    </oc>
    <nc r="E502" t="inlineStr">
      <is>
        <t>08201 S2160</t>
      </is>
    </nc>
  </rcc>
  <rfmt sheetId="1" sqref="E503" start="0" length="0">
    <dxf>
      <font>
        <i/>
        <name val="Times New Roman"/>
        <scheme val="none"/>
      </font>
    </dxf>
  </rfmt>
  <rcc rId="11276" sId="1">
    <oc r="E503" t="inlineStr">
      <is>
        <t>08201 L4670</t>
      </is>
    </oc>
    <nc r="E503" t="inlineStr">
      <is>
        <t>08201 S2160</t>
      </is>
    </nc>
  </rcc>
  <rfmt sheetId="1" sqref="E503" start="0" length="2147483647">
    <dxf>
      <font>
        <i val="0"/>
      </font>
    </dxf>
  </rfmt>
  <rcc rId="11277" sId="1">
    <oc r="A50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oc>
    <nc r="A502" t="inlineStr">
      <is>
        <t>Исполнение расходных обязательств муниципальных районов (городских округов)</t>
      </is>
    </nc>
  </rcc>
  <rcc rId="11278" sId="1" numFmtId="4">
    <nc r="G503">
      <v>8883.5</v>
    </nc>
  </rcc>
  <rcc rId="11279" sId="1">
    <oc r="F503" t="inlineStr">
      <is>
        <t>622</t>
      </is>
    </oc>
    <nc r="F503" t="inlineStr">
      <is>
        <t>621</t>
      </is>
    </nc>
  </rcc>
  <rcc rId="11280" sId="1">
    <oc r="A503" t="inlineStr">
      <is>
        <t>Субсидии автономным учреждениям на иные цели</t>
      </is>
    </oc>
    <nc r="A5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281" sId="1" numFmtId="4">
    <oc r="G513">
      <v>195</v>
    </oc>
    <nc r="G513">
      <v>545</v>
    </nc>
  </rcc>
  <rcc rId="11282" sId="1" numFmtId="4">
    <oc r="G539">
      <v>556</v>
    </oc>
    <nc r="G539">
      <v>740</v>
    </nc>
  </rcc>
  <rcc rId="11283" sId="1" numFmtId="4">
    <oc r="G540">
      <v>167.9</v>
    </oc>
    <nc r="G540">
      <v>223.5</v>
    </nc>
  </rcc>
  <rcc rId="11284" sId="1" numFmtId="4">
    <oc r="G542">
      <v>6270.6</v>
    </oc>
    <nc r="G542">
      <v>7896.2</v>
    </nc>
  </rcc>
  <rcc rId="11285" sId="1" numFmtId="4">
    <oc r="G544">
      <v>1893.7</v>
    </oc>
    <nc r="G544">
      <v>2384.6999999999998</v>
    </nc>
  </rcc>
  <rcc rId="11286" sId="1" numFmtId="4">
    <oc r="G545">
      <v>47.1</v>
    </oc>
    <nc r="G545">
      <v>206.7</v>
    </nc>
  </rcc>
  <rcc rId="11287" sId="1" numFmtId="4">
    <oc r="G546">
      <v>344.6</v>
    </oc>
    <nc r="G546">
      <v>239.9</v>
    </nc>
  </rcc>
  <rcc rId="11288" sId="1" numFmtId="4">
    <oc r="G569">
      <v>100</v>
    </oc>
    <nc r="G569">
      <v>102.04082</v>
    </nc>
  </rcc>
  <rcc rId="11289" sId="1" numFmtId="4">
    <oc r="G573">
      <v>1226.4000000000001</v>
    </oc>
    <nc r="G573">
      <v>1710.8</v>
    </nc>
  </rcc>
  <rcc rId="11290" sId="1" numFmtId="4">
    <oc r="G595">
      <v>150</v>
    </oc>
    <nc r="G595">
      <v>500</v>
    </nc>
  </rcc>
  <rcc rId="11291" sId="1" numFmtId="4">
    <oc r="G600">
      <v>1444.9</v>
    </oc>
    <nc r="G600">
      <v>1954.6</v>
    </nc>
  </rcc>
  <rcc rId="11292" sId="1" numFmtId="4">
    <oc r="G601">
      <v>436.3</v>
    </oc>
    <nc r="G601">
      <v>590.20000000000005</v>
    </nc>
  </rcc>
  <rcc rId="11293" sId="1" numFmtId="4">
    <oc r="G610">
      <f>20702.5</f>
    </oc>
    <nc r="G610">
      <v>27986.6</v>
    </nc>
  </rcc>
  <rcc rId="11294" sId="1" numFmtId="4">
    <oc r="G634">
      <v>542.29999999999995</v>
    </oc>
    <nc r="G634">
      <v>740</v>
    </nc>
  </rcc>
  <rcc rId="11295" sId="1" numFmtId="4">
    <oc r="G635">
      <v>163.80000000000001</v>
    </oc>
    <nc r="G635">
      <v>223.5</v>
    </nc>
  </rcc>
  <rcc rId="11296" sId="1" numFmtId="4">
    <oc r="G637">
      <v>1997.9</v>
    </oc>
    <nc r="G637">
      <v>2636.4</v>
    </nc>
  </rcc>
  <rcc rId="11297" sId="1" numFmtId="4">
    <oc r="G638">
      <v>603.4</v>
    </oc>
    <nc r="G638">
      <v>796.1</v>
    </nc>
  </rcc>
  <rcc rId="11298" sId="1" numFmtId="4">
    <oc r="G639">
      <f>15+114</f>
    </oc>
    <nc r="G639">
      <v>129</v>
    </nc>
  </rcc>
  <rcc rId="11299" sId="1" numFmtId="4">
    <oc r="G640">
      <v>15</v>
    </oc>
    <nc r="G640">
      <v>251</v>
    </nc>
  </rcc>
  <rrc rId="11300" sId="1" ref="A649:XFD649" action="insertRow"/>
  <rrc rId="11301" sId="1" ref="A649:XFD649" action="insertRow"/>
  <rrc rId="11302" sId="1" ref="A649:XFD650" action="insertRow"/>
  <rcc rId="11303" sId="1" odxf="1" dxf="1">
    <nc r="A649" t="inlineStr">
      <is>
        <t>Основное мероприятие "Проведение республиканского фестиваля "День поля""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1304" sId="1" odxf="1" dxf="1">
    <nc r="A65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1305" sId="1">
    <nc r="A651" t="inlineStr">
      <is>
        <t>Прочие закупки товаров, работ и услуг для государственных (муниципальных) нужд</t>
      </is>
    </nc>
  </rcc>
  <rcc rId="11306" sId="1" odxf="1" dxf="1">
    <nc r="C649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07" sId="1" odxf="1" dxf="1">
    <nc r="D649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08" sId="1" odxf="1" dxf="1">
    <nc r="E649" t="inlineStr">
      <is>
        <t>06070 00000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49" start="0" length="0">
    <dxf>
      <font>
        <i/>
        <name val="Times New Roman"/>
        <scheme val="none"/>
      </font>
    </dxf>
  </rfmt>
  <rcc rId="11309" sId="1" odxf="1" dxf="1">
    <nc r="C650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10" sId="1" odxf="1" dxf="1">
    <nc r="D650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11" sId="1" odxf="1" dxf="1">
    <nc r="E650" t="inlineStr">
      <is>
        <t>06070 82900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50" start="0" length="0">
    <dxf>
      <font>
        <i/>
        <name val="Times New Roman"/>
        <scheme val="none"/>
      </font>
    </dxf>
  </rfmt>
  <rcc rId="11312" sId="1" odxf="1" dxf="1">
    <nc r="C651" t="inlineStr">
      <is>
        <t>04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3" sId="1" odxf="1" dxf="1">
    <nc r="D651" t="inlineStr">
      <is>
        <t>05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4" sId="1">
    <nc r="E651" t="inlineStr">
      <is>
        <t>06070 82900</t>
      </is>
    </nc>
  </rcc>
  <rcc rId="11315" sId="1" odxf="1" dxf="1">
    <nc r="F651" t="inlineStr">
      <is>
        <t>244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6" sId="1">
    <nc r="B649" t="inlineStr">
      <is>
        <t>976</t>
      </is>
    </nc>
  </rcc>
  <rcc rId="11317" sId="1">
    <nc r="B650" t="inlineStr">
      <is>
        <t>976</t>
      </is>
    </nc>
  </rcc>
  <rcc rId="11318" sId="1">
    <nc r="B651" t="inlineStr">
      <is>
        <t>976</t>
      </is>
    </nc>
  </rcc>
  <rrc rId="11319" sId="1" ref="A652:XFD652" action="deleteRow">
    <rfmt sheetId="1" xfDxf="1" sqref="A652:XFD652" start="0" length="0">
      <dxf>
        <font>
          <name val="Times New Roman CYR"/>
          <scheme val="none"/>
        </font>
        <alignment wrapText="1" readingOrder="0"/>
      </dxf>
    </rfmt>
    <rfmt sheetId="1" sqref="A652" start="0" length="0">
      <dxf>
        <font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2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320" sId="1" numFmtId="4">
    <nc r="G651">
      <v>1000</v>
    </nc>
  </rcc>
  <rcc rId="11321" sId="1">
    <nc r="G650">
      <f>G651</f>
    </nc>
  </rcc>
  <rcc rId="11322" sId="1">
    <nc r="G649">
      <f>G650</f>
    </nc>
  </rcc>
  <rfmt sheetId="1" sqref="G649" start="0" length="2147483647">
    <dxf>
      <font>
        <i/>
      </font>
    </dxf>
  </rfmt>
  <rcc rId="11323" sId="1">
    <oc r="G645">
      <f>G646</f>
    </oc>
    <nc r="G645">
      <f>G646+G649</f>
    </nc>
  </rcc>
  <rcc rId="11324" sId="1" numFmtId="4">
    <oc r="G665">
      <v>1302.0999999999999</v>
    </oc>
    <nc r="G665">
      <v>1726.9</v>
    </nc>
  </rcc>
  <rcc rId="11325" sId="1" numFmtId="4">
    <oc r="G667">
      <v>393.2</v>
    </oc>
    <nc r="G667">
      <v>521.5</v>
    </nc>
  </rcc>
  <rcc rId="11326" sId="1" numFmtId="4">
    <oc r="G668">
      <v>62.3</v>
    </oc>
    <nc r="G668">
      <v>64.3</v>
    </nc>
  </rcc>
  <rcc rId="11327" sId="1" numFmtId="4">
    <oc r="G669">
      <v>17.899999999999999</v>
    </oc>
    <nc r="G669">
      <v>103.7</v>
    </nc>
  </rcc>
  <rrc rId="11328" sId="1" ref="A53:XFD53" action="insertRow">
    <undo index="4" exp="area" ref3D="1" dr="$A$155:$XFD$155" dn="Z_B67934D4_E797_41BD_A015_871403995F47_.wvu.Rows" sId="1"/>
    <undo index="2" exp="area" ref3D="1" dr="$A$119:$XFD$120" dn="Z_B67934D4_E797_41BD_A015_871403995F47_.wvu.Rows" sId="1"/>
    <undo index="1" exp="area" ref3D="1" dr="$A$117:$XFD$117" dn="Z_B67934D4_E797_41BD_A015_871403995F47_.wvu.Rows" sId="1"/>
  </rrc>
  <rrc rId="11329" sId="1" ref="A53:XFD53" action="insertRow">
    <undo index="4" exp="area" ref3D="1" dr="$A$156:$XFD$156" dn="Z_B67934D4_E797_41BD_A015_871403995F47_.wvu.Rows" sId="1"/>
    <undo index="2" exp="area" ref3D="1" dr="$A$120:$XFD$121" dn="Z_B67934D4_E797_41BD_A015_871403995F47_.wvu.Rows" sId="1"/>
    <undo index="1" exp="area" ref3D="1" dr="$A$118:$XFD$118" dn="Z_B67934D4_E797_41BD_A015_871403995F47_.wvu.Rows" sId="1"/>
  </rrc>
  <rrc rId="11330" sId="1" ref="A53:XFD53" action="insertRow">
    <undo index="4" exp="area" ref3D="1" dr="$A$157:$XFD$157" dn="Z_B67934D4_E797_41BD_A015_871403995F47_.wvu.Rows" sId="1"/>
    <undo index="2" exp="area" ref3D="1" dr="$A$121:$XFD$122" dn="Z_B67934D4_E797_41BD_A015_871403995F47_.wvu.Rows" sId="1"/>
    <undo index="1" exp="area" ref3D="1" dr="$A$119:$XFD$119" dn="Z_B67934D4_E797_41BD_A015_871403995F47_.wvu.Rows" sId="1"/>
  </rrc>
  <rfmt sheetId="1" sqref="A53" start="0" length="0">
    <dxf>
      <font>
        <b/>
        <color indexed="8"/>
        <name val="Times New Roman"/>
        <scheme val="none"/>
      </font>
      <fill>
        <patternFill patternType="solid">
          <bgColor indexed="41"/>
        </patternFill>
      </fill>
    </dxf>
  </rfmt>
  <rcc rId="11331" sId="1" odxf="1" dxf="1" numFmtId="30">
    <nc r="B53">
      <v>968</v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indexed="41"/>
        </patternFill>
      </fill>
    </ndxf>
  </rcc>
  <rcc rId="11332" sId="1" odxf="1" dxf="1">
    <nc r="C53" t="inlineStr">
      <is>
        <t>01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indexed="41"/>
        </patternFill>
      </fill>
    </ndxf>
  </rcc>
  <rfmt sheetId="1" sqref="D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E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F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G53" start="0" length="0">
    <dxf>
      <font>
        <b/>
        <name val="Times New Roman"/>
        <scheme val="none"/>
      </font>
      <fill>
        <patternFill>
          <bgColor rgb="FFFFFF00"/>
        </patternFill>
      </fill>
    </dxf>
  </rfmt>
  <rcc rId="11333" sId="1">
    <nc r="D53" t="inlineStr">
      <is>
        <t>07</t>
      </is>
    </nc>
  </rcc>
  <rcc rId="11334" sId="1">
    <nc r="A53" t="inlineStr">
      <is>
        <t>Обеспечение проведения выборов и референдумов</t>
      </is>
    </nc>
  </rcc>
  <rcc rId="11335" sId="1" odxf="1" dxf="1">
    <nc r="A54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scheme val="none"/>
      </font>
      <alignment horizontal="left" vertical="center" readingOrder="0"/>
    </odxf>
    <ndxf>
      <font>
        <i/>
        <color indexed="8"/>
        <name val="Times New Roman"/>
        <scheme val="none"/>
      </font>
      <alignment horizontal="general" vertical="top" readingOrder="0"/>
    </ndxf>
  </rcc>
  <rcc rId="11336" sId="1">
    <nc r="A55" t="inlineStr">
      <is>
        <t>Специальные расходы</t>
      </is>
    </nc>
  </rcc>
  <rcc rId="11337" sId="1">
    <nc r="B54" t="inlineStr">
      <is>
        <t>968</t>
      </is>
    </nc>
  </rcc>
  <rcc rId="11338" sId="1">
    <nc r="B55" t="inlineStr">
      <is>
        <t>968</t>
      </is>
    </nc>
  </rcc>
  <rcc rId="11339" sId="1">
    <nc r="C54" t="inlineStr">
      <is>
        <t>01</t>
      </is>
    </nc>
  </rcc>
  <rcc rId="11340" sId="1">
    <nc r="D54" t="inlineStr">
      <is>
        <t>07</t>
      </is>
    </nc>
  </rcc>
  <rcc rId="11341" sId="1">
    <nc r="C55" t="inlineStr">
      <is>
        <t>01</t>
      </is>
    </nc>
  </rcc>
  <rcc rId="11342" sId="1">
    <nc r="D55" t="inlineStr">
      <is>
        <t>07</t>
      </is>
    </nc>
  </rcc>
  <rcc rId="11343" sId="1">
    <nc r="E54" t="inlineStr">
      <is>
        <t>99900 82900</t>
      </is>
    </nc>
  </rcc>
  <rcc rId="11344" sId="1">
    <nc r="E55" t="inlineStr">
      <is>
        <t>99900 82900</t>
      </is>
    </nc>
  </rcc>
  <rcc rId="11345" sId="1">
    <nc r="F55" t="inlineStr">
      <is>
        <t>880</t>
      </is>
    </nc>
  </rcc>
  <rcc rId="11346" sId="1" numFmtId="4">
    <nc r="G55">
      <v>5000</v>
    </nc>
  </rcc>
  <rcc rId="11347" sId="1">
    <nc r="G54">
      <f>G55</f>
    </nc>
  </rcc>
  <rcc rId="11348" sId="1">
    <nc r="G53">
      <f>G54</f>
    </nc>
  </rcc>
  <rfmt sheetId="1" sqref="F53:G53">
    <dxf>
      <fill>
        <patternFill>
          <bgColor rgb="FFCCFFFF"/>
        </patternFill>
      </fill>
    </dxf>
  </rfmt>
  <rfmt sheetId="1" sqref="G54:G55">
    <dxf>
      <fill>
        <patternFill>
          <bgColor theme="0"/>
        </patternFill>
      </fill>
    </dxf>
  </rfmt>
  <rfmt sheetId="1" sqref="G56">
    <dxf>
      <fill>
        <patternFill>
          <bgColor rgb="FFCCFFFF"/>
        </patternFill>
      </fill>
    </dxf>
  </rfmt>
  <rfmt sheetId="1" sqref="G49">
    <dxf>
      <fill>
        <patternFill>
          <bgColor rgb="FFCCFFFF"/>
        </patternFill>
      </fill>
    </dxf>
  </rfmt>
  <rfmt sheetId="1" sqref="B54:G54" start="0" length="2147483647">
    <dxf>
      <font>
        <i/>
      </font>
    </dxf>
  </rfmt>
  <rcc rId="11349" sId="1">
    <oc r="G33">
      <f>G34+G40+G56+G60+G49</f>
    </oc>
    <nc r="G33">
      <f>G34+G40+G56+G60+G49+G53</f>
    </nc>
  </rcc>
  <rcc rId="11350" sId="1">
    <oc r="G132">
      <f>5455.4107-231.0107</f>
    </oc>
    <nc r="G132">
      <f>5455.4107-231.0107-170</f>
    </nc>
  </rcc>
  <rcc rId="11351" sId="1">
    <oc r="G264">
      <f>G268+G273+G271+G267+G277+G264+G275</f>
    </oc>
    <nc r="G264">
      <f>G271+G276+G274+G270+G280+G267+G278+G265</f>
    </nc>
  </rcc>
  <rcc rId="11352" sId="1">
    <oc r="G263">
      <f>G264+G287+G284</f>
    </oc>
    <nc r="G263">
      <f>G264+G282+G284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Ведом.структура!$A$1:$G$678</formula>
    <oldFormula>Ведом.структура!$A$1:$G$678</oldFormula>
  </rdn>
  <rdn rId="0" localSheetId="1" customView="1" name="Z_B67934D4_E797_41BD_A015_871403995F47_.wvu.Rows" hidden="1" oldHidden="1">
    <formula>Ведом.структура!$119:$123,Ведом.структура!$135:$135,Ведом.структура!$154:$155,Ведом.структура!$158:$158,Ведом.структура!$183:$183,Ведом.структура!$287:$289,Ведом.структура!$307:$310,Ведом.структура!$343:$345,Ведом.структура!$399:$404,Ведом.структура!$420:$420,Ведом.структура!$434:$437,Ведом.структура!$448:$450,Ведом.структура!$474:$478,Ведом.структура!$497:$500,Ведом.структура!$509:$512,Ведом.структура!$517:$521,Ведом.структура!$527:$530,Ведом.структура!$534:$537,Ведом.структура!$551:$555,Ведом.структура!$577:$579,Ведом.структура!$597:$597,Ведом.структура!$599:$599,Ведом.структура!$605:$607,Ведом.структура!$614:$615,Ведом.структура!$618:$627,Ведом.структура!$630:$633</formula>
    <oldFormula>Ведом.структура!$120:$120,Ведом.структура!$122:$123,Ведом.структура!$158:$158</oldFormula>
  </rdn>
  <rdn rId="0" localSheetId="1" customView="1" name="Z_B67934D4_E797_41BD_A015_871403995F47_.wvu.FilterData" hidden="1" oldHidden="1">
    <formula>Ведом.структура!$A$13:$I$678</formula>
    <oldFormula>Ведом.структура!$A$13:$I$678</oldFormula>
  </rdn>
  <rcv guid="{B67934D4-E797-41BD-A015-871403995F47}" action="add"/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11090" sId="1" numFmtId="4">
    <oc r="G250">
      <v>132002.9</v>
    </oc>
    <nc r="G250">
      <v>133179.4</v>
    </nc>
  </rcc>
  <rcc rId="11091" sId="1" numFmtId="4">
    <oc r="G254">
      <f>87969.64-685.215</f>
    </oc>
    <nc r="G254">
      <v>34447</v>
    </nc>
  </rcc>
  <rcc rId="11092" sId="1" numFmtId="4">
    <nc r="G255">
      <v>51.7</v>
    </nc>
  </rcc>
  <rrc rId="11093" sId="1" ref="A256:XFD256" action="insertRow"/>
  <rrc rId="11094" sId="1" ref="A256:XFD256" action="insertRow"/>
  <rcc rId="11095" sId="1" odxf="1" dxf="1">
    <nc r="A25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11096" sId="1" odxf="1" dxf="1">
    <nc r="A25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color indexed="8"/>
        <name val="Times New Roman"/>
        <scheme val="none"/>
      </font>
      <fill>
        <patternFill patternType="none"/>
      </fill>
      <alignment horizontal="general" readingOrder="0"/>
    </ndxf>
  </rcc>
  <rcc rId="11097" sId="1" numFmtId="4">
    <oc r="G129">
      <v>5455.4107000000004</v>
    </oc>
    <nc r="G129">
      <f>5455.4107-231.0107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Ведом.структура!$A$1:$G$658</formula>
    <oldFormula>Ведом.структура!$A$1:$G$658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Ведом.структура!$A$13:$I$658</formula>
    <oldFormula>Ведом.структура!$A$13:$I$658</oldFormula>
  </rdn>
  <rcv guid="{B67934D4-E797-41BD-A015-871403995F47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cc rId="10867" sId="1" numFmtId="4">
    <nc r="G19">
      <v>64.5</v>
    </nc>
  </rcc>
  <rcc rId="10868" sId="1" numFmtId="4">
    <nc r="G20">
      <v>19.5</v>
    </nc>
  </rcc>
  <rcc rId="10869" sId="1" numFmtId="4">
    <nc r="G97">
      <v>408.2</v>
    </nc>
  </rcc>
  <rcc rId="10870" sId="1" numFmtId="4">
    <nc r="G98">
      <v>123.28</v>
    </nc>
  </rcc>
  <rfmt sheetId="1" sqref="G96:G98">
    <dxf>
      <fill>
        <patternFill>
          <bgColor rgb="FFFFFF00"/>
        </patternFill>
      </fill>
    </dxf>
  </rfmt>
  <rcc rId="10871" sId="1" numFmtId="4">
    <nc r="G340">
      <v>1943.7</v>
    </nc>
  </rcc>
  <rcc rId="10872" sId="1" numFmtId="4">
    <nc r="G341">
      <v>586.97</v>
    </nc>
  </rcc>
  <rfmt sheetId="1" sqref="G339:G341">
    <dxf>
      <fill>
        <patternFill>
          <bgColor rgb="FFFFFF00"/>
        </patternFill>
      </fill>
    </dxf>
  </rfmt>
</revisions>
</file>

<file path=xl/revisions/revisionLog1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c rId="10873" sId="1" numFmtId="4">
    <oc r="G29">
      <v>1612.9</v>
    </oc>
    <nc r="G29">
      <v>1741.2</v>
    </nc>
  </rcc>
  <rcc rId="10874" sId="1" numFmtId="4">
    <oc r="G31">
      <v>496.5</v>
    </oc>
    <nc r="G31">
      <v>525.79999999999995</v>
    </nc>
  </rcc>
  <rcc rId="10875" sId="1" numFmtId="4">
    <oc r="G23">
      <v>850.2</v>
    </oc>
    <nc r="G23">
      <v>1134.0999999999999</v>
    </nc>
  </rcc>
  <rcc rId="10876" sId="1" numFmtId="4">
    <oc r="G25">
      <v>256.7</v>
    </oc>
    <nc r="G25">
      <v>342.5</v>
    </nc>
  </rcc>
  <rcc rId="10877" sId="1" numFmtId="4">
    <oc r="G27">
      <v>100</v>
    </oc>
    <nc r="G27">
      <v>250</v>
    </nc>
  </rcc>
  <rfmt sheetId="1" sqref="G21">
    <dxf>
      <fill>
        <patternFill patternType="solid">
          <bgColor rgb="FFFFFF00"/>
        </patternFill>
      </fill>
    </dxf>
  </rfmt>
  <rcc rId="10878" sId="1" numFmtId="4">
    <oc r="G38">
      <v>1641.1</v>
    </oc>
    <nc r="G38">
      <v>2176.4</v>
    </nc>
  </rcc>
  <rcc rId="10879" sId="1" numFmtId="4">
    <oc r="G39">
      <v>495.6</v>
    </oc>
    <nc r="G39">
      <v>657.3</v>
    </nc>
  </rcc>
  <rcc rId="10880" sId="1" numFmtId="4">
    <oc r="G44">
      <v>8690.7000000000007</v>
    </oc>
    <nc r="G44">
      <v>11526.2</v>
    </nc>
  </rcc>
  <rfmt sheetId="1" sqref="G40">
    <dxf>
      <fill>
        <patternFill>
          <bgColor rgb="FFFFFF00"/>
        </patternFill>
      </fill>
    </dxf>
  </rfmt>
  <rfmt sheetId="1" sqref="G34">
    <dxf>
      <fill>
        <patternFill>
          <bgColor rgb="FFFFFF00"/>
        </patternFill>
      </fill>
    </dxf>
  </rfmt>
  <rcc rId="10881" sId="1" numFmtId="4">
    <oc r="G45">
      <v>2624.6</v>
    </oc>
    <nc r="G45">
      <v>3481</v>
    </nc>
  </rcc>
  <rcc rId="10882" sId="1" numFmtId="4">
    <oc r="G52">
      <v>11.7</v>
    </oc>
    <nc r="G52">
      <v>47</v>
    </nc>
  </rcc>
  <rfmt sheetId="1" sqref="G49">
    <dxf>
      <fill>
        <patternFill>
          <bgColor rgb="FFFFFF00"/>
        </patternFill>
      </fill>
    </dxf>
  </rfmt>
  <rfmt sheetId="1" sqref="G53">
    <dxf>
      <fill>
        <patternFill>
          <bgColor rgb="FFFFFF00"/>
        </patternFill>
      </fill>
    </dxf>
  </rfmt>
  <rcc rId="10883" sId="1" numFmtId="4">
    <oc r="G64">
      <f>208+208</f>
    </oc>
    <nc r="G64">
      <v>422</v>
    </nc>
  </rcc>
  <rcc rId="10884" sId="1" numFmtId="4">
    <nc r="G67">
      <v>200</v>
    </nc>
  </rcc>
  <rrc rId="10885" sId="1" ref="A68:XFD68" action="insertRow"/>
  <rcc rId="10886" sId="1">
    <nc r="F68" t="inlineStr">
      <is>
        <t>540</t>
      </is>
    </nc>
  </rcc>
  <rcc rId="10887" sId="1" odxf="1" dxf="1">
    <nc r="A68" t="inlineStr">
      <is>
        <t>Иные межбюджетные трансферты</t>
      </is>
    </nc>
    <odxf>
      <alignment vertical="top" readingOrder="0"/>
    </odxf>
    <ndxf>
      <alignment vertical="center" readingOrder="0"/>
    </ndxf>
  </rcc>
  <rcc rId="10888" sId="1">
    <nc r="B68" t="inlineStr">
      <is>
        <t>968</t>
      </is>
    </nc>
  </rcc>
  <rcc rId="10889" sId="1">
    <nc r="C68" t="inlineStr">
      <is>
        <t>01</t>
      </is>
    </nc>
  </rcc>
  <rcc rId="10890" sId="1">
    <nc r="D68" t="inlineStr">
      <is>
        <t>13</t>
      </is>
    </nc>
  </rcc>
  <rcc rId="10891" sId="1">
    <nc r="E68" t="inlineStr">
      <is>
        <t>0100382900</t>
      </is>
    </nc>
  </rcc>
  <rcc rId="10892" sId="1" numFmtId="4">
    <nc r="G68">
      <v>650</v>
    </nc>
  </rcc>
  <rcc rId="10893" sId="1">
    <oc r="G66">
      <f>G67</f>
    </oc>
    <nc r="G66">
      <f>G67+G68</f>
    </nc>
  </rcc>
  <rcc rId="10894" sId="1">
    <oc r="A69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69" t="inlineStr">
      <is>
        <t>Основное мероприятие "Изготовление комплектов памятных медалей</t>
      </is>
    </nc>
  </rcc>
  <rcc rId="10895" sId="1" numFmtId="4">
    <nc r="G71">
      <v>200</v>
    </nc>
  </rcc>
  <rcc rId="10896" sId="1" numFmtId="4">
    <oc r="G87">
      <v>180</v>
    </oc>
    <nc r="G87">
      <v>265</v>
    </nc>
  </rcc>
  <rrc rId="10897" sId="1" ref="A103:XFD103" action="insertRow"/>
  <rrc rId="10898" sId="1" ref="A103:XFD103" action="insertRow"/>
  <rcc rId="10899" sId="1">
    <nc r="A103" t="inlineStr">
      <is>
        <t>Закупка товаров, работ и услуг в сфере информационно-коммуникационных технологий</t>
      </is>
    </nc>
  </rcc>
  <rcc rId="10900" sId="1" numFmtId="30">
    <nc r="B103">
      <v>968</v>
    </nc>
  </rcc>
  <rcc rId="10901" sId="1">
    <nc r="C103" t="inlineStr">
      <is>
        <t>01</t>
      </is>
    </nc>
  </rcc>
  <rcc rId="10902" sId="1">
    <nc r="D103" t="inlineStr">
      <is>
        <t>13</t>
      </is>
    </nc>
  </rcc>
  <rcc rId="10903" sId="1">
    <nc r="F103" t="inlineStr">
      <is>
        <t>242</t>
      </is>
    </nc>
  </rcc>
  <rcc rId="10904" sId="1">
    <nc r="A104" t="inlineStr">
      <is>
        <t>Прочие закупки товаров, работ и услуг для государственных (муниципальных) нужд</t>
      </is>
    </nc>
  </rcc>
  <rcc rId="10905" sId="1" numFmtId="30">
    <nc r="B104">
      <v>968</v>
    </nc>
  </rcc>
  <rcc rId="10906" sId="1">
    <nc r="C104" t="inlineStr">
      <is>
        <t>01</t>
      </is>
    </nc>
  </rcc>
  <rcc rId="10907" sId="1">
    <nc r="D104" t="inlineStr">
      <is>
        <t>13</t>
      </is>
    </nc>
  </rcc>
  <rcc rId="10908" sId="1">
    <nc r="F104" t="inlineStr">
      <is>
        <t>244</t>
      </is>
    </nc>
  </rcc>
  <rcc rId="10909" sId="1">
    <nc r="E103" t="inlineStr">
      <is>
        <t>99900 73100</t>
      </is>
    </nc>
  </rcc>
  <rcc rId="10910" sId="1">
    <nc r="E104" t="inlineStr">
      <is>
        <t>99900 73100</t>
      </is>
    </nc>
  </rcc>
  <rcc rId="10911" sId="1" numFmtId="4">
    <oc r="G101">
      <v>230.8</v>
    </oc>
    <nc r="G101">
      <v>193.22880000000001</v>
    </nc>
  </rcc>
  <rcc rId="10912" sId="1" numFmtId="4">
    <oc r="G102">
      <v>69.7</v>
    </oc>
    <nc r="G102">
      <v>58.371200000000002</v>
    </nc>
  </rcc>
  <rcc rId="10913" sId="1" numFmtId="4">
    <nc r="G103">
      <v>15</v>
    </nc>
  </rcc>
  <rcc rId="10914" sId="1" numFmtId="4">
    <nc r="G104">
      <v>33.9</v>
    </nc>
  </rcc>
  <rcc rId="10915" sId="1">
    <oc r="G100">
      <f>SUM(G101:G102)</f>
    </oc>
    <nc r="G100">
      <f>SUM(G101:G104)</f>
    </nc>
  </rcc>
  <rcc rId="10916" sId="1" numFmtId="4">
    <nc r="G118">
      <v>196.9</v>
    </nc>
  </rcc>
  <rcc rId="10917" sId="1" numFmtId="4">
    <oc r="G122">
      <v>2352.8000000000002</v>
    </oc>
    <nc r="G122">
      <v>3101.2</v>
    </nc>
  </rcc>
  <rcc rId="10918" sId="1" numFmtId="4">
    <oc r="G125">
      <v>12515.8</v>
    </oc>
    <nc r="G125">
      <v>16325.5</v>
    </nc>
  </rcc>
  <rcc rId="10919" sId="1" numFmtId="4">
    <oc r="G127">
      <v>3779.7</v>
    </oc>
    <nc r="G127">
      <v>4930.3</v>
    </nc>
  </rcc>
  <rcc rId="10920" sId="1" numFmtId="4">
    <oc r="G128">
      <v>884</v>
    </oc>
    <nc r="G128">
      <v>940</v>
    </nc>
  </rcc>
  <rcc rId="10921" sId="1" numFmtId="4">
    <oc r="G129">
      <f>3197.1+30</f>
    </oc>
    <nc r="G129">
      <v>5455.4107000000004</v>
    </nc>
  </rcc>
  <rcc rId="10922" sId="1" numFmtId="4">
    <oc r="G130">
      <v>1224</v>
    </oc>
    <nc r="G130">
      <v>2327.3000000000002</v>
    </nc>
  </rcc>
  <rcc rId="10923" sId="1">
    <oc r="F152" t="inlineStr">
      <is>
        <t>622</t>
      </is>
    </oc>
    <nc r="F152" t="inlineStr">
      <is>
        <t>540</t>
      </is>
    </nc>
  </rcc>
  <rcc rId="10924" sId="1" numFmtId="4">
    <nc r="G152">
      <v>13681.4</v>
    </nc>
  </rcc>
  <rrc rId="10925" sId="1" ref="A156:XFD156" action="insertRow"/>
  <rrc rId="10926" sId="1" ref="A156:XFD156" action="insertRow"/>
  <rrc rId="10927" sId="1" ref="A156:XFD157" action="insertRow"/>
  <rrc rId="10928" sId="1" ref="A156:XFD156" action="insertRow"/>
  <rcc rId="10929" sId="1" odxf="1" dxf="1">
    <nc r="A156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b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0930" sId="1" odxf="1" dxf="1">
    <nc r="A157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>
          <bgColor theme="0"/>
        </patternFill>
      </fill>
      <alignment horizontal="general" vertical="top" readingOrder="0"/>
    </ndxf>
  </rcc>
  <rcc rId="10931" sId="1" odxf="1" dxf="1">
    <nc r="A158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</odxf>
    <ndxf>
      <font>
        <i/>
        <color indexed="8"/>
        <name val="Times New Roman"/>
        <scheme val="none"/>
      </font>
      <fill>
        <patternFill>
          <bgColor theme="0"/>
        </patternFill>
      </fill>
    </ndxf>
  </rcc>
  <rcc rId="10932" sId="1">
    <nc r="A159" t="inlineStr">
      <is>
        <t>Закупка товаров, работ, услуг в целях капитального ремонта государственного (муниципального) имущества</t>
      </is>
    </nc>
  </rcc>
  <rcc rId="10933" sId="1" odxf="1" dxf="1">
    <nc r="A160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0934" sId="1" odxf="1" dxf="1">
    <nc r="C156" t="inlineStr">
      <is>
        <t>04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0935" sId="1" odxf="1" dxf="1">
    <nc r="D156" t="inlineStr">
      <is>
        <t>09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0936" sId="1" odxf="1" dxf="1">
    <nc r="E156" t="inlineStr">
      <is>
        <t>06000 00000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theme="0"/>
        </patternFill>
      </fill>
    </ndxf>
  </rcc>
  <rfmt sheetId="1" sqref="F156" start="0" length="0">
    <dxf>
      <font>
        <b/>
        <name val="Times New Roman"/>
        <scheme val="none"/>
      </font>
    </dxf>
  </rfmt>
  <rcc rId="10937" sId="1" odxf="1" dxf="1">
    <nc r="C15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38" sId="1" odxf="1" dxf="1">
    <nc r="D157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39" sId="1" odxf="1" dxf="1">
    <nc r="E157" t="inlineStr">
      <is>
        <t>06050 00000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F157" start="0" length="0">
    <dxf>
      <font>
        <i/>
        <name val="Times New Roman"/>
        <scheme val="none"/>
      </font>
    </dxf>
  </rfmt>
  <rcc rId="10940" sId="1" odxf="1" dxf="1">
    <nc r="C15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41" sId="1" odxf="1" dxf="1">
    <nc r="D158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42" sId="1" odxf="1" dxf="1">
    <nc r="E158" t="inlineStr">
      <is>
        <t>06050 L3720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F158" start="0" length="0">
    <dxf>
      <font>
        <i/>
        <name val="Times New Roman"/>
        <scheme val="none"/>
      </font>
    </dxf>
  </rfmt>
  <rcc rId="10943" sId="1">
    <nc r="C159" t="inlineStr">
      <is>
        <t>04</t>
      </is>
    </nc>
  </rcc>
  <rcc rId="10944" sId="1">
    <nc r="D159" t="inlineStr">
      <is>
        <t>09</t>
      </is>
    </nc>
  </rcc>
  <rcc rId="10945" sId="1" odxf="1" dxf="1">
    <nc r="E159" t="inlineStr">
      <is>
        <t>06050 L3720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946" sId="1">
    <nc r="F159" t="inlineStr">
      <is>
        <t>243</t>
      </is>
    </nc>
  </rcc>
  <rcc rId="10947" sId="1">
    <nc r="C160" t="inlineStr">
      <is>
        <t>04</t>
      </is>
    </nc>
  </rcc>
  <rcc rId="10948" sId="1">
    <nc r="D160" t="inlineStr">
      <is>
        <t>09</t>
      </is>
    </nc>
  </rcc>
  <rcc rId="10949" sId="1" odxf="1" dxf="1">
    <nc r="E160" t="inlineStr">
      <is>
        <t>06050 L3720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950" sId="1">
    <nc r="F160" t="inlineStr">
      <is>
        <t>540</t>
      </is>
    </nc>
  </rcc>
  <rcc rId="10951" sId="1">
    <nc r="B156" t="inlineStr">
      <is>
        <t>968</t>
      </is>
    </nc>
  </rcc>
  <rcc rId="10952" sId="1">
    <nc r="B158" t="inlineStr">
      <is>
        <t>968</t>
      </is>
    </nc>
  </rcc>
  <rcc rId="10953" sId="1">
    <nc r="B159" t="inlineStr">
      <is>
        <t>968</t>
      </is>
    </nc>
  </rcc>
  <rcc rId="10954" sId="1">
    <nc r="B160" t="inlineStr">
      <is>
        <t>968</t>
      </is>
    </nc>
  </rcc>
  <rcc rId="10955" sId="1">
    <nc r="B157" t="inlineStr">
      <is>
        <t>968</t>
      </is>
    </nc>
  </rcc>
  <rcc rId="10956" sId="1" numFmtId="4">
    <nc r="G159">
      <v>152595.37</v>
    </nc>
  </rcc>
  <rcc rId="10957" sId="1" numFmtId="4">
    <nc r="G160">
      <v>7916.03</v>
    </nc>
  </rcc>
  <rcc rId="10958" sId="1">
    <nc r="G158">
      <f>G159+G160</f>
    </nc>
  </rcc>
  <rcc rId="10959" sId="1">
    <nc r="G157">
      <f>G158</f>
    </nc>
  </rcc>
  <rcc rId="10960" sId="1">
    <nc r="G156">
      <f>G157</f>
    </nc>
  </rcc>
  <rcc rId="10961" sId="1">
    <oc r="G147">
      <f>G148</f>
    </oc>
    <nc r="G147">
      <f>G148+G156</f>
    </nc>
  </rcc>
  <rfmt sheetId="1" sqref="G156" start="0" length="2147483647">
    <dxf>
      <font>
        <b/>
      </font>
    </dxf>
  </rfmt>
  <rcc rId="10962" sId="1" numFmtId="4">
    <oc r="G187">
      <f>493+493</f>
    </oc>
    <nc r="G187">
      <v>960</v>
    </nc>
  </rcc>
  <rcc rId="10963" sId="1">
    <oc r="H187" t="inlineStr">
      <is>
        <t>493 МБ</t>
      </is>
    </oc>
    <nc r="H187">
      <v>480</v>
    </nc>
  </rcc>
  <rcc rId="10964" sId="1" numFmtId="4">
    <oc r="G185">
      <v>200</v>
    </oc>
    <nc r="G185">
      <v>500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Ведом.структура!$A$1:$G$642</formula>
    <oldFormula>Ведом.структура!$A$1:$G$642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</rdn>
  <rdn rId="0" localSheetId="1" customView="1" name="Z_B67934D4_E797_41BD_A015_871403995F47_.wvu.FilterData" hidden="1" oldHidden="1">
    <formula>Ведом.структура!$A$13:$I$642</formula>
    <oldFormula>Ведом.структура!$A$13:$I$642</oldFormula>
  </rdn>
  <rcv guid="{B67934D4-E797-41BD-A015-871403995F47}" action="add"/>
</revisions>
</file>

<file path=xl/revisions/revisionLog1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rc rId="10968" sId="1" ref="A189:XFD189" action="insertRow"/>
  <rrc rId="10969" sId="1" ref="A189:XFD189" action="insertRow"/>
  <rrc rId="10970" sId="1" ref="A189:XFD190" action="insertRow"/>
  <rfmt sheetId="1" sqref="A189:G192">
    <dxf>
      <fill>
        <patternFill>
          <bgColor theme="0"/>
        </patternFill>
      </fill>
    </dxf>
  </rfmt>
  <rcc rId="10971" sId="1" odxf="1" dxf="1">
    <nc r="A189" t="inlineStr">
      <is>
        <t>МП «Комплексное развитие сельских территорий в Селенгинском районе на 2023-2025 годы»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72" sId="1">
    <nc r="B189" t="inlineStr">
      <is>
        <t>968</t>
      </is>
    </nc>
  </rcc>
  <rcc rId="10973" sId="1">
    <nc r="C189" t="inlineStr">
      <is>
        <t>05</t>
      </is>
    </nc>
  </rcc>
  <rcc rId="10974" sId="1">
    <nc r="E189" t="inlineStr">
      <is>
        <t>06000 00000</t>
      </is>
    </nc>
  </rcc>
  <rcc rId="10975" sId="1">
    <nc r="D189" t="inlineStr">
      <is>
        <t>03</t>
      </is>
    </nc>
  </rcc>
  <rfmt sheetId="1" sqref="A190" start="0" length="0">
    <dxf>
      <font>
        <b val="0"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76" sId="1" odxf="1" dxf="1">
    <nc r="B190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77" sId="1" odxf="1" dxf="1">
    <nc r="C190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78" sId="1" odxf="1" dxf="1">
    <nc r="D190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190" start="0" length="0">
    <dxf>
      <font>
        <b val="0"/>
        <i/>
        <name val="Times New Roman"/>
        <scheme val="none"/>
      </font>
    </dxf>
  </rfmt>
  <rfmt sheetId="1" sqref="A191" start="0" length="0">
    <dxf>
      <font>
        <b val="0"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79" sId="1" odxf="1" dxf="1">
    <nc r="B191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80" sId="1" odxf="1" dxf="1">
    <nc r="C191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81" sId="1" odxf="1" dxf="1">
    <nc r="D191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191" start="0" length="0">
    <dxf>
      <font>
        <b val="0"/>
        <i/>
        <name val="Times New Roman"/>
        <scheme val="none"/>
      </font>
    </dxf>
  </rfmt>
  <rfmt sheetId="1" sqref="A192" start="0" length="0">
    <dxf>
      <font>
        <b val="0"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82" sId="1" odxf="1" dxf="1">
    <nc r="B192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983" sId="1" odxf="1" dxf="1">
    <nc r="C192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984" sId="1" odxf="1" dxf="1">
    <nc r="D192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192" start="0" length="0">
    <dxf>
      <font>
        <b val="0"/>
        <name val="Times New Roman"/>
        <scheme val="none"/>
      </font>
    </dxf>
  </rfmt>
  <rcc rId="10985" sId="1" odxf="1" dxf="1">
    <nc r="A190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ndxf>
      <fill>
        <patternFill patternType="none">
          <bgColor indexed="65"/>
        </patternFill>
      </fill>
      <alignment vertical="top" readingOrder="0"/>
    </ndxf>
  </rcc>
  <rcc rId="10986" sId="1" odxf="1" dxf="1">
    <nc r="A191" t="inlineStr">
      <is>
        <t>Обеспечение комплексного развития сельских территорий</t>
      </is>
    </nc>
    <ndxf>
      <fill>
        <patternFill patternType="none">
          <bgColor indexed="65"/>
        </patternFill>
      </fill>
      <alignment vertical="top" readingOrder="0"/>
    </ndxf>
  </rcc>
  <rcc rId="10987" sId="1" odxf="1" dxf="1">
    <nc r="A192" t="inlineStr">
      <is>
        <t>Иные межбюджетные трансферты</t>
      </is>
    </nc>
    <ndxf>
      <font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10988" sId="1">
    <nc r="E190" t="inlineStr">
      <is>
        <t>06060 00000</t>
      </is>
    </nc>
  </rcc>
  <rcc rId="10989" sId="1">
    <nc r="E191" t="inlineStr">
      <is>
        <t>06060 L5760</t>
      </is>
    </nc>
  </rcc>
  <rcc rId="10990" sId="1">
    <nc r="E192" t="inlineStr">
      <is>
        <t>06060 L5760</t>
      </is>
    </nc>
  </rcc>
  <rcc rId="10991" sId="1">
    <nc r="F192" t="inlineStr">
      <is>
        <t>540</t>
      </is>
    </nc>
  </rcc>
  <rcc rId="10992" sId="1" numFmtId="4">
    <nc r="G192">
      <v>143</v>
    </nc>
  </rcc>
  <rfmt sheetId="1" sqref="F192:G192" start="0" length="2147483647">
    <dxf>
      <font>
        <b val="0"/>
      </font>
    </dxf>
  </rfmt>
  <rcc rId="10993" sId="1">
    <nc r="G191">
      <f>G192</f>
    </nc>
  </rcc>
  <rcc rId="10994" sId="1">
    <nc r="G190">
      <f>G191</f>
    </nc>
  </rcc>
  <rcc rId="10995" sId="1">
    <nc r="G189">
      <f>G190</f>
    </nc>
  </rcc>
  <rfmt sheetId="1" sqref="G190:G191" start="0" length="2147483647">
    <dxf>
      <font>
        <b val="0"/>
      </font>
    </dxf>
  </rfmt>
  <rcc rId="10996" sId="1">
    <oc r="G188">
      <f>G193+G198</f>
    </oc>
    <nc r="G188">
      <f>G193+G198+G189</f>
    </nc>
  </rcc>
  <rcc rId="10997" sId="1" numFmtId="4">
    <oc r="G196">
      <f>16520.2+337.1+16.9</f>
    </oc>
    <nc r="G196">
      <v>13800.58685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Ведом.структура!$A$1:$G$646</formula>
    <oldFormula>Ведом.структура!$A$1:$G$646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Ведом.структура!$A$13:$I$646</formula>
    <oldFormula>Ведом.структура!$A$13:$I$646</oldFormula>
  </rdn>
  <rcv guid="{B67934D4-E797-41BD-A015-871403995F47}" action="add"/>
</revisions>
</file>

<file path=xl/revisions/revisionLog1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10690" sId="1" ref="A1:XFD1" action="deleteRow">
    <undo index="0" exp="area" ref3D="1" dr="$A$1:$G$636" dn="Область_печати" sId="1"/>
    <undo index="0" exp="area" ref3D="1" dr="$A$1:$G$613" dn="Z_E8C4D6E1_9869_4DF1_B028_E267A0B6BE3E_.wvu.PrintArea" sId="1"/>
    <undo index="0" exp="area" ref3D="1" dr="$A$1:$G$636" dn="Z_B67934D4_E797_41BD_A015_871403995F47_.wvu.PrintArea" sId="1"/>
    <undo index="0" exp="area" ref3D="1" dr="$A$1:$G$638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№6       </t>
        </is>
      </nc>
      <ndxf>
        <font>
          <name val="Times New Roman"/>
          <scheme val="none"/>
        </font>
        <alignment horizontal="right" wrapText="0" readingOrder="0"/>
      </ndxf>
    </rcc>
  </rrc>
  <rrc rId="10691" sId="1" ref="A1:XFD1" action="deleteRow">
    <undo index="0" exp="area" ref3D="1" dr="$A$1:$G$635" dn="Область_печати" sId="1"/>
    <undo index="0" exp="area" ref3D="1" dr="$A$1:$G$612" dn="Z_E8C4D6E1_9869_4DF1_B028_E267A0B6BE3E_.wvu.PrintArea" sId="1"/>
    <undo index="0" exp="area" ref3D="1" dr="$A$1:$G$635" dn="Z_B67934D4_E797_41BD_A015_871403995F47_.wvu.PrintArea" sId="1"/>
    <undo index="0" exp="area" ref3D="1" dr="$A$1:$G$637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0692" sId="1" ref="A1:XFD1" action="deleteRow">
    <undo index="0" exp="area" ref3D="1" dr="$A$1:$G$634" dn="Область_печати" sId="1"/>
    <undo index="0" exp="area" ref3D="1" dr="$A$1:$G$611" dn="Z_E8C4D6E1_9869_4DF1_B028_E267A0B6BE3E_.wvu.PrintArea" sId="1"/>
    <undo index="0" exp="area" ref3D="1" dr="$A$1:$G$634" dn="Z_B67934D4_E797_41BD_A015_871403995F47_.wvu.PrintArea" sId="1"/>
    <undo index="0" exp="area" ref3D="1" dr="$A$1:$G$636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10693" sId="1" ref="A1:XFD1" action="deleteRow">
    <undo index="0" exp="area" ref3D="1" dr="$A$1:$G$633" dn="Область_печати" sId="1"/>
    <undo index="0" exp="area" ref3D="1" dr="$A$1:$G$610" dn="Z_E8C4D6E1_9869_4DF1_B028_E267A0B6BE3E_.wvu.PrintArea" sId="1"/>
    <undo index="0" exp="area" ref3D="1" dr="$A$1:$G$633" dn="Z_B67934D4_E797_41BD_A015_871403995F47_.wvu.PrintArea" sId="1"/>
    <undo index="0" exp="area" ref3D="1" dr="$A$1:$G$635" dn="Z_73FC67B9_3A5E_4402_A781_D3BF0209130F_.wvu.PrintArea" sId="1"/>
    <rfmt sheetId="1" xfDxf="1" sqref="A1:XFD1" start="0" length="0"/>
  </rrc>
  <rcc rId="10694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10695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10696" sId="1">
    <oc r="G7" t="inlineStr">
      <is>
        <t>от "23" декабря 2022 № 227</t>
      </is>
    </oc>
    <nc r="G7" t="inlineStr">
      <is>
        <t>от "___" декабря 2023 № ___</t>
      </is>
    </nc>
  </rcc>
  <rcc rId="10697" sId="1" numFmtId="4">
    <nc r="G29">
      <v>1612.9</v>
    </nc>
  </rcc>
  <rcc rId="10698" sId="1" numFmtId="4">
    <nc r="G31">
      <v>496.5</v>
    </nc>
  </rcc>
  <rcc rId="10699" sId="1" numFmtId="4">
    <nc r="G23">
      <v>850.2</v>
    </nc>
  </rcc>
  <rcc rId="10700" sId="1" numFmtId="4">
    <nc r="G25">
      <v>256.8</v>
    </nc>
  </rcc>
  <rcc rId="10701" sId="1" numFmtId="4">
    <nc r="G24">
      <v>50</v>
    </nc>
  </rcc>
  <rcc rId="10702" sId="1" numFmtId="4">
    <nc r="G30">
      <v>150</v>
    </nc>
  </rcc>
  <rcc rId="10703" sId="1" numFmtId="4">
    <nc r="G26">
      <v>33.799999999999997</v>
    </nc>
  </rcc>
  <rcc rId="10704" sId="1" numFmtId="4">
    <nc r="G27">
      <v>100</v>
    </nc>
  </rcc>
  <rcc rId="10705" sId="1" numFmtId="4">
    <nc r="G369">
      <v>3603.1</v>
    </nc>
  </rcc>
  <rcc rId="10706" sId="1" numFmtId="4">
    <nc r="G371">
      <v>1088.0999999999999</v>
    </nc>
  </rcc>
  <rcc rId="10707" sId="1" numFmtId="4">
    <nc r="G370">
      <v>13</v>
    </nc>
  </rcc>
  <rcc rId="10708" sId="1" numFmtId="4">
    <nc r="G373">
      <v>205.3</v>
    </nc>
  </rcc>
  <rcc rId="10709" sId="1" numFmtId="4">
    <nc r="G374">
      <v>37</v>
    </nc>
  </rcc>
  <rcc rId="10710" sId="1" numFmtId="4">
    <nc r="G331">
      <v>4051.7</v>
    </nc>
  </rcc>
  <rcc rId="10711" sId="1" numFmtId="4">
    <nc r="G333">
      <v>1223.5999999999999</v>
    </nc>
  </rcc>
  <rcc rId="10712" sId="1" numFmtId="4">
    <nc r="G332">
      <v>100</v>
    </nc>
  </rcc>
  <rcc rId="10713" sId="1" numFmtId="4">
    <nc r="G334">
      <v>1600</v>
    </nc>
  </rcc>
  <rcc rId="10714" sId="1" numFmtId="4">
    <nc r="G335">
      <v>470</v>
    </nc>
  </rcc>
  <rcc rId="10715" sId="1" numFmtId="4">
    <nc r="G122">
      <v>12515.8</v>
    </nc>
  </rcc>
  <rcc rId="10716" sId="1" numFmtId="4">
    <nc r="G124">
      <v>3779.8</v>
    </nc>
  </rcc>
  <rcc rId="10717" sId="1" numFmtId="4">
    <nc r="G123">
      <v>300</v>
    </nc>
  </rcc>
  <rcc rId="10718" sId="1" numFmtId="4">
    <nc r="G125">
      <v>884</v>
    </nc>
  </rcc>
  <rcc rId="10719" sId="1" numFmtId="4">
    <nc r="G128">
      <v>50</v>
    </nc>
  </rcc>
  <rcc rId="10720" sId="1" numFmtId="4">
    <nc r="G127">
      <v>1224</v>
    </nc>
  </rcc>
  <rcc rId="10721" sId="1" numFmtId="4">
    <nc r="G126">
      <v>3197.1</v>
    </nc>
  </rcc>
  <rcc rId="10722" sId="1" numFmtId="4">
    <nc r="G129">
      <v>0</v>
    </nc>
  </rcc>
  <rcc rId="10723" sId="1" numFmtId="4">
    <nc r="G622">
      <v>1302.0999999999999</v>
    </nc>
  </rcc>
  <rcc rId="10724" sId="1" numFmtId="4">
    <nc r="G624">
      <v>393.2</v>
    </nc>
  </rcc>
  <rcc rId="10725" sId="1" numFmtId="4">
    <nc r="G623">
      <v>50</v>
    </nc>
  </rcc>
  <rcc rId="10726" sId="1" numFmtId="4">
    <nc r="G625">
      <v>62.3</v>
    </nc>
  </rcc>
  <rcc rId="10727" sId="1" numFmtId="4">
    <nc r="G626">
      <v>17.899999999999999</v>
    </nc>
  </rcc>
  <rcc rId="10728" sId="1" numFmtId="4">
    <nc r="G119">
      <v>2352.8000000000002</v>
    </nc>
  </rcc>
  <rcc rId="10729" sId="1" numFmtId="4">
    <nc r="G230">
      <v>87969.64</v>
    </nc>
  </rcc>
  <rcc rId="10730" sId="1" numFmtId="4">
    <nc r="G241">
      <v>81763.460000000006</v>
    </nc>
  </rcc>
  <rcc rId="10731" sId="1" numFmtId="4">
    <nc r="G266">
      <v>9027.9</v>
    </nc>
  </rcc>
  <rcc rId="10732" sId="1" numFmtId="4">
    <nc r="G267">
      <v>18390.59</v>
    </nc>
  </rcc>
  <rcc rId="10733" sId="1" numFmtId="4">
    <nc r="G300">
      <v>548.52</v>
    </nc>
  </rcc>
  <rcc rId="10734" sId="1" numFmtId="4">
    <nc r="G301">
      <v>165.65</v>
    </nc>
  </rcc>
  <rcc rId="10735" sId="1" numFmtId="4">
    <nc r="G303">
      <v>19892.22</v>
    </nc>
  </rcc>
  <rcc rId="10736" sId="1" numFmtId="4">
    <nc r="G305">
      <v>6007.45</v>
    </nc>
  </rcc>
  <rcc rId="10737" sId="1" numFmtId="4">
    <nc r="G306">
      <v>250</v>
    </nc>
  </rcc>
  <rcc rId="10738" sId="1" numFmtId="4">
    <nc r="G308">
      <v>544.69000000000005</v>
    </nc>
  </rcc>
  <rcc rId="10739" sId="1" numFmtId="4">
    <nc r="G309">
      <v>194</v>
    </nc>
  </rcc>
  <rcc rId="10740" sId="1" numFmtId="4">
    <nc r="G307">
      <v>2950.89</v>
    </nc>
  </rcc>
  <rcc rId="10741" sId="1" odxf="1" dxf="1">
    <nc r="H302">
      <f>G302+G299</f>
    </nc>
    <odxf>
      <numFmt numFmtId="0" formatCode="General"/>
    </odxf>
    <ndxf>
      <numFmt numFmtId="164" formatCode="0.00000"/>
    </ndxf>
  </rcc>
  <rcc rId="10742" sId="1" numFmtId="4">
    <nc r="G595">
      <v>163.80000000000001</v>
    </nc>
  </rcc>
  <rcc rId="10743" sId="1" numFmtId="4">
    <nc r="G597">
      <v>1997.86</v>
    </nc>
  </rcc>
  <rcc rId="10744" sId="1" numFmtId="4">
    <nc r="G598">
      <v>603.35</v>
    </nc>
  </rcc>
  <rcc rId="10745" sId="1" numFmtId="4">
    <nc r="G599">
      <v>15</v>
    </nc>
  </rcc>
  <rcc rId="10746" sId="1" numFmtId="4">
    <nc r="G601">
      <v>4</v>
    </nc>
  </rcc>
  <rcc rId="10747" sId="1" numFmtId="4">
    <nc r="G600">
      <v>128.94999999999999</v>
    </nc>
  </rcc>
  <rcc rId="10748" sId="1" numFmtId="4">
    <nc r="G594">
      <v>542.29999999999995</v>
    </nc>
  </rcc>
  <rcc rId="10749" sId="1" numFmtId="4">
    <nc r="G560">
      <v>1444.94</v>
    </nc>
  </rcc>
  <rcc rId="10750" sId="1" numFmtId="4">
    <nc r="G561">
      <v>436.37</v>
    </nc>
  </rcc>
  <rcc rId="10751" sId="1" numFmtId="4">
    <nc r="G555">
      <v>150</v>
    </nc>
  </rcc>
  <rcc rId="10752" sId="1" numFmtId="4">
    <nc r="G570">
      <f>20702.55+150</f>
    </nc>
  </rcc>
  <rcc rId="10753" sId="1" numFmtId="4">
    <nc r="G533">
      <v>1226.43</v>
    </nc>
  </rcc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0828" sId="1" numFmtId="4">
    <oc r="G25">
      <v>256.8</v>
    </oc>
    <nc r="G25">
      <v>256.7</v>
    </nc>
  </rcc>
  <rcc rId="10829" sId="1" numFmtId="4">
    <oc r="G149">
      <v>0</v>
    </oc>
    <nc r="G149"/>
  </rcc>
  <rcc rId="10830" sId="1" numFmtId="4">
    <oc r="G230">
      <v>87969.64</v>
    </oc>
    <nc r="G230">
      <f>87969.64-685.215</f>
    </nc>
  </rcc>
  <rcc rId="10831" sId="1" numFmtId="4">
    <oc r="G241">
      <v>70940.06</v>
    </oc>
    <nc r="G241">
      <v>58103.9</v>
    </nc>
  </rcc>
  <rcc rId="10832" sId="1" numFmtId="4">
    <oc r="G244">
      <f>116435</f>
    </oc>
    <nc r="G244">
      <v>128763.1</v>
    </nc>
  </rcc>
  <rcc rId="10833" sId="1">
    <oc r="G256">
      <f>8380+420</f>
    </oc>
    <nc r="G256"/>
  </rcc>
  <rcc rId="10834" sId="1" numFmtId="4">
    <nc r="G260">
      <v>8800</v>
    </nc>
  </rcc>
  <rfmt sheetId="1" sqref="G259">
    <dxf>
      <fill>
        <patternFill>
          <bgColor rgb="FF92D050"/>
        </patternFill>
      </fill>
    </dxf>
  </rfmt>
  <rfmt sheetId="1" sqref="G255">
    <dxf>
      <fill>
        <patternFill>
          <bgColor theme="0"/>
        </patternFill>
      </fill>
    </dxf>
  </rfmt>
  <rm rId="10835" sheetId="1" source="H256" destination="H260" sourceSheetId="1">
    <rfmt sheetId="1" sqref="H260" start="0" length="0">
      <dxf>
        <font>
          <i/>
          <sz val="10"/>
          <color auto="1"/>
          <name val="Times New Roman CYR"/>
          <scheme val="none"/>
        </font>
        <alignment vertical="top" wrapText="1" readingOrder="0"/>
      </dxf>
    </rfmt>
  </rm>
  <rcc rId="10836" sId="1" numFmtId="4">
    <oc r="G266">
      <v>9027.9</v>
    </oc>
    <nc r="G266">
      <v>643.9</v>
    </nc>
  </rcc>
  <rcc rId="10837" sId="1" numFmtId="4">
    <oc r="G267">
      <v>18390.59</v>
    </oc>
    <nc r="G267">
      <v>1428.9</v>
    </nc>
  </rcc>
  <rcc rId="10838" sId="1" numFmtId="4">
    <oc r="G269">
      <v>10159.152</v>
    </oc>
    <nc r="G269">
      <v>18543.151999999998</v>
    </nc>
  </rcc>
  <rcc rId="10839" sId="1" numFmtId="4">
    <oc r="G270">
      <v>32170.648000000001</v>
    </oc>
    <nc r="G270">
      <v>49132.347999999998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0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>
  <rcc rId="10754" sId="1" numFmtId="4">
    <nc r="G499">
      <v>555.98</v>
    </nc>
  </rcc>
  <rcc rId="10755" sId="1" numFmtId="4">
    <nc r="G500">
      <v>167.9</v>
    </nc>
  </rcc>
  <rcc rId="10756" sId="1" numFmtId="4">
    <nc r="G502">
      <v>6270.58</v>
    </nc>
  </rcc>
  <rcc rId="10757" sId="1" numFmtId="4">
    <nc r="G504">
      <v>1893.7</v>
    </nc>
  </rcc>
  <rcc rId="10758" sId="1" numFmtId="4">
    <nc r="G505">
      <v>47.1</v>
    </nc>
  </rcc>
  <rcc rId="10759" sId="1" numFmtId="4">
    <nc r="G506">
      <v>344.6</v>
    </nc>
  </rcc>
  <rcc rId="10760" sId="1" numFmtId="4">
    <nc r="G507">
      <v>6.5</v>
    </nc>
  </rcc>
  <rcc rId="10761" sId="1" numFmtId="4">
    <nc r="G447">
      <v>9232.4</v>
    </nc>
  </rcc>
  <rcc rId="10762" sId="1" numFmtId="4">
    <nc r="G428">
      <v>9296.2000000000007</v>
    </nc>
  </rcc>
  <rcc rId="10763" sId="1" numFmtId="4">
    <nc r="G461">
      <v>14678.2</v>
    </nc>
  </rcc>
  <rcc rId="10764" sId="1" numFmtId="4">
    <nc r="G61">
      <v>100</v>
    </nc>
  </rcc>
  <rcc rId="10765" sId="1" numFmtId="4">
    <nc r="G73">
      <v>50</v>
    </nc>
  </rcc>
  <rcc rId="10766" sId="1" numFmtId="4">
    <nc r="G81">
      <v>125</v>
    </nc>
  </rcc>
  <rcc rId="10767" sId="1" numFmtId="4">
    <nc r="G82">
      <v>10</v>
    </nc>
  </rcc>
  <rcc rId="10768" sId="1" numFmtId="4">
    <nc r="G77">
      <v>400</v>
    </nc>
  </rcc>
  <rcc rId="10769" sId="1" numFmtId="4">
    <nc r="G86">
      <v>180</v>
    </nc>
  </rcc>
  <rcc rId="10770" sId="1" numFmtId="4">
    <nc r="G90">
      <v>250</v>
    </nc>
  </rcc>
  <rcc rId="10771" sId="1" numFmtId="4">
    <nc r="G157">
      <v>30</v>
    </nc>
  </rcc>
  <rcc rId="10772" sId="1" numFmtId="4">
    <nc r="G161">
      <v>181</v>
    </nc>
  </rcc>
  <rcc rId="10773" sId="1" numFmtId="4">
    <nc r="G608">
      <v>100</v>
    </nc>
  </rcc>
  <rcc rId="10774" sId="1" numFmtId="4">
    <nc r="G318">
      <v>98</v>
    </nc>
  </rcc>
  <rcc rId="10775" sId="1" numFmtId="4">
    <nc r="G315">
      <v>200</v>
    </nc>
  </rcc>
  <rcc rId="10776" sId="1" numFmtId="4">
    <nc r="G440">
      <v>105.6</v>
    </nc>
  </rcc>
  <rcc rId="10777" sId="1" numFmtId="4">
    <nc r="G482">
      <v>360</v>
    </nc>
  </rcc>
  <rcc rId="10778" sId="1" numFmtId="4">
    <nc r="G516">
      <v>151</v>
    </nc>
  </rcc>
  <rcc rId="10779" sId="1" numFmtId="4">
    <oc r="G196">
      <v>5419.8</v>
    </oc>
    <nc r="G196">
      <v>2710</v>
    </nc>
  </rcc>
  <rcc rId="10780" sId="1" numFmtId="4">
    <nc r="G381">
      <v>202.8</v>
    </nc>
  </rcc>
  <rcc rId="10781" sId="1" numFmtId="4">
    <nc r="G404">
      <v>320</v>
    </nc>
  </rcc>
  <rfmt sheetId="1" sqref="H638" start="0" length="0">
    <dxf>
      <numFmt numFmtId="164" formatCode="0.00000"/>
    </dxf>
  </rfmt>
  <rcc rId="10782" sId="1" odxf="1" dxf="1">
    <nc r="H641">
      <f>G632-H638</f>
    </nc>
    <odxf>
      <numFmt numFmtId="0" formatCode="General"/>
    </odxf>
    <ndxf>
      <numFmt numFmtId="166" formatCode="_-* #,##0.00000\ _₽_-;\-* #,##0.00000\ _₽_-;_-* &quot;-&quot;?????\ _₽_-;_-@_-"/>
    </ndxf>
  </rcc>
  <rcc rId="10783" sId="1" numFmtId="4">
    <nc r="G38">
      <v>1641.1</v>
    </nc>
  </rcc>
  <rcc rId="10784" sId="1" numFmtId="4">
    <nc r="G39">
      <v>495.6</v>
    </nc>
  </rcc>
  <rcc rId="10785" sId="1" numFmtId="4">
    <nc r="G44">
      <v>8690.7000000000007</v>
    </nc>
  </rcc>
  <rcc rId="10786" sId="1" numFmtId="4">
    <nc r="G45">
      <v>2624.6</v>
    </nc>
  </rcc>
  <rcc rId="10787" sId="1" numFmtId="4">
    <nc r="G46">
      <v>8.8000000000000007</v>
    </nc>
  </rcc>
  <rcc rId="10788" sId="1" numFmtId="4">
    <nc r="G47">
      <v>90</v>
    </nc>
  </rcc>
  <rcc rId="10789" sId="1" numFmtId="4">
    <nc r="G48">
      <v>125</v>
    </nc>
  </rcc>
  <rcc rId="10790" sId="1" numFmtId="4">
    <oc r="G241">
      <v>81763.460000000006</v>
    </oc>
    <nc r="G241">
      <v>70940.06</v>
    </nc>
  </rcc>
  <rcc rId="10791" sId="1">
    <nc r="H638">
      <f>G638-2058.275</f>
    </nc>
  </rcc>
  <rcc rId="10792" sId="1" numFmtId="4">
    <oc r="G126">
      <v>3197.1</v>
    </oc>
    <nc r="G126">
      <f>3197.1+30</f>
    </nc>
  </rcc>
  <rcc rId="10793" sId="1">
    <oc r="G631">
      <f>400+400</f>
    </oc>
    <nc r="G631">
      <f>400+400</f>
    </nc>
  </rcc>
  <rcc rId="10794" sId="1">
    <oc r="H631">
      <v>400</v>
    </oc>
    <nc r="H631" t="inlineStr">
      <is>
        <t>МБ400</t>
      </is>
    </nc>
  </rcc>
  <rcc rId="10795" sId="1">
    <oc r="G121">
      <f>SUM(G122:G129)</f>
    </oc>
    <nc r="G121">
      <f>SUM(G122:G129)</f>
    </nc>
  </rcc>
  <rcc rId="10796" sId="1" numFmtId="4">
    <oc r="G124">
      <v>3779.8</v>
    </oc>
    <nc r="G124">
      <v>3779.7</v>
    </nc>
  </rcc>
  <rcc rId="10797" sId="1" numFmtId="4">
    <nc r="G378">
      <v>260</v>
    </nc>
  </rcc>
  <rcc rId="10798" sId="1" odxf="1" dxf="1">
    <nc r="H40">
      <f>G34+G40</f>
    </nc>
    <odxf>
      <numFmt numFmtId="0" formatCode="General"/>
    </odxf>
    <ndxf>
      <numFmt numFmtId="164" formatCode="0.00000"/>
    </ndxf>
  </rcc>
  <rcc rId="10799" sId="1" numFmtId="4">
    <oc r="G306">
      <v>250</v>
    </oc>
    <nc r="G306">
      <f>250+624.9</f>
    </nc>
  </rcc>
  <rcc rId="10800" sId="1" numFmtId="4">
    <oc r="G307">
      <v>2950.89</v>
    </oc>
    <nc r="G307">
      <v>2348.6</v>
    </nc>
  </rcc>
  <rcc rId="10801" sId="1" numFmtId="4">
    <oc r="G308">
      <v>544.69000000000005</v>
    </oc>
    <nc r="G308">
      <v>544.70000000000005</v>
    </nc>
  </rcc>
  <rcc rId="10802" sId="1" numFmtId="4">
    <oc r="G309">
      <v>194</v>
    </oc>
    <nc r="G309">
      <v>87.3</v>
    </nc>
  </rcc>
  <rcc rId="10803" sId="1" numFmtId="4">
    <nc r="G310">
      <v>35.6</v>
    </nc>
  </rcc>
  <rcc rId="10804" sId="1" numFmtId="4">
    <nc r="G311">
      <v>48.5</v>
    </nc>
  </rcc>
  <rcc rId="10805" sId="1" numFmtId="4">
    <oc r="G303">
      <v>19892.22</v>
    </oc>
    <nc r="G303">
      <v>19892.2</v>
    </nc>
  </rcc>
  <rcc rId="10806" sId="1" numFmtId="4">
    <nc r="G304">
      <v>6007.4</v>
    </nc>
  </rcc>
  <rm rId="10807" sheetId="1" source="G304" destination="G305" sourceSheetId="1">
    <rcc rId="0" sId="1" dxf="1" numFmtId="4">
      <nc r="G305">
        <v>6007.45</v>
      </nc>
      <ndxf>
        <font>
          <sz val="10"/>
          <color auto="1"/>
          <name val="Times New Roman"/>
          <scheme val="none"/>
        </font>
        <numFmt numFmtId="164" formatCode="0.000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cc rId="10808" sId="1" numFmtId="4">
    <oc r="G300">
      <v>548.52</v>
    </oc>
    <nc r="G300">
      <v>548.5</v>
    </nc>
  </rcc>
  <rcc rId="10809" sId="1" numFmtId="4">
    <oc r="G301">
      <v>165.65</v>
    </oc>
    <nc r="G301">
      <v>165.7</v>
    </nc>
  </rcc>
  <rcc rId="10810" sId="1" numFmtId="4">
    <oc r="G335">
      <v>470</v>
    </oc>
    <nc r="G335">
      <f>470-0.855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dn rId="0" localSheetId="1" customView="1" name="Z_52696238_F456_4421_A192_0B109CB53B4A_.wvu.PrintArea" hidden="1" oldHidden="1">
    <formula>Ведом.структура!$A$1:$G$606</formula>
  </rdn>
  <rdn rId="0" localSheetId="1" customView="1" name="Z_52696238_F456_4421_A192_0B109CB53B4A_.wvu.FilterData" hidden="1" oldHidden="1">
    <formula>Ведом.структура!$A$13:$I$604</formula>
  </rdn>
  <rcv guid="{52696238-F456-4421-A192-0B109CB53B4A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10842" sId="1" numFmtId="4">
    <nc r="G473">
      <v>195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Ведом.структура!$A$1:$G$646</formula>
    <oldFormula>Ведом.структура!$A$1:$G$646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Ведом.структура!$A$13:$I$646</formula>
    <oldFormula>Ведом.структура!$A$13:$I$646</oldFormula>
  </rdn>
  <rcv guid="{B67934D4-E797-41BD-A015-871403995F47}" action="add"/>
</revisions>
</file>

<file path=xl/revisions/revisionLog14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rc rId="11004" sId="1" ref="A205:XFD205" action="insertRow"/>
  <rrc rId="11005" sId="1" ref="A205:XFD205" action="insertRow"/>
  <rrc rId="11006" sId="1" ref="A205:XFD206" action="insertRow"/>
  <rcc rId="11007" sId="1" odxf="1" dxf="1">
    <nc r="A205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odxf>
    <ndxf>
      <font>
        <b/>
        <color indexed="8"/>
        <name val="Times New Roman"/>
        <scheme val="none"/>
      </font>
      <fill>
        <patternFill patternType="solid">
          <bgColor indexed="41"/>
        </patternFill>
      </fill>
      <alignment horizontal="general" readingOrder="0"/>
    </ndxf>
  </rcc>
  <rcc rId="11008" sId="1" odxf="1" dxf="1">
    <nc r="A20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scheme val="none"/>
      </font>
      <alignment horizontal="general" vertical="top" readingOrder="0"/>
      <border outline="0">
        <left/>
        <right/>
        <top/>
        <bottom/>
      </border>
    </ndxf>
  </rcc>
  <rcc rId="11009" sId="1" odxf="1" dxf="1">
    <nc r="A207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scheme val="none"/>
      </font>
      <alignment horizontal="left" vertical="center" readingOrder="0"/>
    </odxf>
    <ndxf>
      <font>
        <i/>
        <color indexed="8"/>
        <name val="Times New Roman"/>
        <scheme val="none"/>
      </font>
      <alignment horizontal="general" vertical="top" readingOrder="0"/>
    </ndxf>
  </rcc>
  <rcc rId="11010" sId="1" odxf="1" dxf="1">
    <nc r="A208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none">
          <bgColor indexed="65"/>
        </patternFill>
      </fill>
    </odxf>
    <ndxf>
      <font>
        <color indexed="8"/>
        <name val="Times New Roman"/>
        <scheme val="none"/>
      </font>
      <fill>
        <patternFill patternType="solid">
          <bgColor theme="0"/>
        </patternFill>
      </fill>
    </ndxf>
  </rcc>
  <rcc rId="11011" sId="1" odxf="1" dxf="1">
    <nc r="B205" t="inlineStr">
      <is>
        <t>968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2" sId="1" odxf="1" dxf="1">
    <nc r="C205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fmt sheetId="1" sqref="D205" start="0" length="0">
    <dxf>
      <font>
        <b/>
        <name val="Times New Roman"/>
        <scheme val="none"/>
      </font>
    </dxf>
  </rfmt>
  <rcc rId="11013" sId="1">
    <nc r="D205" t="inlineStr">
      <is>
        <t>05</t>
      </is>
    </nc>
  </rcc>
  <rcc rId="11014" sId="1">
    <nc r="B206" t="inlineStr">
      <is>
        <t>968</t>
      </is>
    </nc>
  </rcc>
  <rcc rId="11015" sId="1">
    <nc r="B207" t="inlineStr">
      <is>
        <t>968</t>
      </is>
    </nc>
  </rcc>
  <rcc rId="11016" sId="1">
    <nc r="B208" t="inlineStr">
      <is>
        <t>968</t>
      </is>
    </nc>
  </rcc>
  <rcc rId="11017" sId="1" odxf="1" dxf="1">
    <nc r="C206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8" sId="1" odxf="1" dxf="1">
    <nc r="D206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9" sId="1" odxf="1" dxf="1">
    <nc r="E206" t="inlineStr">
      <is>
        <t>16000 00000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fmt sheetId="1" sqref="F206" start="0" length="0">
    <dxf>
      <font>
        <b/>
        <name val="Times New Roman"/>
        <scheme val="none"/>
      </font>
      <fill>
        <patternFill patternType="none">
          <bgColor indexed="65"/>
        </patternFill>
      </fill>
    </dxf>
  </rfmt>
  <rcc rId="11020" sId="1" odxf="1" dxf="1">
    <nc r="C207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021" sId="1" odxf="1" dxf="1">
    <nc r="D207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022" sId="1" odxf="1" dxf="1">
    <nc r="E207" t="inlineStr">
      <is>
        <t>160F2 5424F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207" start="0" length="0">
    <dxf>
      <font>
        <i/>
        <name val="Times New Roman"/>
        <scheme val="none"/>
      </font>
      <fill>
        <patternFill patternType="none">
          <bgColor indexed="65"/>
        </patternFill>
      </fill>
    </dxf>
  </rfmt>
  <rcc rId="11023" sId="1">
    <nc r="C208" t="inlineStr">
      <is>
        <t>05</t>
      </is>
    </nc>
  </rcc>
  <rcc rId="11024" sId="1">
    <nc r="D208" t="inlineStr">
      <is>
        <t>05</t>
      </is>
    </nc>
  </rcc>
  <rcc rId="11025" sId="1">
    <nc r="E208" t="inlineStr">
      <is>
        <t>160F2 5424F</t>
      </is>
    </nc>
  </rcc>
  <rcc rId="11026" sId="1" odxf="1" dxf="1">
    <nc r="F208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27" sId="1" numFmtId="4">
    <nc r="G208">
      <v>50000</v>
    </nc>
  </rcc>
  <rcc rId="11028" sId="1">
    <nc r="G207">
      <f>G208</f>
    </nc>
  </rcc>
  <rcc rId="11029" sId="1">
    <nc r="G206">
      <f>G207</f>
    </nc>
  </rcc>
  <rcc rId="11030" sId="1">
    <nc r="G205">
      <f>G206</f>
    </nc>
  </rcc>
  <rfmt sheetId="1" sqref="G205" start="0" length="2147483647">
    <dxf>
      <font>
        <b/>
      </font>
    </dxf>
  </rfmt>
  <rfmt sheetId="1" sqref="G206" start="0" length="2147483647">
    <dxf>
      <font>
        <b/>
      </font>
    </dxf>
  </rfmt>
  <rfmt sheetId="1" sqref="B205:G205">
    <dxf>
      <fill>
        <patternFill>
          <bgColor rgb="FFCCFFFF"/>
        </patternFill>
      </fill>
    </dxf>
  </rfmt>
  <rcc rId="11031" sId="1">
    <oc r="G173">
      <f>G174+G188</f>
    </oc>
    <nc r="G173">
      <f>G174+G188+G205</f>
    </nc>
  </rcc>
  <rcc rId="11032" sId="1" numFmtId="4">
    <oc r="G214">
      <v>2710</v>
    </oc>
    <nc r="G214">
      <v>5328.92508</v>
    </nc>
  </rcc>
  <rfmt sheetId="1" sqref="I217" start="0" length="0">
    <dxf>
      <font>
        <i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1033" sId="1" ref="A217:XFD217" action="insertRow"/>
  <rrc rId="11034" sId="1" ref="A217:XFD217" action="insertRow"/>
  <rrc rId="11035" sId="1" ref="A217:XFD218" action="insertRow"/>
  <rcc rId="11036" sId="1" odxf="1" dxf="1">
    <nc r="A21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vertical="center" readingOrder="0"/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  <alignment vertical="top" readingOrder="0"/>
    </ndxf>
  </rcc>
  <rcc rId="11037" sId="1" odxf="1" dxf="1">
    <nc r="A218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/>
        <right/>
        <top/>
        <bottom/>
      </border>
    </ndxf>
  </rcc>
  <rcc rId="11038" sId="1" odxf="1" dxf="1">
    <nc r="A21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center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top" readingOrder="0"/>
    </ndxf>
  </rcc>
  <rrc rId="11039" sId="1" ref="A220:XFD220" action="deleteRow">
    <rfmt sheetId="1" xfDxf="1" sqref="A220:XFD220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220" start="0" length="0">
      <dxf>
        <font>
          <b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0" start="0" length="0">
      <dxf>
        <font>
          <b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040" sId="1" odxf="1" dxf="1">
    <nc r="B21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1" sId="1" odxf="1" dxf="1">
    <nc r="C217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2" sId="1" odxf="1" dxf="1">
    <nc r="D217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217" start="0" length="0">
    <dxf>
      <font>
        <b val="0"/>
        <i/>
        <name val="Times New Roman"/>
        <scheme val="none"/>
      </font>
    </dxf>
  </rfmt>
  <rcc rId="11043" sId="1" odxf="1" dxf="1">
    <nc r="B218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4" sId="1" odxf="1" dxf="1">
    <nc r="C218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5" sId="1" odxf="1" dxf="1">
    <nc r="D218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218" start="0" length="0">
    <dxf>
      <font>
        <b val="0"/>
        <i/>
        <name val="Times New Roman"/>
        <scheme val="none"/>
      </font>
    </dxf>
  </rfmt>
  <rcc rId="11046" sId="1" odxf="1" dxf="1">
    <nc r="B219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1047" sId="1" odxf="1" dxf="1">
    <nc r="C219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1048" sId="1" odxf="1" dxf="1">
    <nc r="D219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219" start="0" length="0">
    <dxf>
      <font>
        <b val="0"/>
        <name val="Times New Roman"/>
        <scheme val="none"/>
      </font>
    </dxf>
  </rfmt>
  <rcc rId="11049" sId="1">
    <nc r="E217" t="inlineStr">
      <is>
        <t>06020 00000</t>
      </is>
    </nc>
  </rcc>
  <rcc rId="11050" sId="1">
    <nc r="E218" t="inlineStr">
      <is>
        <t>06020 L5760</t>
      </is>
    </nc>
  </rcc>
  <rcc rId="11051" sId="1">
    <nc r="E219" t="inlineStr">
      <is>
        <t>06020 L5760</t>
      </is>
    </nc>
  </rcc>
  <rcc rId="11052" sId="1">
    <nc r="F219" t="inlineStr">
      <is>
        <t>244</t>
      </is>
    </nc>
  </rcc>
  <rfmt sheetId="1" sqref="F219" start="0" length="2147483647">
    <dxf>
      <font>
        <b val="0"/>
      </font>
    </dxf>
  </rfmt>
  <rcc rId="11053" sId="1" numFmtId="4">
    <nc r="G219">
      <v>9733.4564599999994</v>
    </nc>
  </rcc>
  <rfmt sheetId="1" sqref="G219" start="0" length="2147483647">
    <dxf>
      <font>
        <b val="0"/>
      </font>
    </dxf>
  </rfmt>
  <rcc rId="11054" sId="1">
    <nc r="G218">
      <f>G219</f>
    </nc>
  </rcc>
  <rcc rId="11055" sId="1">
    <nc r="G217">
      <f>G218</f>
    </nc>
  </rcc>
  <rcc rId="11056" sId="1">
    <oc r="G216">
      <f>G220</f>
    </oc>
    <nc r="G216">
      <f>G220+G217</f>
    </nc>
  </rcc>
  <rcc rId="11057" sId="1" numFmtId="4">
    <oc r="G222">
      <f>1668.7+34.1+206.8</f>
    </oc>
    <nc r="G222">
      <v>1368.4054599999999</v>
    </nc>
  </rcc>
  <rrc rId="11058" sId="1" ref="A223:XFD223" action="insertRow"/>
  <rrc rId="11059" sId="1" ref="A223:XFD223" action="insertRow"/>
  <rrc rId="11060" sId="1" ref="A223:XFD224" action="insertRow"/>
  <rcc rId="11061" sId="1" odxf="1" dxf="1">
    <nc r="A223" t="inlineStr">
      <is>
        <t>Непрограммные расходы</t>
      </is>
    </nc>
    <odxf>
      <font>
        <b val="0"/>
        <name val="Times New Roman"/>
        <scheme val="none"/>
      </font>
      <alignment horizontal="left" readingOrder="0"/>
    </odxf>
    <ndxf>
      <font>
        <b/>
        <name val="Times New Roman"/>
        <scheme val="none"/>
      </font>
      <alignment horizontal="general" readingOrder="0"/>
    </ndxf>
  </rcc>
  <rcc rId="11062" sId="1" odxf="1" dxf="1">
    <nc r="A224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name val="Times New Roman"/>
        <scheme val="none"/>
      </font>
      <alignment horizontal="left" readingOrder="0"/>
    </odxf>
    <ndxf>
      <font>
        <i/>
        <name val="Times New Roman"/>
        <scheme val="none"/>
      </font>
      <alignment horizontal="general" readingOrder="0"/>
    </ndxf>
  </rcc>
  <rcc rId="11063" sId="1" odxf="1" dxf="1">
    <nc r="A225" t="inlineStr">
      <is>
        <t>Субсидии гражданам на приобретение жилья</t>
      </is>
    </nc>
    <odxf>
      <alignment horizontal="left" readingOrder="0"/>
    </odxf>
    <ndxf>
      <alignment horizontal="general" readingOrder="0"/>
    </ndxf>
  </rcc>
  <rrc rId="11064" sId="1" ref="A226:XFD226" action="deleteRow">
    <rfmt sheetId="1" xfDxf="1" sqref="A226:XFD226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226" start="0" length="0">
      <dxf>
        <font>
          <name val="Times New Roman"/>
          <scheme val="none"/>
        </font>
        <fill>
          <patternFill patternType="none">
            <bgColor indexed="65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065" sId="1">
    <nc r="B223" t="inlineStr">
      <is>
        <t>968</t>
      </is>
    </nc>
  </rcc>
  <rcc rId="11066" sId="1">
    <nc r="B224" t="inlineStr">
      <is>
        <t>968</t>
      </is>
    </nc>
  </rcc>
  <rcc rId="11067" sId="1">
    <nc r="B225" t="inlineStr">
      <is>
        <t>968</t>
      </is>
    </nc>
  </rcc>
  <rcc rId="11068" sId="1">
    <nc r="C223" t="inlineStr">
      <is>
        <t>10</t>
      </is>
    </nc>
  </rcc>
  <rcc rId="11069" sId="1">
    <nc r="D223" t="inlineStr">
      <is>
        <t>03</t>
      </is>
    </nc>
  </rcc>
  <rcc rId="11070" sId="1">
    <nc r="C224" t="inlineStr">
      <is>
        <t>10</t>
      </is>
    </nc>
  </rcc>
  <rcc rId="11071" sId="1">
    <nc r="D224" t="inlineStr">
      <is>
        <t>03</t>
      </is>
    </nc>
  </rcc>
  <rcc rId="11072" sId="1">
    <nc r="C225" t="inlineStr">
      <is>
        <t>10</t>
      </is>
    </nc>
  </rcc>
  <rcc rId="11073" sId="1">
    <nc r="D225" t="inlineStr">
      <is>
        <t>03</t>
      </is>
    </nc>
  </rcc>
  <rcc rId="11074" sId="1">
    <nc r="E223" t="inlineStr">
      <is>
        <t>99900 00000</t>
      </is>
    </nc>
  </rcc>
  <rfmt sheetId="1" sqref="B223:E223" start="0" length="2147483647">
    <dxf>
      <font>
        <b/>
      </font>
    </dxf>
  </rfmt>
  <rfmt sheetId="1" sqref="F223:G223" start="0" length="2147483647">
    <dxf>
      <font>
        <b/>
      </font>
    </dxf>
  </rfmt>
  <rcc rId="11075" sId="1" odxf="1" dxf="1">
    <nc r="E224" t="inlineStr">
      <is>
        <t>99900 51560</t>
      </is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224" start="0" length="0">
    <dxf>
      <font>
        <i/>
        <name val="Times New Roman"/>
        <scheme val="none"/>
      </font>
      <fill>
        <patternFill patternType="none">
          <bgColor indexed="65"/>
        </patternFill>
      </fill>
    </dxf>
  </rfmt>
  <rcc rId="11076" sId="1" odxf="1" dxf="1">
    <nc r="E225" t="inlineStr">
      <is>
        <t>99900 51560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77" sId="1" odxf="1" dxf="1">
    <nc r="F225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78" sId="1" numFmtId="4">
    <nc r="G225">
      <v>19662.3</v>
    </nc>
  </rcc>
  <rcc rId="11079" sId="1">
    <nc r="G224">
      <f>G225</f>
    </nc>
  </rcc>
  <rcc rId="11080" sId="1">
    <nc r="G223">
      <f>G224</f>
    </nc>
  </rcc>
  <rcc rId="11081" sId="1">
    <oc r="G215">
      <f>G216</f>
    </oc>
    <nc r="G215">
      <f>G216+G223</f>
    </nc>
  </rcc>
  <rcc rId="11082" sId="1">
    <oc r="H222" t="inlineStr">
      <is>
        <t>206,8 МБ</t>
      </is>
    </oc>
    <nc r="H222"/>
  </rcc>
  <rcc rId="11083" sId="1" numFmtId="4">
    <oc r="G234">
      <v>1778.74</v>
    </oc>
    <nc r="G234">
      <v>1458.56</v>
    </nc>
  </rcc>
  <rcc rId="11084" sId="1" numFmtId="4">
    <oc r="G235">
      <v>536.79999999999995</v>
    </oc>
    <nc r="G235">
      <v>445.54</v>
    </nc>
  </rcc>
  <rcc rId="11085" sId="1" numFmtId="4">
    <oc r="G236">
      <v>140</v>
    </oc>
    <nc r="G236">
      <v>100</v>
    </nc>
  </rcc>
  <rcc rId="11086" sId="1" numFmtId="4">
    <oc r="G237">
      <v>241.16</v>
    </oc>
    <nc r="G237">
      <v>153.19999999999999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Ведом.структура!$A$1:$G$656</formula>
    <oldFormula>Ведом.структура!$A$1:$G$656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Ведом.структура!$A$13:$I$656</formula>
    <oldFormula>Ведом.структура!$A$13:$I$656</oldFormula>
  </rdn>
  <rcv guid="{B67934D4-E797-41BD-A015-871403995F47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>
  <rcc rId="10845" sId="1" odxf="1" dxf="1">
    <nc r="K424">
      <f>G422+G524+G220</f>
    </nc>
    <odxf>
      <numFmt numFmtId="0" formatCode="General"/>
    </odxf>
    <ndxf>
      <numFmt numFmtId="164" formatCode="0.00000"/>
    </ndxf>
  </rcc>
  <rcc rId="10846" sId="1" numFmtId="4">
    <nc r="G253">
      <v>300</v>
    </nc>
  </rcc>
  <rcc rId="10847" sId="1" odxf="1" dxf="1">
    <nc r="J58">
      <f>G57+G364</f>
    </nc>
    <odxf>
      <numFmt numFmtId="0" formatCode="General"/>
    </odxf>
    <ndxf>
      <numFmt numFmtId="164" formatCode="0.00000"/>
    </ndxf>
  </rcc>
  <rfmt sheetId="1" sqref="K366" start="0" length="0">
    <dxf>
      <numFmt numFmtId="164" formatCode="0.00000"/>
    </dxf>
  </rfmt>
  <rcc rId="10848" sId="1" odxf="1" dxf="1">
    <nc r="J142">
      <f>G137+G604</f>
    </nc>
    <odxf>
      <numFmt numFmtId="0" formatCode="General"/>
    </odxf>
    <ndxf>
      <numFmt numFmtId="164" formatCode="0.00000"/>
    </ndxf>
  </rcc>
  <rfmt sheetId="1" sqref="J148" start="0" length="0">
    <dxf>
      <numFmt numFmtId="164" formatCode="0.00000"/>
    </dxf>
  </rfmt>
  <rcc rId="10849" sId="1" odxf="1" dxf="1">
    <nc r="J154">
      <f>G153+G395+G627</f>
    </nc>
    <odxf>
      <numFmt numFmtId="0" formatCode="General"/>
    </odxf>
    <ndxf>
      <numFmt numFmtId="164" formatCode="0.00000"/>
    </ndxf>
  </rcc>
  <rcc rId="10850" sId="1" numFmtId="4">
    <nc r="G175">
      <v>200</v>
    </nc>
  </rcc>
  <rrc rId="10851" sId="1" ref="A174:XFD174" action="insertRow"/>
  <rrc rId="10852" sId="1" ref="A174:XFD174" action="insertRow"/>
  <rcc rId="10853" sId="1" odxf="1" dxf="1">
    <nc r="A17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ndxf>
  </rcc>
  <rcc rId="10854" sId="1" odxf="1" dxf="1">
    <nc r="A175" t="inlineStr">
      <is>
        <t>Иные межбюджетные трансферты</t>
      </is>
    </nc>
    <odxf>
      <font>
        <b/>
        <name val="Times New Roman"/>
        <scheme val="none"/>
      </font>
    </odxf>
    <ndxf>
      <font>
        <b val="0"/>
        <color indexed="8"/>
        <name val="Times New Roman"/>
        <scheme val="none"/>
      </font>
    </ndxf>
  </rcc>
  <rcc rId="10855" sId="1" odxf="1" dxf="1">
    <nc r="C174" t="inlineStr">
      <is>
        <t>05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6" sId="1" odxf="1" dxf="1">
    <nc r="D174" t="inlineStr">
      <is>
        <t>02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7" sId="1" odxf="1" dxf="1">
    <nc r="E174" t="inlineStr">
      <is>
        <t>99900 82400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fmt sheetId="1" sqref="F174" start="0" length="0">
    <dxf>
      <font>
        <b val="0"/>
        <i/>
        <name val="Times New Roman"/>
        <scheme val="none"/>
      </font>
      <fill>
        <patternFill patternType="solid">
          <bgColor theme="0"/>
        </patternFill>
      </fill>
    </dxf>
  </rfmt>
  <rcc rId="10858" sId="1" odxf="1" dxf="1">
    <nc r="C175" t="inlineStr">
      <is>
        <t>05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59" sId="1" odxf="1" dxf="1">
    <nc r="D175" t="inlineStr">
      <is>
        <t>02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0" sId="1" odxf="1" dxf="1">
    <nc r="E175" t="inlineStr">
      <is>
        <t>99900 82400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1" sId="1" odxf="1" dxf="1">
    <nc r="F175" t="inlineStr">
      <is>
        <t>540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2" sId="1" numFmtId="4">
    <nc r="G175">
      <v>685.17499999999995</v>
    </nc>
  </rcc>
  <rcc rId="10863" sId="1">
    <nc r="G174">
      <f>G175</f>
    </nc>
  </rcc>
  <rcc rId="10864" sId="1">
    <oc r="G173">
      <f>G176+G178</f>
    </oc>
    <nc r="G173">
      <f>G176+G178+G174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Ведом.структура!$A$1:$G$634</formula>
    <oldFormula>Ведом.структура!$A$1:$G$634</oldFormula>
  </rdn>
  <rdn rId="0" localSheetId="1" customView="1" name="Z_B67934D4_E797_41BD_A015_871403995F47_.wvu.FilterData" hidden="1" oldHidden="1">
    <formula>Ведом.структура!$A$13:$I$634</formula>
    <oldFormula>Ведом.структура!$A$13:$I$634</oldFormula>
  </rdn>
  <rcv guid="{B67934D4-E797-41BD-A015-871403995F47}" action="add"/>
</revisions>
</file>

<file path=xl/revisions/revisionLog15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>
  <rcc rId="10813" sId="1" numFmtId="4">
    <oc r="G499">
      <v>555.98</v>
    </oc>
    <nc r="G499">
      <v>556</v>
    </nc>
  </rcc>
  <rcc rId="10814" sId="1" numFmtId="4">
    <oc r="G502">
      <v>6270.58</v>
    </oc>
    <nc r="G502">
      <v>6270.6</v>
    </nc>
  </rcc>
  <rcc rId="10815" sId="1" numFmtId="4">
    <nc r="G503">
      <v>0</v>
    </nc>
  </rcc>
  <rcc rId="10816" sId="1" numFmtId="4">
    <oc r="G533">
      <v>1226.43</v>
    </oc>
    <nc r="G533">
      <v>1226.4000000000001</v>
    </nc>
  </rcc>
  <rcc rId="10817" sId="1" numFmtId="4">
    <oc r="G560">
      <v>1444.94</v>
    </oc>
    <nc r="G560">
      <v>1444.9</v>
    </nc>
  </rcc>
  <rcc rId="10818" sId="1" numFmtId="4">
    <oc r="G561">
      <v>436.37</v>
    </oc>
    <nc r="G561">
      <v>436.3</v>
    </nc>
  </rcc>
  <rcc rId="10819" sId="1">
    <oc r="G570">
      <f>20702.55+150</f>
    </oc>
    <nc r="G570">
      <f>20702.5</f>
    </nc>
  </rcc>
  <rcc rId="10820" sId="1" numFmtId="4">
    <oc r="G597">
      <v>1997.86</v>
    </oc>
    <nc r="G597">
      <v>1997.9</v>
    </nc>
  </rcc>
  <rcc rId="10821" sId="1" numFmtId="4">
    <oc r="G598">
      <v>603.35</v>
    </oc>
    <nc r="G598">
      <v>603.4</v>
    </nc>
  </rcc>
  <rcc rId="10822" sId="1" numFmtId="4">
    <oc r="G599">
      <v>15</v>
    </oc>
    <nc r="G599">
      <f>15+114</f>
    </nc>
  </rcc>
  <rcc rId="10823" sId="1" numFmtId="4">
    <oc r="G600">
      <v>128.94999999999999</v>
    </oc>
    <nc r="G600">
      <v>15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74" sId="1" ref="A25:XFD25" action="deleteRow">
    <undo index="65535" exp="ref" v="1" dr="G25" r="G21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">
        <v>845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">
        <f>G26+G27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5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77" sId="1">
    <oc r="G21">
      <f>G25+G22+#REF!</f>
    </oc>
    <nc r="G21">
      <f>G25+G22</f>
    </nc>
  </rcc>
  <rcc rId="9978" sId="1" numFmtId="4">
    <oc r="G27">
      <v>1063.2374400000001</v>
    </oc>
    <nc r="G27"/>
  </rcc>
  <rcc rId="9979" sId="1" numFmtId="4">
    <oc r="G28">
      <v>74.667000000000002</v>
    </oc>
    <nc r="G28"/>
  </rcc>
  <rcc rId="9980" sId="1" numFmtId="4">
    <oc r="G29">
      <v>306.29354999999998</v>
    </oc>
    <nc r="G29"/>
  </rcc>
  <rcc rId="9981" sId="1" numFmtId="4">
    <oc r="G30">
      <v>33.799999999999997</v>
    </oc>
    <nc r="G30"/>
  </rcc>
  <rcc rId="9982" sId="1" numFmtId="4">
    <oc r="G31">
      <v>391</v>
    </oc>
    <nc r="G31"/>
  </rcc>
  <rcc rId="9983" sId="1" numFmtId="4">
    <oc r="G32">
      <v>0.2</v>
    </oc>
    <nc r="G32"/>
  </rcc>
  <rcc rId="9984" sId="1" numFmtId="4">
    <oc r="G34">
      <v>2002.3152399999999</v>
    </oc>
    <nc r="G34"/>
  </rcc>
  <rcc rId="9985" sId="1" numFmtId="4">
    <oc r="G35">
      <v>148.50358</v>
    </oc>
    <nc r="G35"/>
  </rcc>
  <rcc rId="9986" sId="1" numFmtId="4">
    <oc r="G36">
      <v>578.98533999999995</v>
    </oc>
    <nc r="G36"/>
  </rcc>
  <rrc rId="9987" sId="1" ref="A41:XFD41" action="deleteRow">
    <undo index="65535" exp="ref" v="1" dr="G41" r="G40" sId="1"/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">
        <f>G42+G43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8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58.338250000000002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9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17.61815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0" sId="1" ref="A45:XFD45" action="deleteRow">
    <undo index="65535" exp="ref" v="1" dr="G45" r="G40" sId="1"/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">
        <f>G46+G47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1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1001.60453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2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141.51728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3" sId="1">
    <oc r="G40">
      <f>G41+#REF!+G45</f>
    </oc>
    <nc r="G40">
      <f>G41</f>
    </nc>
  </rcc>
  <rrc rId="9994" sId="1" ref="A47:XFD47" action="deleteRow">
    <undo index="65535" exp="ref" v="1" dr="G47" r="G46" sId="1"/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">
        <f>G48+G49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5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230.12558000000001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6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69.497919999999993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7" sId="1" numFmtId="4">
    <oc r="G49">
      <v>7982.4848499999998</v>
    </oc>
    <nc r="G49"/>
  </rcc>
  <rcc rId="9998" sId="1" numFmtId="4">
    <oc r="G50">
      <v>2382.8159799999999</v>
    </oc>
    <nc r="G50"/>
  </rcc>
  <rcc rId="9999" sId="1" numFmtId="4">
    <oc r="G51">
      <v>8.8000000000000007</v>
    </oc>
    <nc r="G51"/>
  </rcc>
  <rcc rId="10000" sId="1" numFmtId="4">
    <oc r="G52">
      <v>90</v>
    </oc>
    <nc r="G52"/>
  </rcc>
  <rcc rId="10001" sId="1" numFmtId="4">
    <oc r="G53">
      <v>126.1345</v>
    </oc>
    <nc r="G53"/>
  </rcc>
  <rrc rId="10002" sId="1" ref="A54:XFD54" action="deleteRow">
    <undo index="65535" exp="ref" v="1" dr="G54" r="G46" sId="1"/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4">
        <f>G55+G56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3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3110.48002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4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912.26408000000004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05" sId="1">
    <oc r="G46">
      <f>G47+#REF!+G54</f>
    </oc>
    <nc r="G46">
      <f>G47</f>
    </nc>
  </rcc>
  <rcc rId="10006" sId="1" numFmtId="4">
    <oc r="G57">
      <v>22.1</v>
    </oc>
    <nc r="G57">
      <v>11.7</v>
    </nc>
  </rcc>
  <rfmt sheetId="1" sqref="G57">
    <dxf>
      <fill>
        <patternFill>
          <bgColor rgb="FF92D050"/>
        </patternFill>
      </fill>
    </dxf>
  </rfmt>
  <rcc rId="10007" sId="1" numFmtId="4">
    <oc r="G61">
      <v>43</v>
    </oc>
    <nc r="G61"/>
  </rcc>
  <rcc rId="10008" sId="1" numFmtId="4">
    <oc r="G69">
      <v>173.5</v>
    </oc>
    <nc r="G69">
      <f>208</f>
    </nc>
  </rcc>
  <rfmt sheetId="1" sqref="G69">
    <dxf>
      <fill>
        <patternFill>
          <bgColor rgb="FF92D050"/>
        </patternFill>
      </fill>
    </dxf>
  </rfmt>
  <rcc rId="10009" sId="1" numFmtId="4">
    <oc r="G70">
      <v>142.19999999999999</v>
    </oc>
    <nc r="G70"/>
  </rcc>
  <rrc rId="10010" sId="1" ref="A70:XFD70" action="deleteRow">
    <undo index="65535" exp="ref" v="1" dr="G70" r="G68" sId="1"/>
    <rfmt sheetId="1" xfDxf="1" sqref="A70:XFD70" start="0" length="0">
      <dxf>
        <font>
          <name val="Times New Roman CYR"/>
          <family val="1"/>
        </font>
        <alignment wrapText="1"/>
      </dxf>
    </rfmt>
    <rcc rId="0" sId="1" dxf="1">
      <nc r="A70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1" sId="1">
    <oc r="G68">
      <f>G69+#REF!</f>
    </oc>
    <nc r="G68">
      <f>G69</f>
    </nc>
  </rcc>
  <rcc rId="10012" sId="1" numFmtId="4">
    <oc r="G66">
      <v>30</v>
    </oc>
    <nc r="G66"/>
  </rcc>
  <rcc rId="10013" sId="1" numFmtId="4">
    <oc r="G72">
      <v>50</v>
    </oc>
    <nc r="G72"/>
  </rcc>
  <rcc rId="10014" sId="1" numFmtId="4">
    <oc r="G73">
      <v>600</v>
    </oc>
    <nc r="G73"/>
  </rcc>
  <rrc rId="10015" sId="1" ref="A73:XFD73" action="deleteRow">
    <undo index="65535" exp="ref" v="1" dr="G73" r="G71" sId="1"/>
    <rfmt sheetId="1" xfDxf="1" sqref="A73:XFD73" start="0" length="0">
      <dxf>
        <font>
          <name val="Times New Roman CYR"/>
          <family val="1"/>
        </font>
        <alignment wrapText="1"/>
      </dxf>
    </rfmt>
    <rcc rId="0" sId="1" dxf="1">
      <nc r="A73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0100382900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6" sId="1">
    <oc r="G71">
      <f>G72+#REF!</f>
    </oc>
    <nc r="G71">
      <f>G72</f>
    </nc>
  </rcc>
  <rcc rId="10017" sId="1" numFmtId="4">
    <oc r="G75">
      <v>250</v>
    </oc>
    <nc r="G75"/>
  </rcc>
  <rcc rId="10018" sId="1" numFmtId="4">
    <oc r="G78">
      <v>36</v>
    </oc>
    <nc r="G78"/>
  </rcc>
  <rcc rId="10019" sId="1" numFmtId="4">
    <oc r="G79">
      <v>10.5</v>
    </oc>
    <nc r="G79"/>
  </rcc>
  <rrc rId="10020" sId="1" ref="A79:XFD79" action="deleteRow">
    <undo index="65535" exp="ref" v="1" dr="G79" r="G77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21" sId="1">
    <oc r="G77">
      <f>G78+#REF!</f>
    </oc>
    <nc r="G77">
      <f>G78</f>
    </nc>
  </rcc>
  <rcc rId="10022" sId="1" numFmtId="4">
    <oc r="G82">
      <v>100</v>
    </oc>
    <nc r="G82"/>
  </rcc>
  <rcc rId="10023" sId="1" numFmtId="4">
    <oc r="G86">
      <v>125</v>
    </oc>
    <nc r="G86"/>
  </rcc>
  <rcc rId="10024" sId="1" numFmtId="4">
    <oc r="G87">
      <v>10</v>
    </oc>
    <nc r="G87"/>
  </rcc>
  <rcc rId="10025" sId="1" numFmtId="4">
    <oc r="G91">
      <v>180</v>
    </oc>
    <nc r="G91"/>
  </rcc>
  <rcc rId="10026" sId="1" numFmtId="4">
    <oc r="G95">
      <v>250</v>
    </oc>
    <nc r="G95"/>
  </rcc>
  <rcc rId="10027" sId="1" numFmtId="4">
    <oc r="G99">
      <v>330</v>
    </oc>
    <nc r="G99"/>
  </rcc>
  <rcc rId="10028" sId="1" numFmtId="4">
    <oc r="G102">
      <v>273.87407000000002</v>
    </oc>
    <nc r="G102"/>
  </rcc>
  <rcc rId="10029" sId="1" numFmtId="4">
    <oc r="G103">
      <v>87.14819</v>
    </oc>
    <nc r="G103"/>
  </rcc>
  <rrc rId="10030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G105+G106+G107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1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166.72881000000001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2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50.352089999999997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3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27.215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4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5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15">
    <dxf>
      <fill>
        <patternFill>
          <bgColor rgb="FF92D050"/>
        </patternFill>
      </fill>
    </dxf>
  </rfmt>
  <rfmt sheetId="1" sqref="G109">
    <dxf>
      <fill>
        <patternFill>
          <bgColor rgb="FF92D050"/>
        </patternFill>
      </fill>
    </dxf>
  </rfmt>
  <rcc rId="10036" sId="1" numFmtId="4">
    <oc r="G105">
      <v>425.8</v>
    </oc>
    <nc r="G105">
      <v>230.8</v>
    </nc>
  </rcc>
  <rcc rId="10037" sId="1" numFmtId="4">
    <oc r="G106">
      <v>128.6</v>
    </oc>
    <nc r="G106">
      <v>69.7</v>
    </nc>
  </rcc>
  <rcc rId="10038" sId="1" numFmtId="4">
    <oc r="G107">
      <v>88.161000000000001</v>
    </oc>
    <nc r="G107"/>
  </rcc>
  <rcc rId="10039" sId="1" numFmtId="4">
    <oc r="G108">
      <v>19.539000000000001</v>
    </oc>
    <nc r="G108"/>
  </rcc>
  <rfmt sheetId="1" sqref="G104">
    <dxf>
      <fill>
        <patternFill>
          <bgColor rgb="FF92D050"/>
        </patternFill>
      </fill>
    </dxf>
  </rfmt>
  <rrc rId="10040" sId="1" ref="A120:XFD120" action="deleteRow">
    <undo index="65535" exp="ref" v="1" dr="G120" r="G100" sId="1"/>
    <rfmt sheetId="1" xfDxf="1" sqref="A120:XFD120" start="0" length="0">
      <dxf>
        <font>
          <i/>
          <name val="Times New Roman CYR"/>
          <family val="1"/>
        </font>
        <alignment wrapText="1"/>
      </dxf>
    </rfmt>
    <rcc rId="0" sId="1" dxf="1">
      <nc r="A120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41" sId="1" ref="A120:XFD120" action="deleteRow"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18984.550200000001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42" sId="1" numFmtId="4">
    <oc r="G121">
      <v>69.5</v>
    </oc>
    <nc r="G121"/>
  </rcc>
  <rcc rId="10043" sId="1" numFmtId="4">
    <oc r="G122">
      <v>2068.2620499999998</v>
    </oc>
    <nc r="G122"/>
  </rcc>
  <rcc rId="10044" sId="1" numFmtId="4">
    <oc r="G123">
      <v>140.16840999999999</v>
    </oc>
    <nc r="G123"/>
  </rcc>
  <rcc rId="10045" sId="1" numFmtId="4">
    <oc r="G124">
      <v>34.524439999999998</v>
    </oc>
    <nc r="G124"/>
  </rcc>
  <rcc rId="10046" sId="1" numFmtId="4">
    <oc r="G126">
      <v>2718.7</v>
    </oc>
    <nc r="G126"/>
  </rcc>
  <rcc rId="10047" sId="1" numFmtId="4">
    <oc r="G129">
      <v>10436.083000000001</v>
    </oc>
    <nc r="G129"/>
  </rcc>
  <rcc rId="10048" sId="1" numFmtId="4">
    <oc r="G130">
      <v>873.245</v>
    </oc>
    <nc r="G130"/>
  </rcc>
  <rcc rId="10049" sId="1" numFmtId="4">
    <oc r="G131">
      <v>3087.9654999999998</v>
    </oc>
    <nc r="G131"/>
  </rcc>
  <rcc rId="10050" sId="1" numFmtId="4">
    <oc r="G132">
      <v>1025.086</v>
    </oc>
    <nc r="G132"/>
  </rcc>
  <rcc rId="10051" sId="1" numFmtId="4">
    <oc r="G133">
      <v>10347.602940000001</v>
    </oc>
    <nc r="G133"/>
  </rcc>
  <rcc rId="10052" sId="1" numFmtId="4">
    <oc r="G134">
      <v>2247.5</v>
    </oc>
    <nc r="G134"/>
  </rcc>
  <rcc rId="10053" sId="1" numFmtId="4">
    <oc r="G135">
      <v>50</v>
    </oc>
    <nc r="G135"/>
  </rcc>
  <rcc rId="10054" sId="1" numFmtId="4">
    <oc r="G136">
      <v>2.3624999999999998</v>
    </oc>
    <nc r="G136"/>
  </rcc>
  <rcc rId="10055" sId="1" numFmtId="4">
    <oc r="G138">
      <v>413</v>
    </oc>
    <nc r="G138"/>
  </rcc>
  <rrc rId="10056" sId="1" ref="A137:XFD137" action="deleteRow">
    <undo index="65535" exp="ref" v="1" dr="G137" r="G100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Резервные фонды местных администраций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7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выплаты населению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58" sId="1" ref="A137:XFD137" action="deleteRow">
    <undo index="65535" exp="ref" v="1" dr="G137" r="G100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G138+G139+G140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4647.8770699999995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1374.8461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657.25219000000004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62" sId="1">
    <oc r="G100">
      <f>G101+G106+G111+G117+G129+G131+G104+G124+G141+G122+#REF!+G143</f>
    </oc>
    <nc r="G100">
      <f>G101+G104+G109+G115+G125+G127+G120</f>
    </nc>
  </rcc>
  <rcc rId="10063" sId="1" numFmtId="4">
    <oc r="G142">
      <v>131.524</v>
    </oc>
    <nc r="G142"/>
  </rcc>
  <rcc rId="10064" sId="1" numFmtId="4">
    <oc r="G143">
      <v>2240.498</v>
    </oc>
    <nc r="G143"/>
  </rcc>
  <rcc rId="10065" sId="1" numFmtId="4">
    <oc r="G151">
      <v>4047.7460000000001</v>
    </oc>
    <nc r="G151">
      <v>3366.9</v>
    </nc>
  </rcc>
  <rcc rId="10066" sId="1" numFmtId="4">
    <oc r="G148">
      <v>46.625</v>
    </oc>
    <nc r="G148">
      <v>38.786000000000001</v>
    </nc>
  </rcc>
  <rcc rId="10067" sId="1" numFmtId="4">
    <oc r="G149">
      <v>14.08</v>
    </oc>
    <nc r="G149">
      <v>11.714</v>
    </nc>
  </rcc>
  <rfmt sheetId="1" sqref="G147">
    <dxf>
      <fill>
        <patternFill>
          <bgColor rgb="FF92D050"/>
        </patternFill>
      </fill>
    </dxf>
  </rfmt>
  <rfmt sheetId="1" sqref="G150">
    <dxf>
      <fill>
        <patternFill>
          <bgColor rgb="FF92D050"/>
        </patternFill>
      </fill>
    </dxf>
  </rfmt>
  <rcc rId="10068" sId="1" numFmtId="4">
    <oc r="G156">
      <v>17027.653999999999</v>
    </oc>
    <nc r="G156"/>
  </rcc>
  <rcc rId="10069" sId="1" numFmtId="4">
    <oc r="G160">
      <v>61020</v>
    </oc>
    <nc r="G160"/>
  </rcc>
  <rcc rId="10070" sId="1" numFmtId="4">
    <oc r="G166">
      <v>10000</v>
    </oc>
    <nc r="G166"/>
  </rcc>
  <rcc rId="10071" sId="1" numFmtId="4">
    <oc r="G168">
      <v>225.57965999999999</v>
    </oc>
    <nc r="G168"/>
  </rcc>
  <rcc rId="10072" sId="1" numFmtId="4">
    <oc r="G170">
      <v>51020.41</v>
    </oc>
    <nc r="G170"/>
  </rcc>
  <rcc rId="10073" sId="1" numFmtId="4">
    <oc r="G171">
      <v>50000</v>
    </oc>
    <nc r="G171"/>
  </rcc>
  <rcc rId="10074" sId="1" numFmtId="4">
    <oc r="G173">
      <v>381.95697999999999</v>
    </oc>
    <nc r="G173"/>
  </rcc>
  <rcc rId="10075" sId="1" numFmtId="4">
    <oc r="G178">
      <v>600</v>
    </oc>
    <nc r="G178"/>
  </rcc>
  <rcc rId="10076" sId="1" numFmtId="4">
    <oc r="G182">
      <v>30</v>
    </oc>
    <nc r="G182"/>
  </rcc>
  <rcc rId="10077" sId="1">
    <oc r="G186">
      <f>181</f>
    </oc>
    <nc r="G186"/>
  </rcc>
  <rfmt sheetId="1" sqref="G188">
    <dxf>
      <fill>
        <patternFill patternType="solid">
          <bgColor rgb="FF92D050"/>
        </patternFill>
      </fill>
    </dxf>
  </rfmt>
  <rcc rId="10078" sId="1" numFmtId="4">
    <oc r="G194">
      <v>216905.43938</v>
    </oc>
    <nc r="G194"/>
  </rcc>
  <rcc rId="10079" sId="1" numFmtId="4">
    <oc r="G196">
      <v>579.80881999999997</v>
    </oc>
    <nc r="G196"/>
  </rcc>
  <rcc rId="10080" sId="1" numFmtId="4">
    <oc r="G201">
      <v>51535</v>
    </oc>
    <nc r="G201"/>
  </rcc>
  <rcc rId="10081" sId="1" numFmtId="4">
    <oc r="G202">
      <v>51535</v>
    </oc>
    <nc r="G202"/>
  </rcc>
  <rcc rId="10082" sId="1" numFmtId="4">
    <oc r="G205">
      <v>13510.0304</v>
    </oc>
    <nc r="G205"/>
  </rcc>
  <rcc rId="10083" sId="1" numFmtId="4">
    <oc r="G207">
      <v>685.17499999999995</v>
    </oc>
    <nc r="G207"/>
  </rcc>
  <rcc rId="10084" sId="1" numFmtId="4">
    <oc r="G209">
      <v>623.58000000000004</v>
    </oc>
    <nc r="G209"/>
  </rcc>
  <rcc rId="10085" sId="1" numFmtId="4">
    <oc r="G211">
      <v>967.78</v>
    </oc>
    <nc r="G211">
      <v>493</v>
    </nc>
  </rcc>
  <rfmt sheetId="1" sqref="G210">
    <dxf>
      <fill>
        <patternFill patternType="solid">
          <bgColor rgb="FF92D050"/>
        </patternFill>
      </fill>
    </dxf>
  </rfmt>
  <rcc rId="10086" sId="1" xfDxf="1" dxf="1">
    <oc r="A210" t="inlineStr">
      <is>
        <t>Прочие мероприятия , связанные с выполнением обязательств ОМСУ</t>
      </is>
    </oc>
    <nc r="A210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7" sId="1" numFmtId="4">
    <oc r="G216">
      <v>15154.07223</v>
    </oc>
    <nc r="G216">
      <f>16520.2+337.1</f>
    </nc>
  </rcc>
  <rcc rId="10088" sId="1" numFmtId="4">
    <oc r="G217">
      <v>15154.07223</v>
    </oc>
    <nc r="G217"/>
  </rcc>
  <rfmt sheetId="1" sqref="G215">
    <dxf>
      <fill>
        <patternFill patternType="solid"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9" sId="1" numFmtId="4">
    <oc r="G221">
      <v>16506.233509999998</v>
    </oc>
    <nc r="G221"/>
  </rcc>
  <rcc rId="10090" sId="1" numFmtId="4">
    <oc r="G224">
      <v>100</v>
    </oc>
    <nc r="G224"/>
  </rcc>
  <rcc rId="10091" sId="1" numFmtId="4">
    <oc r="G227">
      <v>27039.200000000001</v>
    </oc>
    <nc r="G227"/>
  </rcc>
  <rcc rId="10092" sId="1" numFmtId="4">
    <oc r="G228">
      <v>27039.200000000001</v>
    </oc>
    <nc r="G228"/>
  </rcc>
  <rcc rId="10093" sId="1" numFmtId="4">
    <oc r="G230">
      <v>273.09755999999999</v>
    </oc>
    <nc r="G230"/>
  </rcc>
  <rcc rId="10094" sId="1" numFmtId="4">
    <oc r="G231">
      <v>273.09755999999999</v>
    </oc>
    <nc r="G231"/>
  </rcc>
  <rrc rId="10095" sId="1" ref="A225:XFD225" action="deleteRow">
    <undo index="65535" exp="ref" v="1" dr="G225" r="G212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G229+G226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6" sId="1" ref="A225:XFD225" action="deleteRow"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G227+G226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01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02" sId="1">
    <oc r="G212">
      <f>G213+#REF!+G218</f>
    </oc>
    <nc r="G212">
      <f>G213+G218</f>
    </nc>
  </rcc>
  <rrc rId="10103" sId="1" ref="A225:XFD225" action="deleteRow">
    <undo index="65535" exp="ref" v="1" dr="G225" r="G190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4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5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6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5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1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11" sId="1">
    <oc r="G190">
      <f>G197+G191+G212+#REF!</f>
    </oc>
    <nc r="G190">
      <f>G197+G191+G212</f>
    </nc>
  </rcc>
  <rcc rId="10112" sId="1" numFmtId="4">
    <oc r="G231">
      <v>39145.870000000003</v>
    </oc>
    <nc r="G231"/>
  </rcc>
  <rcc rId="10113" sId="1" numFmtId="4">
    <oc r="G234">
      <v>65550.47</v>
    </oc>
    <nc r="G234"/>
  </rcc>
  <rcc rId="10114" sId="1" numFmtId="4">
    <oc r="G241">
      <v>71232.36</v>
    </oc>
    <nc r="G241"/>
  </rcc>
  <rcc rId="10115" sId="1" numFmtId="4">
    <oc r="G244">
      <v>113109.36</v>
    </oc>
    <nc r="G244"/>
  </rcc>
  <rcc rId="10116" sId="1" numFmtId="4">
    <oc r="G250">
      <v>5249.2</v>
    </oc>
    <nc r="G250"/>
  </rcc>
  <rcc rId="10117" sId="1" numFmtId="4">
    <oc r="G255">
      <v>8630.0681999999997</v>
    </oc>
    <nc r="G255"/>
  </rcc>
  <rcc rId="10118" sId="1" numFmtId="4">
    <oc r="G260">
      <v>13</v>
    </oc>
    <nc r="G260"/>
  </rcc>
  <rrc rId="10119" sId="1" ref="A259:XFD259" action="deleteRow">
    <undo index="65535" exp="ref" v="1" dr="G259" r="G256" sId="1"/>
    <rfmt sheetId="1" xfDxf="1" sqref="A259:XFD259" start="0" length="0">
      <dxf>
        <font>
          <i/>
          <name val="Times New Roman CYR"/>
          <family val="1"/>
        </font>
        <alignment wrapText="1"/>
      </dxf>
    </rfmt>
    <rcc rId="0" sId="1" dxf="1">
      <nc r="A259" t="inlineStr">
        <is>
          <t>Резервные фонды местных администраций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9">
        <f>G260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0" sId="1" ref="A259:XFD259" action="deleteRow"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21" sId="1">
    <oc r="G256">
      <f>G257+#REF!</f>
    </oc>
    <nc r="G256">
      <f>G257</f>
    </nc>
  </rcc>
  <rcc rId="10122" sId="1" numFmtId="4">
    <oc r="G258">
      <v>4213</v>
    </oc>
    <nc r="G258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6">
    <dxf>
      <fill>
        <patternFill>
          <bgColor rgb="FF92D050"/>
        </patternFill>
      </fill>
    </dxf>
  </rfmt>
  <rfmt sheetId="1" sqref="G261">
    <dxf>
      <fill>
        <patternFill>
          <bgColor rgb="FF92D050"/>
        </patternFill>
      </fill>
    </dxf>
  </rfmt>
  <rfmt sheetId="1" sqref="G271">
    <dxf>
      <fill>
        <patternFill>
          <bgColor rgb="FF92D050"/>
        </patternFill>
      </fill>
    </dxf>
  </rfmt>
  <rcc rId="10123" sId="1">
    <oc r="G281">
      <f>6190</f>
    </oc>
    <nc r="G281"/>
  </rcc>
  <rcc rId="10124" sId="1" numFmtId="4">
    <oc r="G285">
      <v>1200</v>
    </oc>
    <nc r="G285"/>
  </rcc>
  <rrc rId="10125" sId="1" ref="A286:XFD286" action="deleteRow">
    <undo index="0" exp="ref" v="1" dr="G286" r="G277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G289+G287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6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7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287.61200000000002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8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9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30" sId="1">
    <oc r="G277">
      <f>#REF!+G282+G278</f>
    </oc>
    <nc r="G277">
      <f>G282+G278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31" sId="1" numFmtId="4">
    <oc r="G443">
      <v>4993.7463200000002</v>
    </oc>
    <nc r="G443"/>
  </rcc>
  <rcc rId="10132" sId="1" numFmtId="4">
    <oc r="G444">
      <v>100</v>
    </oc>
    <nc r="G444"/>
  </rcc>
  <rcc rId="10133" sId="1" numFmtId="4">
    <oc r="G445">
      <v>1521.3</v>
    </oc>
    <nc r="G445"/>
  </rcc>
  <rcc rId="10134" sId="1" numFmtId="4">
    <oc r="G446">
      <v>1480.2</v>
    </oc>
    <nc r="G446"/>
  </rcc>
  <rcc rId="10135" sId="1" numFmtId="4">
    <oc r="G447">
      <v>471.8</v>
    </oc>
    <nc r="G447"/>
  </rcc>
  <rcc rId="10136" sId="1" numFmtId="4">
    <oc r="G450">
      <v>2408</v>
    </oc>
    <nc r="G450"/>
  </rcc>
  <rcc rId="10137" sId="1" numFmtId="4">
    <oc r="G451">
      <v>729.4</v>
    </oc>
    <nc r="G451"/>
  </rcc>
  <rrc rId="10138" sId="1" ref="A452:XFD452" action="deleteRow">
    <undo index="65535" exp="ref" v="1" dr="G452" r="G448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39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72.4876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40" sId="1">
    <oc r="G448">
      <f>G449+#REF!</f>
    </oc>
    <nc r="G448">
      <f>G449</f>
    </nc>
  </rcc>
  <rcc rId="10141" sId="1" numFmtId="4">
    <oc r="G438">
      <v>20</v>
    </oc>
    <nc r="G438"/>
  </rcc>
  <rrc rId="10142" sId="1" ref="A435:XFD435" action="deleteRow">
    <undo index="65535" exp="ref" v="1" dr="G435" r="G434" sId="1"/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3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4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5" sId="1" ref="A435:XFD435" action="deleteRow"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46" sId="1">
    <oc r="G434">
      <f>G435+G444+#REF!</f>
    </oc>
    <nc r="G434">
      <f>G435+G444</f>
    </nc>
  </rcc>
  <rcc rId="10147" sId="1" numFmtId="4">
    <oc r="G454">
      <v>13.72137</v>
    </oc>
    <nc r="G454"/>
  </rcc>
  <rcc rId="10148" sId="1" numFmtId="4">
    <oc r="G461">
      <v>15413.6</v>
    </oc>
    <nc r="G461"/>
  </rcc>
  <rcc rId="10149" sId="1" numFmtId="4">
    <oc r="G463">
      <v>106.2</v>
    </oc>
    <nc r="G463">
      <v>121.6</v>
    </nc>
  </rcc>
  <rfmt sheetId="1" sqref="G462">
    <dxf>
      <fill>
        <patternFill patternType="solid">
          <bgColor rgb="FF92D050"/>
        </patternFill>
      </fill>
    </dxf>
  </rfmt>
  <rcc rId="10150" sId="1" numFmtId="4">
    <oc r="G469">
      <v>26400</v>
    </oc>
    <nc r="G469"/>
  </rcc>
  <rcc rId="10151" sId="1" numFmtId="4">
    <oc r="G476">
      <v>23.5</v>
    </oc>
    <nc r="G476"/>
  </rcc>
  <rrc rId="10152" sId="1" ref="A473:XFD473" action="deleteRow">
    <undo index="65535" exp="ref" v="1" dr="G473" r="G472" sId="1"/>
    <rfmt sheetId="1" xfDxf="1" sqref="A473:XFD473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3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4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5" sId="1" ref="A473:XFD473" action="deleteRow">
    <rfmt sheetId="1" xfDxf="1" sqref="A473:XFD473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56" sId="1">
    <oc r="G472">
      <f>G473+G490+#REF!</f>
    </oc>
    <nc r="G472">
      <f>G473+G490</f>
    </nc>
  </rcc>
  <rcc rId="10157" sId="1" numFmtId="4">
    <oc r="G477">
      <v>3843.2</v>
    </oc>
    <nc r="G477"/>
  </rcc>
  <rcc rId="10158" sId="1" numFmtId="4">
    <oc r="G478">
      <v>12.6</v>
    </oc>
    <nc r="G478"/>
  </rcc>
  <rcc rId="10159" sId="1" numFmtId="4">
    <oc r="G479">
      <v>1160.2</v>
    </oc>
    <nc r="G479"/>
  </rcc>
  <rcc rId="10160" sId="1" numFmtId="4">
    <oc r="G481">
      <v>289.69299999999998</v>
    </oc>
    <nc r="G481"/>
  </rcc>
  <rcc rId="10161" sId="1" numFmtId="4">
    <oc r="G482">
      <v>64.515000000000001</v>
    </oc>
    <nc r="G482"/>
  </rcc>
  <rcc rId="10162" sId="1" numFmtId="4">
    <oc r="G484">
      <v>1415.7221099999999</v>
    </oc>
    <nc r="G484"/>
  </rcc>
  <rcc rId="10163" sId="1" numFmtId="4">
    <oc r="G485">
      <v>437.77264000000002</v>
    </oc>
    <nc r="G485"/>
  </rcc>
  <rrc rId="10164" sId="1" ref="A483:XFD483" action="deleteRow">
    <undo index="65535" exp="ref" v="1" dr="G483" r="G475" sId="1"/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3">
        <f>G484+G485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65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66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67" sId="1">
    <oc r="G475">
      <f>G476+G480+#REF!</f>
    </oc>
    <nc r="G475">
      <f>G476+G480</f>
    </nc>
  </rcc>
  <rcc rId="10168" sId="1" numFmtId="4">
    <oc r="G485">
      <v>225.66</v>
    </oc>
    <nc r="G485"/>
  </rcc>
  <rcc rId="10169" sId="1" numFmtId="4">
    <oc r="G486">
      <v>941.11924999999997</v>
    </oc>
    <nc r="G486"/>
  </rcc>
  <rcc rId="10170" sId="1" numFmtId="4">
    <oc r="G489">
      <v>44.154989999999998</v>
    </oc>
    <nc r="G489"/>
  </rcc>
  <rcc rId="10171" sId="1" numFmtId="4">
    <oc r="G490">
      <v>13.334809999999999</v>
    </oc>
    <nc r="G490"/>
  </rcc>
  <rrc rId="10172" sId="1" ref="A488:XFD488" action="deleteRow">
    <undo index="65535" exp="ref" v="1" dr="G488" r="G487" sId="1"/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8">
        <f>G489+G490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73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74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75" sId="1">
    <oc r="G487">
      <f>G490+G488+#REF!</f>
    </oc>
    <nc r="G487">
      <f>G490+G488</f>
    </nc>
  </rcc>
  <rcc rId="10176" sId="1" numFmtId="4">
    <oc r="G491">
      <v>9991.3212000000003</v>
    </oc>
    <nc r="G491">
      <f>10869</f>
    </nc>
  </rcc>
  <rfmt sheetId="1" sqref="G490">
    <dxf>
      <fill>
        <patternFill patternType="solid">
          <bgColor rgb="FF92D050"/>
        </patternFill>
      </fill>
    </dxf>
  </rfmt>
  <rcc rId="10177" sId="1" numFmtId="4">
    <oc r="G498">
      <v>25.855550000000001</v>
    </oc>
    <nc r="G498"/>
  </rcc>
  <rcc rId="10178" sId="1" numFmtId="4">
    <oc r="G499">
      <v>18245.617279999999</v>
    </oc>
    <nc r="G499"/>
  </rcc>
  <rcc rId="10179" sId="1" numFmtId="4">
    <oc r="G501">
      <v>728.47</v>
    </oc>
    <nc r="G501"/>
  </rcc>
  <rcc rId="10180" sId="1">
    <oc r="G507">
      <f>200+50</f>
    </oc>
    <nc r="G507">
      <f>120</f>
    </nc>
  </rcc>
  <rfmt sheetId="1" sqref="G506">
    <dxf>
      <fill>
        <patternFill>
          <bgColor rgb="FF92D050"/>
        </patternFill>
      </fill>
    </dxf>
  </rfmt>
  <rcc rId="10181" sId="1" numFmtId="4">
    <oc r="G509">
      <v>386.988</v>
    </oc>
    <nc r="G509"/>
  </rcc>
  <rcc rId="10182" sId="1" numFmtId="4">
    <oc r="G513">
      <v>320</v>
    </oc>
    <nc r="G513"/>
  </rcc>
  <rcc rId="10183" sId="1" numFmtId="4">
    <oc r="G516">
      <v>370</v>
    </oc>
    <nc r="G516"/>
  </rcc>
  <rcc rId="10184" sId="1" numFmtId="4">
    <oc r="G522">
      <v>14006.39</v>
    </oc>
    <nc r="G522"/>
  </rcc>
  <rcc rId="10185" sId="1">
    <oc r="G526">
      <f>594444.01-300000</f>
    </oc>
    <nc r="G526"/>
  </rcc>
  <rcc rId="10186" sId="1" numFmtId="4">
    <oc r="G531">
      <v>8716</v>
    </oc>
    <nc r="G531"/>
  </rcc>
  <rcc rId="10187" sId="1" numFmtId="4">
    <oc r="G538">
      <v>111818.37</v>
    </oc>
    <nc r="G538"/>
  </rcc>
  <rcc rId="10188" sId="1" numFmtId="4">
    <oc r="G545">
      <v>162517.7102</v>
    </oc>
    <nc r="G545"/>
  </rcc>
  <rcc rId="10189" sId="1" numFmtId="4">
    <oc r="G754">
      <v>3.5</v>
    </oc>
    <nc r="G754"/>
  </rcc>
  <rrc rId="10190" sId="1" ref="A751:XFD751" action="deleteRow">
    <undo index="65535" exp="ref" v="1" dr="G751" r="G750" sId="1"/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1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2" sId="1" ref="A751:XFD751" action="deleteRow"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мероприятия, связаные с выполнением обязательста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3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4" sId="1">
    <oc r="G750">
      <f>G751+G755+#REF!</f>
    </oc>
    <nc r="G750">
      <f>G751+G755</f>
    </nc>
  </rcc>
  <rcc rId="10195" sId="1" numFmtId="4">
    <oc r="G757">
      <v>31.338000000000001</v>
    </oc>
    <nc r="G757"/>
  </rcc>
  <rcc rId="10196" sId="1" numFmtId="4">
    <oc r="G758">
      <v>9.4641000000000002</v>
    </oc>
    <nc r="G758"/>
  </rcc>
  <rrc rId="10197" sId="1" ref="A756:XFD756" action="deleteRow">
    <undo index="65535" exp="ref" v="1" dr="G756" r="G755" sId="1"/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6">
        <f>SUM(G757:G758)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8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99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756">
    <dxf>
      <fill>
        <patternFill>
          <bgColor rgb="FF92D050"/>
        </patternFill>
      </fill>
    </dxf>
  </rfmt>
  <rfmt sheetId="1" sqref="G758">
    <dxf>
      <fill>
        <patternFill>
          <bgColor rgb="FF92D050"/>
        </patternFill>
      </fill>
    </dxf>
  </rfmt>
  <rcc rId="10200" sId="1" numFmtId="4">
    <oc r="G762">
      <v>60.8</v>
    </oc>
    <nc r="G762">
      <v>149.6</v>
    </nc>
  </rcc>
  <rcc rId="10201" sId="1" numFmtId="4">
    <oc r="G764">
      <v>7</v>
    </oc>
    <nc r="G764">
      <v>17.2</v>
    </nc>
  </rcc>
  <rcc rId="10202" sId="1" numFmtId="4">
    <oc r="G765">
      <v>2.1</v>
    </oc>
    <nc r="G765">
      <v>5.2</v>
    </nc>
  </rcc>
  <rfmt sheetId="1" sqref="G763">
    <dxf>
      <fill>
        <patternFill>
          <bgColor rgb="FF92D050"/>
        </patternFill>
      </fill>
    </dxf>
  </rfmt>
  <rfmt sheetId="1" sqref="G761">
    <dxf>
      <fill>
        <patternFill>
          <bgColor rgb="FF92D050"/>
        </patternFill>
      </fill>
    </dxf>
  </rfmt>
  <rcc rId="10203" sId="1" numFmtId="4">
    <oc r="G768">
      <v>1067.74</v>
    </oc>
    <nc r="G768"/>
  </rcc>
  <rcc rId="10204" sId="1" numFmtId="4">
    <oc r="G769">
      <v>103.027</v>
    </oc>
    <nc r="G769"/>
  </rcc>
  <rcc rId="10205" sId="1" numFmtId="4">
    <oc r="G770">
      <v>334.03300000000002</v>
    </oc>
    <nc r="G770"/>
  </rcc>
  <rcc rId="10206" sId="1" numFmtId="4">
    <oc r="G771">
      <v>55.8</v>
    </oc>
    <nc r="G771"/>
  </rcc>
  <rcc rId="10207" sId="1" numFmtId="4">
    <oc r="G772">
      <v>17.899999999999999</v>
    </oc>
    <nc r="G772"/>
  </rcc>
  <rcc rId="10208" sId="1" numFmtId="4">
    <oc r="G774">
      <v>546.58659</v>
    </oc>
    <nc r="G774"/>
  </rcc>
  <rcc rId="10209" sId="1" numFmtId="4">
    <oc r="G775">
      <v>162.36315999999999</v>
    </oc>
    <nc r="G775"/>
  </rcc>
  <rrc rId="10210" sId="1" ref="A773:XFD773" action="deleteRow">
    <undo index="65535" exp="ref" v="1" dr="G773" r="G755" sId="1"/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73">
        <f>SUM(G774:G775)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11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12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3" sId="1">
    <oc r="G755">
      <f>G756+G758+G761+G763+G766+#REF!+G773</f>
    </oc>
    <nc r="G755">
      <f>G756+G758+G761+G763+G766</f>
    </nc>
  </rcc>
  <rcc rId="10214" sId="1" numFmtId="4">
    <oc r="G776">
      <v>800</v>
    </oc>
    <nc r="G776">
      <f>400</f>
    </nc>
  </rcc>
  <rfmt sheetId="1" sqref="G775">
    <dxf>
      <fill>
        <patternFill patternType="solid">
          <bgColor rgb="FF92D050"/>
        </patternFill>
      </fill>
    </dxf>
  </rfmt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15" sId="1" numFmtId="4">
    <oc r="G754">
      <v>100</v>
    </oc>
    <nc r="G754"/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1">
    <dxf>
      <fill>
        <patternFill>
          <bgColor rgb="FF92D050"/>
        </patternFill>
      </fill>
    </dxf>
  </rfmt>
  <rcc rId="10216" sId="1" numFmtId="4">
    <oc r="G319">
      <v>132589.20000000001</v>
    </oc>
    <nc r="G319">
      <f>116435</f>
    </nc>
  </rcc>
  <rfmt sheetId="1" sqref="G318">
    <dxf>
      <fill>
        <patternFill>
          <bgColor rgb="FF92D050"/>
        </patternFill>
      </fill>
    </dxf>
  </rfmt>
  <rcc rId="10217" sId="1">
    <nc r="G526">
      <f>282325.3+5732.9</f>
    </nc>
  </rcc>
  <rfmt sheetId="1" sqref="G525">
    <dxf>
      <fill>
        <patternFill patternType="solid">
          <bgColor rgb="FF92D050"/>
        </patternFill>
      </fill>
    </dxf>
  </rfmt>
  <rcc rId="10218" sId="1" numFmtId="4">
    <oc r="G321">
      <v>23957.200000000001</v>
    </oc>
    <nc r="G321">
      <f>10508</f>
    </nc>
  </rcc>
  <rfmt sheetId="1" sqref="G320">
    <dxf>
      <fill>
        <patternFill>
          <bgColor rgb="FF92D050"/>
        </patternFill>
      </fill>
    </dxf>
  </rfmt>
  <rcc rId="10219" sId="1">
    <oc r="G364">
      <f>386+7.9</f>
    </oc>
    <nc r="G364">
      <f>395</f>
    </nc>
  </rcc>
  <rfmt sheetId="1" sqref="G363">
    <dxf>
      <fill>
        <patternFill patternType="solid">
          <bgColor rgb="FF92D050"/>
        </patternFill>
      </fill>
    </dxf>
  </rfmt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0" sId="1">
    <oc r="G327">
      <f>29257.6+295.5</f>
    </oc>
    <nc r="G327">
      <f>28424.8</f>
    </nc>
  </rcc>
  <rfmt sheetId="1" sqref="G326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1" sId="1" numFmtId="4">
    <oc r="G370">
      <v>3239.38</v>
    </oc>
    <nc r="G370">
      <v>5352.5</v>
    </nc>
  </rcc>
  <rcc rId="10222" sId="1" numFmtId="4">
    <oc r="G371">
      <v>2056.3200000000002</v>
    </oc>
    <nc r="G371"/>
  </rcc>
  <rcc rId="10223" sId="1" numFmtId="4">
    <oc r="G312">
      <f>5813</f>
    </oc>
    <nc r="G312">
      <v>5565.8</v>
    </nc>
  </rcc>
  <rfmt sheetId="1" sqref="G311">
    <dxf>
      <fill>
        <patternFill>
          <bgColor rgb="FF92D050"/>
        </patternFill>
      </fill>
    </dxf>
  </rfmt>
  <rcc rId="10224" sId="1" numFmtId="4">
    <oc r="G310">
      <v>266218.90000000002</v>
    </oc>
    <nc r="G310">
      <v>256178</v>
    </nc>
  </rcc>
  <rfmt sheetId="1" sqref="G309">
    <dxf>
      <fill>
        <patternFill patternType="solid">
          <bgColor rgb="FF92D050"/>
        </patternFill>
      </fill>
    </dxf>
  </rfmt>
  <rfmt sheetId="1" sqref="G430">
    <dxf>
      <fill>
        <patternFill patternType="solid"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69">
    <dxf>
      <fill>
        <patternFill patternType="solid">
          <bgColor rgb="FF92D050"/>
        </patternFill>
      </fill>
    </dxf>
  </rfmt>
  <rcc rId="10225" sId="1" numFmtId="4">
    <oc r="G293">
      <v>134415.1</v>
    </oc>
    <nc r="G293">
      <v>132002.9</v>
    </nc>
  </rcc>
  <rfmt sheetId="1" sqref="G292">
    <dxf>
      <fill>
        <patternFill patternType="solid">
          <bgColor rgb="FF92D050"/>
        </patternFill>
      </fill>
    </dxf>
  </rfmt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6" sId="1" numFmtId="4">
    <oc r="G373">
      <v>4388.5200000000004</v>
    </oc>
    <nc r="G373">
      <v>5645.9</v>
    </nc>
  </rcc>
  <rcc rId="10227" sId="1" numFmtId="4">
    <oc r="G374">
      <v>1189.44</v>
    </oc>
    <nc r="G374"/>
  </rcc>
  <rfmt sheetId="1" sqref="G372">
    <dxf>
      <fill>
        <patternFill>
          <bgColor rgb="FF92D050"/>
        </patternFill>
      </fill>
    </dxf>
  </rfmt>
  <rcc rId="10228" sId="1" numFmtId="4">
    <oc r="G376">
      <v>61</v>
    </oc>
    <nc r="G376">
      <v>65.099999999999994</v>
    </nc>
  </rcc>
  <rcc rId="10229" sId="1" numFmtId="4">
    <oc r="G377">
      <v>18.399999999999999</v>
    </oc>
    <nc r="G377">
      <v>19.600000000000001</v>
    </nc>
  </rcc>
  <rfmt sheetId="1" sqref="G375">
    <dxf>
      <fill>
        <patternFill>
          <bgColor rgb="FF92D050"/>
        </patternFill>
      </fill>
    </dxf>
  </rfmt>
  <rcc rId="10230" sId="1" numFmtId="4">
    <oc r="G387">
      <v>64.262</v>
    </oc>
    <nc r="G387">
      <v>61.674999999999997</v>
    </nc>
  </rcc>
  <rcc rId="10231" sId="1" numFmtId="4">
    <oc r="G388">
      <v>19.407</v>
    </oc>
    <nc r="G388">
      <v>18.625</v>
    </nc>
  </rcc>
  <rfmt sheetId="1" sqref="G386">
    <dxf>
      <fill>
        <patternFill>
          <bgColor rgb="FF92D050"/>
        </patternFill>
      </fill>
    </dxf>
  </rfmt>
  <rfmt sheetId="1" sqref="G294">
    <dxf>
      <fill>
        <patternFill>
          <bgColor rgb="FF92D050"/>
        </patternFill>
      </fill>
    </dxf>
  </rfmt>
  <rcc rId="10232" sId="1" numFmtId="4">
    <oc r="G392">
      <v>87.2</v>
    </oc>
    <nc r="G392">
      <v>83.5</v>
    </nc>
  </rcc>
  <rfmt sheetId="1" sqref="G391">
    <dxf>
      <fill>
        <patternFill>
          <bgColor rgb="FF92D050"/>
        </patternFill>
      </fill>
    </dxf>
  </rfmt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3" sId="1" numFmtId="4">
    <oc r="G23">
      <v>64.5</v>
    </oc>
    <nc r="G23"/>
  </rcc>
  <rcc rId="10234" sId="1" numFmtId="4">
    <oc r="G24">
      <v>19.5</v>
    </oc>
    <nc r="G24"/>
  </rcc>
  <rcc rId="10235" sId="1" numFmtId="4">
    <oc r="G43">
      <v>1744.7</v>
    </oc>
    <nc r="G43"/>
  </rcc>
  <rcc rId="10236" sId="1" numFmtId="4">
    <oc r="G44">
      <v>527.20000000000005</v>
    </oc>
    <nc r="G44"/>
  </rcc>
  <rcc rId="10237" sId="1" numFmtId="4">
    <oc r="G297">
      <v>39277.27248</v>
    </oc>
    <nc r="G297"/>
  </rcc>
  <rcc rId="10238" sId="1" numFmtId="4">
    <oc r="G298">
      <v>51.724139999999998</v>
    </oc>
    <nc r="G298"/>
  </rcc>
  <rcc rId="10239" sId="1" numFmtId="4">
    <oc r="G300">
      <v>69272.144180000003</v>
    </oc>
    <nc r="G300"/>
  </rcc>
  <rcc rId="10240" sId="1" numFmtId="4">
    <oc r="G302">
      <v>10770.998750000001</v>
    </oc>
    <nc r="G302"/>
  </rcc>
  <rrc rId="10241" sId="1" ref="A301:XFD301" action="deleteRow">
    <undo index="65535" exp="ref" v="1" dr="G301" r="G291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1">
        <f>G302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2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43" sId="1" ref="A299:XFD299" action="deleteRow">
    <undo index="65535" exp="ref" v="1" dr="G299" r="G291" sId="1"/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9">
        <f>G300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4" sId="1" ref="A299:XFD299" action="deleteRow"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45" sId="1" numFmtId="4">
    <oc r="G304">
      <v>31776.400000000001</v>
    </oc>
    <nc r="G304"/>
  </rcc>
  <rcc rId="10246" sId="1" numFmtId="4">
    <oc r="G310">
      <v>79316.298869999999</v>
    </oc>
    <nc r="G310"/>
  </rcc>
  <rcc rId="10247" sId="1" numFmtId="4">
    <oc r="G311">
      <v>51.724139999999998</v>
    </oc>
    <nc r="G311"/>
  </rcc>
  <rcc rId="10248" sId="1">
    <oc r="G313">
      <f>29257.6+295.5</f>
    </oc>
    <nc r="G313"/>
  </rcc>
  <rrc rId="10249" sId="1" ref="A312:XFD312" action="deleteRow">
    <undo index="65535" exp="ref" v="1" dr="I312" r="I313" sId="1"/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12">
        <v>576.6</v>
      </nc>
    </rcc>
  </rrc>
  <rrc rId="10250" sId="1" ref="A312:XFD312" action="deleteRow"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2">
        <f>#REF!-#REF!</f>
      </nc>
      <ndxf>
        <numFmt numFmtId="165" formatCode="0.00000"/>
      </ndxf>
    </rcc>
  </rrc>
  <rcc rId="10251" sId="1" numFmtId="4">
    <oc r="G317">
      <v>66.021000000000001</v>
    </oc>
    <nc r="G317"/>
  </rcc>
  <rcc rId="10252" sId="1" numFmtId="4">
    <oc r="G319">
      <v>585.20500000000004</v>
    </oc>
    <nc r="G319">
      <f>1380.2</f>
    </nc>
  </rcc>
  <rfmt sheetId="1" sqref="G318">
    <dxf>
      <fill>
        <patternFill>
          <bgColor rgb="FF92D050"/>
        </patternFill>
      </fill>
    </dxf>
  </rfmt>
  <rrc rId="10253" sId="1" ref="A316:XFD316" action="deleteRow">
    <undo index="65535" exp="ref" v="1" dr="G316" r="G302" sId="1"/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6">
        <f>G317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4" sId="1" ref="A316:XFD316" action="deleteRow"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6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55" sId="1" numFmtId="4">
    <oc r="G321">
      <v>4444.1000000000004</v>
    </oc>
    <nc r="G321"/>
  </rcc>
  <rrc rId="10256" sId="1" ref="A320:XFD320" action="deleteRow">
    <undo index="65535" exp="ref" v="1" dr="G320" r="G302" sId="1"/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0">
        <f>G321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7" sId="1" ref="A320:XFD320" action="deleteRow"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58" sId="1" ref="A303:XFD303" action="deleteRow">
    <undo index="65535" exp="ref" v="1" dr="G303" r="G302" sId="1"/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3">
        <f>G304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9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60" sId="1">
    <oc r="G302">
      <f>G309+G314+G312+G308+G318+#REF!+G303+G305+G320+G316</f>
    </oc>
    <nc r="G302">
      <f>G307+G312+G310+G306+G316+G303+G314</f>
    </nc>
  </rcc>
  <rcc rId="10261" sId="1" numFmtId="4">
    <oc r="G320">
      <v>255.2</v>
    </oc>
    <nc r="G320"/>
  </rcc>
  <rcc rId="10262" sId="1" numFmtId="4">
    <oc r="G323">
      <v>25835.78</v>
    </oc>
    <nc r="G323"/>
  </rcc>
  <rcc rId="10263" sId="1">
    <oc r="G327">
      <f>2492.1+50.9</f>
    </oc>
    <nc r="G327"/>
  </rcc>
  <rcc rId="10264" sId="1" numFmtId="4">
    <oc r="G325">
      <v>3449.1952000000001</v>
    </oc>
    <nc r="G325">
      <v>8380</v>
    </nc>
  </rcc>
  <rfmt sheetId="1" sqref="G324">
    <dxf>
      <fill>
        <patternFill>
          <bgColor rgb="FF92D050"/>
        </patternFill>
      </fill>
    </dxf>
  </rfmt>
  <rcc rId="10265" sId="1" numFmtId="4">
    <oc r="G331">
      <v>705.69799999999998</v>
    </oc>
    <nc r="G331"/>
  </rcc>
  <rcc rId="10266" sId="1" numFmtId="4">
    <oc r="G337">
      <v>6959.4070199999996</v>
    </oc>
    <nc r="G337"/>
  </rcc>
  <rcc rId="10267" sId="1" numFmtId="4">
    <oc r="G338">
      <v>19661.84073</v>
    </oc>
    <nc r="G338"/>
  </rcc>
  <rcc rId="10268" sId="1" numFmtId="4">
    <oc r="G343">
      <v>4694.2389800000001</v>
    </oc>
    <nc r="G343"/>
  </rcc>
  <rcc rId="10269" sId="1" numFmtId="4">
    <oc r="G344">
      <v>10051.65927</v>
    </oc>
    <nc r="G344"/>
  </rcc>
  <rcc rId="10270" sId="1" numFmtId="4">
    <oc r="G346">
      <v>358.01463999999999</v>
    </oc>
    <nc r="G346"/>
  </rcc>
  <rrc rId="10271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G343+G344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2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3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4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5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76" sId="1">
    <oc r="G335">
      <f>G336+G339+#REF!+#REF!</f>
    </oc>
    <nc r="G335">
      <f>G336+G339</f>
    </nc>
  </rcc>
  <rcc rId="10277" sId="1" numFmtId="4">
    <oc r="G365">
      <v>20</v>
    </oc>
    <nc r="G365"/>
  </rcc>
  <rrc rId="10278" sId="1" ref="A362:XFD362" action="deleteRow">
    <undo index="65535" exp="ref" v="1" dr="G362" r="G361" sId="1"/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9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0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1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2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82" sId="1" numFmtId="4">
    <oc r="G373">
      <v>611.6</v>
    </oc>
    <nc r="G373"/>
  </rcc>
  <rcc rId="10283" sId="1" numFmtId="4">
    <oc r="G374">
      <v>218.68226999999999</v>
    </oc>
    <nc r="G374"/>
  </rcc>
  <rcc rId="10284" sId="1" numFmtId="4">
    <oc r="G376">
      <v>3739.1750299999999</v>
    </oc>
    <nc r="G376"/>
  </rcc>
  <rcc rId="10285" sId="1" numFmtId="4">
    <oc r="G377">
      <v>9.4677299999999995</v>
    </oc>
    <nc r="G377"/>
  </rcc>
  <rcc rId="10286" sId="1" numFmtId="4">
    <oc r="G378">
      <v>108.95</v>
    </oc>
    <nc r="G378"/>
  </rcc>
  <rcc rId="10287" sId="1" numFmtId="4">
    <oc r="G379">
      <v>819.88499999999999</v>
    </oc>
    <nc r="G379"/>
  </rcc>
  <rcc rId="10288" sId="1" numFmtId="4">
    <oc r="G380">
      <v>3719.0776300000002</v>
    </oc>
    <nc r="G380"/>
  </rcc>
  <rcc rId="10289" sId="1" numFmtId="4">
    <oc r="G381">
      <v>856.38184000000001</v>
    </oc>
    <nc r="G381"/>
  </rcc>
  <rcc rId="10290" sId="1" numFmtId="4">
    <oc r="G382">
      <v>87.3</v>
    </oc>
    <nc r="G382"/>
  </rcc>
  <rcc rId="10291" sId="1" numFmtId="4">
    <oc r="G383">
      <v>29.753</v>
    </oc>
    <nc r="G383"/>
  </rcc>
  <rcc rId="10292" sId="1" numFmtId="4">
    <oc r="G384">
      <v>36.808</v>
    </oc>
    <nc r="G384"/>
  </rcc>
  <rcc rId="10293" sId="1" numFmtId="4">
    <oc r="G386">
      <v>20197.85757</v>
    </oc>
    <nc r="G386"/>
  </rcc>
  <rcc rId="10294" sId="1" numFmtId="4">
    <oc r="G387">
      <v>6006</v>
    </oc>
    <nc r="G387"/>
  </rcc>
  <rcc rId="10295" sId="1" numFmtId="4">
    <oc r="G389">
      <v>2937.47586</v>
    </oc>
    <nc r="G389"/>
  </rcc>
  <rcc rId="10296" sId="1" numFmtId="4">
    <oc r="G390">
      <v>710.81912999999997</v>
    </oc>
    <nc r="G390"/>
  </rcc>
  <rcc rId="10297" sId="1" numFmtId="4">
    <oc r="G391">
      <v>208.41382999999999</v>
    </oc>
    <nc r="G391"/>
  </rcc>
  <rcc rId="10298" sId="1" numFmtId="4">
    <oc r="G392">
      <v>54.32461</v>
    </oc>
    <nc r="G392"/>
  </rcc>
  <rrc rId="10299" sId="1" ref="A385:XFD385" action="deleteRow">
    <undo index="65535" exp="ref" v="1" dr="G385" r="G369" sId="1"/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0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1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2" sId="1" ref="A385:XFD385" action="deleteRow">
    <undo index="65535" exp="ref" v="1" dr="G385" r="G369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G386+G387+G388+G389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3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4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5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6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07" sId="1">
    <oc r="G369">
      <f>G372+G375+G370+#REF!+#REF!</f>
    </oc>
    <nc r="G369">
      <f>G372+G375+G370</f>
    </nc>
  </rcc>
  <rcc rId="10308" sId="1" numFmtId="4">
    <oc r="G388">
      <v>200</v>
    </oc>
    <nc r="G388"/>
  </rcc>
  <rcc rId="10309" sId="1" numFmtId="4">
    <oc r="G391">
      <v>98</v>
    </oc>
    <nc r="G391"/>
  </rcc>
  <rcc rId="10310" sId="1" numFmtId="4">
    <oc r="G394">
      <v>21.902380000000001</v>
    </oc>
    <nc r="G394"/>
  </rcc>
  <rcc rId="10311" sId="1" numFmtId="4">
    <oc r="G395">
      <v>6.6145199999999997</v>
    </oc>
    <nc r="G395"/>
  </rcc>
  <rcc rId="10312" sId="1" numFmtId="4">
    <oc r="G396">
      <v>28.204219999999999</v>
    </oc>
    <nc r="G396"/>
  </rcc>
  <rcc rId="10313" sId="1" numFmtId="4">
    <oc r="G397">
      <v>8.5176800000000004</v>
    </oc>
    <nc r="G397"/>
  </rcc>
  <rrc rId="10314" sId="1" ref="A392:XFD392" action="deleteRow">
    <undo index="65535" exp="ref" v="1" dr="G392" r="G361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5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SUM(G393:G396)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6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7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8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9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0" sId="1">
    <oc r="G361">
      <f>G362+#REF!+G400</f>
    </oc>
    <nc r="G361">
      <f>G362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1" sId="1" numFmtId="4">
    <oc r="G454">
      <v>196.85059999999999</v>
    </oc>
    <nc r="G454"/>
  </rcc>
  <rrc rId="10322" sId="1" ref="A473:XFD473" action="deleteRow">
    <undo index="0" exp="ref" v="1" dr="G473" r="G470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23" sId="1" ref="A473:XFD473" action="deleteRow"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4" sId="1">
    <oc r="G470">
      <f>#REF!+G471</f>
    </oc>
    <nc r="G470">
      <f>G471</f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>
    <oc r="G291">
      <f>G292+G296+G294+#REF!+#REF!</f>
    </oc>
    <nc r="G291">
      <f>G292+G296+G294</f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6" sId="1" numFmtId="4">
    <nc r="G170">
      <v>162122.6</v>
    </nc>
  </rcc>
  <rfmt sheetId="1" sqref="G169">
    <dxf>
      <fill>
        <patternFill>
          <bgColor rgb="FF92D05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27" sId="1" ref="A465:XFD465" action="insertRow"/>
  <rrc rId="10328" sId="1" ref="A465:XFD465" action="insertRow"/>
  <rcc rId="10329" sId="1" odxf="1" dxf="1">
    <nc r="A465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330" sId="1" odxf="1" dxf="1">
    <nc r="B465" t="inlineStr">
      <is>
        <t>971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indexed="9"/>
        </patternFill>
      </fill>
    </ndxf>
  </rcc>
  <rcc rId="10331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2" sId="1" odxf="1" dxf="1">
    <nc r="D46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3" sId="1" odxf="1" dxf="1">
    <nc r="E465" t="inlineStr">
      <is>
        <t>04304 R3720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0334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5" sId="1">
    <nc r="A466" t="inlineStr">
      <is>
        <t>Прочие закупки товаров, работ и услуг для государственных (муниципальных) нужд</t>
      </is>
    </nc>
  </rcc>
  <rcc rId="10336" sId="1" odxf="1" dxf="1">
    <nc r="B466" t="inlineStr">
      <is>
        <t>971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10337" sId="1">
    <nc r="C466" t="inlineStr">
      <is>
        <t>04</t>
      </is>
    </nc>
  </rcc>
  <rcc rId="10338" sId="1">
    <nc r="D466" t="inlineStr">
      <is>
        <t>09</t>
      </is>
    </nc>
  </rcc>
  <rcc rId="10339" sId="1">
    <nc r="E466" t="inlineStr">
      <is>
        <t>04304 R3720</t>
      </is>
    </nc>
  </rcc>
  <rcc rId="10340" sId="1">
    <nc r="F466" t="inlineStr">
      <is>
        <t>244</t>
      </is>
    </nc>
  </rcc>
  <rcc rId="10341" sId="1">
    <nc r="G466">
      <f>138906.1</f>
    </nc>
  </rcc>
  <rfmt sheetId="1" sqref="G465">
    <dxf>
      <fill>
        <patternFill>
          <bgColor rgb="FF92D050"/>
        </patternFill>
      </fill>
    </dxf>
  </rfmt>
  <rcc rId="10342" sId="1">
    <oc r="G461">
      <f>G462+G467</f>
    </oc>
    <nc r="G461">
      <f>G462+G467+G465</f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0">
    <dxf>
      <fill>
        <patternFill>
          <bgColor rgb="FF92D050"/>
        </patternFill>
      </fill>
    </dxf>
  </rfmt>
  <rcc rId="10343" sId="1">
    <nc r="G201">
      <f>47072+960.8</f>
    </nc>
  </rcc>
  <rcc rId="10344" sId="1">
    <nc r="G510">
      <f>112708.4+6083.4</f>
    </nc>
  </rcc>
  <rfmt sheetId="1" sqref="G509">
    <dxf>
      <fill>
        <patternFill patternType="solid"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5" sId="1">
    <nc r="G255">
      <f>1668.8+34.1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4">
    <dxf>
      <fill>
        <patternFill>
          <bgColor rgb="FF92D05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6" sId="1" numFmtId="4">
    <oc r="G631">
      <v>1371.8</v>
    </oc>
    <nc r="G631"/>
  </rcc>
  <rcc rId="10347" sId="1" numFmtId="4">
    <oc r="G634">
      <v>245.02019000000001</v>
    </oc>
    <nc r="G634"/>
  </rcc>
  <rcc rId="10348" sId="1" numFmtId="4">
    <oc r="G645">
      <v>2249.1291900000001</v>
    </oc>
    <nc r="G645"/>
  </rcc>
  <rcc rId="10349" sId="1" numFmtId="4">
    <oc r="G652">
      <v>20.04</v>
    </oc>
    <nc r="G652"/>
  </rcc>
  <rcc rId="10350" sId="1" numFmtId="4">
    <oc r="G653">
      <v>598.47299999999996</v>
    </oc>
    <nc r="G653"/>
  </rcc>
  <rcc rId="10351" sId="1" numFmtId="4">
    <oc r="G654">
      <v>599.6</v>
    </oc>
    <nc r="G654"/>
  </rcc>
  <rcc rId="10352" sId="1" numFmtId="4">
    <oc r="G658">
      <v>2666.6</v>
    </oc>
    <nc r="G658"/>
  </rcc>
  <rcc rId="10353" sId="1" numFmtId="4">
    <oc r="G659">
      <v>805.3</v>
    </oc>
    <nc r="G659"/>
  </rcc>
  <rcc rId="10354" sId="1" numFmtId="4">
    <oc r="G662">
      <v>20</v>
    </oc>
    <nc r="G662"/>
  </rcc>
  <rcc rId="10355" sId="1" numFmtId="4">
    <oc r="G668">
      <v>20671.988819999999</v>
    </oc>
    <nc r="G668"/>
  </rcc>
  <rcc rId="10356" sId="1" numFmtId="4">
    <oc r="G670">
      <v>1370.7852700000001</v>
    </oc>
    <nc r="G670"/>
  </rcc>
  <rcc rId="10357" sId="1" numFmtId="4">
    <oc r="G672">
      <v>7000</v>
    </oc>
    <nc r="G672"/>
  </rcc>
  <rfmt sheetId="1" sqref="G674">
    <dxf>
      <fill>
        <patternFill>
          <bgColor rgb="FF92D050"/>
        </patternFill>
      </fill>
    </dxf>
  </rfmt>
  <rcc rId="10358" sId="1" numFmtId="4">
    <oc r="G676">
      <v>3578.3205400000002</v>
    </oc>
    <nc r="G676"/>
  </rcc>
  <rcc rId="10359" sId="1" numFmtId="4">
    <oc r="G678">
      <v>119.80682</v>
    </oc>
    <nc r="G678"/>
  </rcc>
  <rcc rId="10360" sId="1" numFmtId="4">
    <oc r="G680">
      <v>818.98474999999996</v>
    </oc>
    <nc r="G680"/>
  </rcc>
  <rcc rId="10361" sId="1" numFmtId="4">
    <oc r="G684">
      <v>200</v>
    </oc>
    <nc r="G684"/>
  </rcc>
  <rcc rId="10362" sId="1" numFmtId="4">
    <oc r="G690">
      <v>13.3</v>
    </oc>
    <nc r="G690"/>
  </rcc>
  <rcc rId="10363" sId="1" numFmtId="4">
    <oc r="G694">
      <v>511.9</v>
    </oc>
    <nc r="G694"/>
  </rcc>
  <rcc rId="10364" sId="1" numFmtId="4">
    <oc r="G695">
      <v>154.6</v>
    </oc>
    <nc r="G695"/>
  </rcc>
  <rcc rId="10365" sId="1" numFmtId="4">
    <oc r="G697">
      <v>1767.5</v>
    </oc>
    <nc r="G697"/>
  </rcc>
  <rcc rId="10366" sId="1" numFmtId="4">
    <oc r="G698">
      <v>533.79999999999995</v>
    </oc>
    <nc r="G698"/>
  </rcc>
  <rcc rId="10367" sId="1" numFmtId="4">
    <oc r="G699">
      <v>37.799999999999997</v>
    </oc>
    <nc r="G699"/>
  </rcc>
  <rcc rId="10368" sId="1" numFmtId="4">
    <oc r="G700">
      <v>215.84618</v>
    </oc>
    <nc r="G700"/>
  </rcc>
  <rcc rId="10369" sId="1" numFmtId="4">
    <oc r="G701">
      <v>4</v>
    </oc>
    <nc r="G701"/>
  </rcc>
  <rcc rId="10370" sId="1" numFmtId="4">
    <oc r="G703">
      <v>518.20000000000005</v>
    </oc>
    <nc r="G703"/>
  </rcc>
  <rcc rId="10371" sId="1" numFmtId="4">
    <oc r="G704">
      <v>131.1</v>
    </oc>
    <nc r="G704"/>
  </rcc>
  <rcc rId="10372" sId="1" numFmtId="4">
    <oc r="G705">
      <v>220.5</v>
    </oc>
    <nc r="G705"/>
  </rcc>
  <rcc rId="10373" sId="1" numFmtId="4">
    <oc r="G706">
      <v>63.3</v>
    </oc>
    <nc r="G706"/>
  </rcc>
  <rcc rId="10374" sId="1" numFmtId="4">
    <oc r="G709">
      <v>21.050999999999998</v>
    </oc>
    <nc r="G709"/>
  </rcc>
  <rcc rId="10375" sId="1" numFmtId="4">
    <oc r="G710">
      <v>6.3574000000000002</v>
    </oc>
    <nc r="G710"/>
  </rcc>
  <rcc rId="10376" sId="1" numFmtId="4">
    <oc r="G711">
      <v>31.33802</v>
    </oc>
    <nc r="G711"/>
  </rcc>
  <rcc rId="10377" sId="1" numFmtId="4">
    <oc r="G712">
      <v>9.4640799999999992</v>
    </oc>
    <nc r="G712"/>
  </rcc>
  <rcc rId="10378" sId="1" numFmtId="4">
    <oc r="G627">
      <v>102.04082</v>
    </oc>
    <nc r="G627">
      <v>100</v>
    </nc>
  </rcc>
  <rfmt sheetId="1" sqref="G626">
    <dxf>
      <fill>
        <patternFill>
          <bgColor rgb="FF92D050"/>
        </patternFill>
      </fill>
    </dxf>
  </rfmt>
  <rcc rId="10379" sId="1" numFmtId="4">
    <oc r="G620">
      <v>322.04343999999998</v>
    </oc>
    <nc r="G620">
      <v>309.10000000000002</v>
    </nc>
  </rcc>
  <rcc rId="10380" sId="1" numFmtId="4">
    <oc r="G619">
      <v>47.056559999999998</v>
    </oc>
    <nc r="G619">
      <v>60</v>
    </nc>
  </rcc>
  <rfmt sheetId="1" sqref="G619:G620">
    <dxf>
      <fill>
        <patternFill>
          <bgColor rgb="FF92D050"/>
        </patternFill>
      </fill>
    </dxf>
  </rfmt>
  <rcc rId="10381" sId="1" numFmtId="4">
    <oc r="G639">
      <v>229.89500000000001</v>
    </oc>
    <nc r="G639">
      <v>233.1</v>
    </nc>
  </rcc>
  <rfmt sheetId="1" sqref="G639">
    <dxf>
      <fill>
        <patternFill>
          <bgColor rgb="FF92D050"/>
        </patternFill>
      </fill>
    </dxf>
  </rfmt>
  <rcc rId="10382" sId="1" numFmtId="4">
    <oc r="G613">
      <v>10.157</v>
    </oc>
    <nc r="G613"/>
  </rcc>
  <rcc rId="10383" sId="1" numFmtId="4">
    <oc r="G614">
      <v>3.0670000000000002</v>
    </oc>
    <nc r="G614"/>
  </rcc>
  <rcc rId="10384" sId="1" numFmtId="4">
    <oc r="G610">
      <v>151</v>
    </oc>
    <nc r="G610"/>
  </rcc>
  <rcc rId="10385" sId="1" numFmtId="4">
    <oc r="G603">
      <v>1279.96048</v>
    </oc>
    <nc r="G603"/>
  </rcc>
  <rcc rId="10386" sId="1" numFmtId="4">
    <oc r="G604">
      <v>320.58100000000002</v>
    </oc>
    <nc r="G604"/>
  </rcc>
  <rcc rId="10387" sId="1" numFmtId="4">
    <oc r="G605">
      <v>138.39146</v>
    </oc>
    <nc r="G605"/>
  </rcc>
  <rcc rId="10388" sId="1" numFmtId="4">
    <oc r="G606">
      <v>40.902459999999998</v>
    </oc>
    <nc r="G606"/>
  </rcc>
  <rcc rId="10389" sId="1" numFmtId="4">
    <oc r="G596">
      <v>5718.5</v>
    </oc>
    <nc r="G596"/>
  </rcc>
  <rcc rId="10390" sId="1" numFmtId="4">
    <oc r="G597">
      <v>26</v>
    </oc>
    <nc r="G597"/>
  </rcc>
  <rcc rId="10391" sId="1" numFmtId="4">
    <oc r="G598">
      <v>1582.7</v>
    </oc>
    <nc r="G598"/>
  </rcc>
  <rcc rId="10392" sId="1" numFmtId="4">
    <oc r="G599">
      <v>145.69999999999999</v>
    </oc>
    <nc r="G599"/>
  </rcc>
  <rcc rId="10393" sId="1" numFmtId="4">
    <oc r="G600">
      <v>516.45000000000005</v>
    </oc>
    <nc r="G600"/>
  </rcc>
  <rcc rId="10394" sId="1" numFmtId="4">
    <oc r="G601">
      <v>5</v>
    </oc>
    <nc r="G601"/>
  </rcc>
  <rcc rId="10395" sId="1" numFmtId="4">
    <oc r="G593">
      <v>529.79999999999995</v>
    </oc>
    <nc r="G593"/>
  </rcc>
  <rcc rId="10396" sId="1" numFmtId="4">
    <oc r="G594">
      <v>160</v>
    </oc>
    <nc r="G594"/>
  </rcc>
  <rcc rId="10397" sId="1" numFmtId="4">
    <oc r="G588">
      <v>23.5</v>
    </oc>
    <nc r="G588"/>
  </rcc>
  <rcc rId="10398" sId="1" numFmtId="4">
    <oc r="G581">
      <v>94.2</v>
    </oc>
    <nc r="G581"/>
  </rcc>
  <rcc rId="10399" sId="1" numFmtId="4">
    <oc r="G579">
      <v>11</v>
    </oc>
    <nc r="G579"/>
  </rcc>
  <rcc rId="10400" sId="1" numFmtId="4">
    <oc r="G571">
      <v>106.20568</v>
    </oc>
    <nc r="G571"/>
  </rcc>
  <rcc rId="10401" sId="1" numFmtId="4">
    <oc r="G572">
      <v>106.20568</v>
    </oc>
    <nc r="G572"/>
  </rcc>
  <rcc rId="10402" sId="1" numFmtId="4">
    <oc r="G568">
      <v>58</v>
    </oc>
    <nc r="G568"/>
  </rcc>
  <rcc rId="10403" sId="1" numFmtId="4">
    <oc r="G569">
      <v>930.4</v>
    </oc>
    <nc r="G569"/>
  </rcc>
  <rcc rId="10404" sId="1" numFmtId="4">
    <oc r="G567">
      <v>1919.694</v>
    </oc>
    <nc r="G567"/>
  </rcc>
  <rcc rId="10405" sId="1" numFmtId="4">
    <oc r="G563">
      <v>684</v>
    </oc>
    <nc r="G563"/>
  </rcc>
  <rcc rId="10406" sId="1" numFmtId="4">
    <oc r="G561">
      <v>407.45294000000001</v>
    </oc>
    <nc r="G561"/>
  </rcc>
  <rcc rId="10407" sId="1" numFmtId="4">
    <oc r="G557">
      <v>6000</v>
    </oc>
    <nc r="G557"/>
  </rcc>
  <rcc rId="10408" sId="1" numFmtId="4">
    <oc r="G555">
      <v>1003.38579</v>
    </oc>
    <nc r="G555"/>
  </rcc>
  <rcc rId="10409" sId="1" numFmtId="4">
    <oc r="G553">
      <v>4239.9832200000001</v>
    </oc>
    <nc r="G553"/>
  </rcc>
  <rcc rId="10410" sId="1" numFmtId="4">
    <oc r="G549">
      <v>730</v>
    </oc>
    <nc r="G549"/>
  </rcc>
  <rcc rId="10411" sId="1" numFmtId="4">
    <oc r="G547">
      <v>209.89400000000001</v>
    </oc>
    <nc r="G547"/>
  </rcc>
  <rcc rId="10412" sId="1" numFmtId="4">
    <oc r="G543">
      <v>3000</v>
    </oc>
    <nc r="G543"/>
  </rcc>
  <rcc rId="10413" sId="1" numFmtId="4">
    <oc r="G541">
      <v>256.46740999999997</v>
    </oc>
    <nc r="G541"/>
  </rcc>
  <rcc rId="10414" sId="1" numFmtId="4">
    <oc r="G539">
      <v>3620.0581200000001</v>
    </oc>
    <nc r="G539"/>
  </rcc>
  <rcc rId="10415" sId="1" numFmtId="4">
    <oc r="G532">
      <v>95.4</v>
    </oc>
    <nc r="G532"/>
  </rcc>
  <rcc rId="10416" sId="1" numFmtId="4">
    <oc r="G526">
      <v>30</v>
    </oc>
    <nc r="G526"/>
  </rcc>
  <rcc rId="10417" sId="1" numFmtId="4">
    <oc r="G527">
      <v>60</v>
    </oc>
    <nc r="G527"/>
  </rcc>
  <rcc rId="10418" sId="1" numFmtId="4">
    <oc r="G522">
      <v>794.89128000000005</v>
    </oc>
    <nc r="G522"/>
  </rcc>
  <rcc rId="10419" sId="1" numFmtId="4">
    <oc r="G518">
      <v>12142.3</v>
    </oc>
    <nc r="G518"/>
  </rcc>
  <rcc rId="10420" sId="1" numFmtId="4">
    <oc r="G520">
      <v>13483.5</v>
    </oc>
    <nc r="G520">
      <v>13346.3</v>
    </nc>
  </rcc>
  <rfmt sheetId="1" sqref="G520">
    <dxf>
      <fill>
        <patternFill>
          <bgColor rgb="FF92D050"/>
        </patternFill>
      </fill>
    </dxf>
  </rfmt>
  <rcc rId="10421" sId="1" numFmtId="4">
    <oc r="G559">
      <v>13983.864</v>
    </oc>
    <nc r="G559">
      <v>13984</v>
    </nc>
  </rcc>
  <rcc rId="10422" sId="1" numFmtId="4">
    <oc r="G583">
      <v>7413.2039999999997</v>
    </oc>
    <nc r="G583">
      <v>7413</v>
    </nc>
  </rcc>
  <rcc rId="10423" sId="1" numFmtId="4">
    <oc r="G545">
      <v>7729.5320000000002</v>
    </oc>
    <nc r="G545">
      <v>7523</v>
    </nc>
  </rcc>
  <rfmt sheetId="1" sqref="G583">
    <dxf>
      <fill>
        <patternFill>
          <bgColor rgb="FF92D050"/>
        </patternFill>
      </fill>
    </dxf>
  </rfmt>
  <rfmt sheetId="1" sqref="G559">
    <dxf>
      <fill>
        <patternFill>
          <bgColor rgb="FF92D050"/>
        </patternFill>
      </fill>
    </dxf>
  </rfmt>
  <rfmt sheetId="1" sqref="G545">
    <dxf>
      <fill>
        <patternFill>
          <bgColor rgb="FF92D05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4" sId="1" numFmtId="4">
    <oc r="G576">
      <v>1118.0999999999999</v>
    </oc>
    <nc r="G576"/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G583">
      <v>7413</v>
    </oc>
    <nc r="G583">
      <v>7707.5</v>
    </nc>
  </rcc>
  <rcc rId="10426" sId="1" numFmtId="4">
    <oc r="G559">
      <v>13984</v>
    </oc>
    <nc r="G559">
      <v>12942.4</v>
    </nc>
  </rcc>
  <rcc rId="10427" sId="1" numFmtId="4">
    <oc r="G545">
      <v>7523</v>
    </oc>
    <nc r="G545">
      <v>8270.1</v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8" sId="1" numFmtId="4">
    <oc r="G748">
      <v>3254128.4774000002</v>
    </oc>
    <nc r="G748">
      <v>1667227.4</v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9" sId="1">
    <oc r="G255">
      <f>1668.8+34.1</f>
    </oc>
    <nc r="G255">
      <f>1668.7+34.1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0" sId="1" numFmtId="4">
    <nc r="G168">
      <v>16733.400000000001</v>
    </nc>
  </rcc>
  <rcc rId="10431" sId="1">
    <nc r="H168">
      <v>16733.400000000001</v>
    </nc>
  </rcc>
  <rrc rId="10432" sId="1" ref="A172:XFD172" action="deleteRow">
    <undo index="65535" exp="ref" v="1" dr="G172" r="G164" sId="1"/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2">
        <f>G173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3" sId="1" ref="A172:XFD172" action="deleteRow"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4" sId="1" ref="A157:XFD157" action="deleteRow">
    <undo index="65535" exp="ref" v="1" dr="G157" r="G37" sId="1"/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5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6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7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8" sId="1" ref="A152:XFD152" action="deleteRow">
    <undo index="65535" exp="ref" v="1" dr="G152" r="G144" sId="1"/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9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0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1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2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3" sId="1">
    <oc r="G144">
      <f>G145+G163+#REF!+G152</f>
    </oc>
    <nc r="G144">
      <f>G145+G163+G152</f>
    </nc>
  </rcc>
  <rrc rId="10444" sId="1" ref="A156:XFD156" action="deleteRow">
    <undo index="65535" exp="ref" v="1" dr="G156" r="G155" sId="1"/>
    <rfmt sheetId="1" xfDxf="1" sqref="A156:XFD156" start="0" length="0">
      <dxf>
        <font>
          <i/>
          <name val="Times New Roman CYR"/>
          <family val="1"/>
        </font>
        <alignment wrapText="1"/>
      </dxf>
    </rfmt>
    <rcc rId="0" sId="1" dxf="1">
      <nc r="A156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6">
        <f>G157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5" sId="1" ref="A156:XFD156" action="deleteRow">
    <rfmt sheetId="1" xfDxf="1" sqref="A156:XFD156" start="0" length="0">
      <dxf>
        <font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6" sId="1">
    <oc r="G155">
      <f>G169+#REF!+G167+G165</f>
    </oc>
    <nc r="G155">
      <f>G158+G156</f>
    </nc>
  </rcc>
  <rrc rId="10447" sId="1" ref="A162:XFD162" action="deleteRow">
    <undo index="0" exp="ref" v="1" dr="G162" r="G161" sId="1"/>
    <rfmt sheetId="1" xfDxf="1" sqref="A162:XFD16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2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8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9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0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1" sId="1">
    <oc r="G161">
      <f>#REF!+G162+G166+G170</f>
    </oc>
    <nc r="G161">
      <f>G162+G166+G170</f>
    </nc>
  </rcc>
  <rrc rId="10452" sId="1" ref="A174:XFD174" action="deleteRow">
    <undo index="65535" exp="ref" v="1" dr="G174" r="G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Жилищное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3" sId="1" ref="A174:XFD174" action="deleteRow">
    <rfmt sheetId="1" xfDxf="1" sqref="A174:XFD174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Непрограммные расходы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G175+G177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4" sId="1" ref="A174:XFD174" action="deleteRow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5" sId="1" ref="A174:XFD174" action="deleteRow">
    <rfmt sheetId="1" xfDxf="1" sqref="A174:XFD17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56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7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8" sId="1">
    <oc r="G173">
      <f>G174+#REF!+G189</f>
    </oc>
    <nc r="G173">
      <f>G174+G189</f>
    </nc>
  </rcc>
  <rrc rId="10459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0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61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2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63" sId="1">
    <oc r="G180">
      <f>G181+#REF!+#REF!+G183</f>
    </oc>
    <nc r="G180">
      <f>G181+G183</f>
    </nc>
  </rcc>
  <rcc rId="10464" sId="1" numFmtId="4">
    <oc r="G184">
      <v>493</v>
    </oc>
    <nc r="G184">
      <f>493+493</f>
    </nc>
  </rcc>
  <rcc rId="10465" sId="1">
    <nc r="H184">
      <v>493</v>
    </nc>
  </rcc>
  <rcc rId="10466" sId="1" numFmtId="4">
    <nc r="G194">
      <v>16327.6</v>
    </nc>
  </rcc>
  <rcc rId="10467" sId="1">
    <nc r="H194">
      <v>16327.6</v>
    </nc>
  </rcc>
  <rrc rId="10468" sId="1" ref="A198:XFD198" action="deleteRow">
    <undo index="65535" exp="ref" v="1" dr="G198" r="G37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9" sId="1" ref="A198:XFD198" action="deleteRow">
    <rfmt sheetId="1" xfDxf="1" sqref="A198:XFD198" start="0" length="0">
      <dxf>
        <font>
          <i/>
          <name val="Times New Roman CYR"/>
          <family val="1"/>
        </font>
        <alignment wrapText="1"/>
      </dxf>
    </rfmt>
    <rcc rId="0" sId="1" dxf="1">
      <nc r="A198" t="inlineStr">
        <is>
          <t>Дополнительное образование детей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1" sId="1" ref="A198:XFD198" action="deleteRow">
    <rfmt sheetId="1" xfDxf="1" sqref="A198:XFD19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2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3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4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8" sId="1" ref="A198:XFD198" action="deleteRow">
    <undo index="65535" exp="ref" v="1" dr="G198" r="G37" sId="1"/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198" t="inlineStr">
        <is>
          <t>КУЛЬТУРА, КИНЕМАТОГРАФИЯ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9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98" t="inlineStr">
        <is>
          <t>Культура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1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2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3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4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8" sId="1" ref="A209:XFD209" action="deleteRow">
    <undo index="0" exp="ref" v="1" dr="G209" r="G204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9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9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91" sId="1">
    <oc r="G204">
      <f>#REF!+G205</f>
    </oc>
    <nc r="G204">
      <f>G205</f>
    </nc>
  </rcc>
  <rrc rId="10492" sId="1" ref="A226:XFD226" action="deleteRow">
    <undo index="65535" exp="ref" v="1" dr="G226" r="G37" sId="1"/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3" sId="1" ref="A226:XFD226" action="deleteRow"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G231+G227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4" sId="1" ref="A226:XFD226" action="deleteRow">
    <rfmt sheetId="1" xfDxf="1" sqref="A226:XFD22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МП «Поддержка сельских и городских инициатив в Селенгинском районе на 2020-2024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5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Поощрение муниципальным учреждениям по итогам выборов в Селенгинском районе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6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7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98" sId="1" ref="A226:XFD226" action="deleteRow">
    <rfmt sheetId="1" xfDxf="1" sqref="A226:XFD22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9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0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1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2" sId="1">
    <oc r="G37">
      <f>G38+G137+G144+G184+G239+G219+G229+G270+#REF!</f>
    </oc>
    <nc r="G37">
      <f>G38+G137+G144+G173+G198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3" sId="1" ref="A32:XFD32" action="deleteRow">
    <undo index="65535" exp="area" dr="G27:G32" r="G26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4" sId="1" ref="A261:XFD261" action="deleteRow">
    <undo index="65535" exp="ref" v="1" dr="G261" r="G260" sId="1"/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1">
        <f>G262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5" sId="1" ref="A261:XFD261" action="deleteRow"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06" sId="1" ref="A263:XFD263" action="deleteRow">
    <undo index="65535" exp="ref" v="1" dr="G263" r="G260" sId="1"/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3">
        <f>G264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7" sId="1" ref="A263:XFD263" action="deleteRow"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8" sId="1">
    <oc r="G260">
      <f>G261+#REF!+G263</f>
    </oc>
    <nc r="G260">
      <f>G261</f>
    </nc>
  </rcc>
  <rrc rId="10509" sId="1" ref="A289:XFD289" action="deleteRow">
    <undo index="65535" exp="ref" v="1" dr="G289" r="G287" sId="1"/>
    <rfmt sheetId="1" xfDxf="1" sqref="A289:XFD289" start="0" length="0">
      <dxf>
        <font>
          <i/>
          <name val="Times New Roman CYR"/>
          <family val="1"/>
        </font>
        <alignment wrapText="1"/>
      </dxf>
    </rfmt>
    <rcc rId="0" sId="1" dxf="1">
      <nc r="A289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0" sId="1">
    <oc r="G287">
      <f>G288+#REF!</f>
    </oc>
    <nc r="G287">
      <f>G288</f>
    </nc>
  </rcc>
  <rrc rId="10511" sId="1" ref="A291:XFD291" action="deleteRow">
    <undo index="65535" exp="ref" v="1" dr="G291" r="G289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1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2" sId="1">
    <oc r="G289">
      <f>G290+#REF!</f>
    </oc>
    <nc r="G289">
      <f>G290</f>
    </nc>
  </rcc>
  <rrc rId="10513" sId="1" ref="A416:XFD416" action="deleteRow">
    <undo index="65535" exp="ref" v="1" dr="G416" r="G415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4" sId="1" ref="A416:XFD416" action="deleteRow">
    <rfmt sheetId="1" xfDxf="1" sqref="A416:XFD41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Муниципальная программа "Чистая вода на 2020-2024 годы"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5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6" sId="1" ref="A416:XFD416" action="deleteRow">
    <rfmt sheetId="1" xfDxf="1" sqref="A416:XFD41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На модернизацию объектов водоснабжения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7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8" sId="1">
    <oc r="G415">
      <f>G416+#REF!</f>
    </oc>
    <nc r="G415">
      <f>G416</f>
    </nc>
  </rcc>
  <rrc rId="10519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Общее 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1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2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3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4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420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5" sId="1" ref="A420:XFD420" action="deleteRow">
    <rfmt sheetId="1" xfDxf="1" sqref="A420:XFD420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420" t="inlineStr">
        <is>
          <t>Культура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6" sId="1" ref="A420:XFD420" action="deleteRow">
    <rfmt sheetId="1" xfDxf="1" sqref="A420:XFD420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0" t="inlineStr">
        <is>
          <t>МП «Комплексное развитие сельских территорий в Селенгинском районе на 2020-2024 годы»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06000 00000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8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3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31" sId="1">
    <oc r="G368">
      <f>G369+G390+G415+#REF!+G420+#REF!</f>
    </oc>
    <nc r="G368">
      <f>G369+G390+G415+G420</f>
    </nc>
  </rcc>
  <rfmt sheetId="1" sqref="A421:G421" start="0" length="2147483647">
    <dxf>
      <font>
        <i/>
        <charset val="204"/>
      </font>
    </dxf>
  </rfmt>
  <rfmt sheetId="1" sqref="A421:G421" start="0" length="2147483647">
    <dxf>
      <font>
        <i val="0"/>
      </font>
    </dxf>
  </rfmt>
  <rfmt sheetId="1" sqref="G422" start="0" length="2147483647">
    <dxf>
      <font>
        <i val="0"/>
      </font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2" sId="1">
    <oc r="G657">
      <f>400</f>
    </oc>
    <nc r="G657">
      <f>400+400</f>
    </nc>
  </rcc>
  <rcc rId="10533" sId="1">
    <nc r="H657">
      <v>400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4" sId="1" numFmtId="4">
    <oc r="G664">
      <v>1667227.4</v>
    </oc>
    <nc r="G664">
      <f>1667227.4+224225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5" sId="1">
    <oc r="G68">
      <f>208</f>
    </oc>
    <nc r="G68">
      <f>208+208</f>
    </nc>
  </rcc>
  <rcc rId="10536" sId="1">
    <nc r="H68">
      <v>208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7" sId="1">
    <oc r="G426">
      <f>112708.4+6083.4</f>
    </oc>
    <nc r="G426">
      <f>112708.4+6083.4+598.2</f>
    </nc>
  </rcc>
  <rcc rId="10538" sId="1">
    <nc r="H426" t="inlineStr">
      <is>
        <t>598,22796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39" sId="1" ref="A623:XFD623" action="deleteRow">
    <undo index="65535" exp="ref" v="1" dr="G623" r="G602" sId="1"/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G624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0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SUM(G624:G627)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1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2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3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4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5" sId="1" ref="A618:XFD618" action="deleteRow">
    <undo index="65535" exp="ref" v="1" dr="G618" r="G608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SUM(G619:G622)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9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0" sId="1">
    <oc r="G608">
      <f>G609+G612+#REF!</f>
    </oc>
    <nc r="G608">
      <f>G609+G612</f>
    </nc>
  </rcc>
  <rcc rId="10551" sId="1">
    <oc r="G602">
      <f>G607+G603+#REF!</f>
    </oc>
    <nc r="G602">
      <f>G607+G603</f>
    </nc>
  </rcc>
  <rrc rId="10552" sId="1" ref="A587:XFD587" action="deleteRow">
    <undo index="65535" exp="ref" v="1" dr="G587" r="G582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3" sId="1" ref="A587:XFD587" action="deleteRow"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4" sId="1">
    <oc r="G582">
      <f>G583+G587+#REF!+G585+G589</f>
    </oc>
    <nc r="G582">
      <f>G583+G587+G585+G589</f>
    </nc>
  </rcc>
  <rrc rId="10555" sId="1" ref="A527:XFD527" action="deleteRow">
    <undo index="65535" exp="ref" v="1" dr="G527" r="G500" sId="1"/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G528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6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SUM(G528:G529)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7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58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9" sId="1">
    <oc r="G500">
      <f>G505+G523+G501+#REF!</f>
    </oc>
    <nc r="G500">
      <f>G505+G523+G501</f>
    </nc>
  </rcc>
  <rrc rId="10560" sId="1" ref="A472:XFD472" action="deleteRow">
    <undo index="65535" exp="ref" v="1" dr="G472" r="G467" sId="1"/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Исполнение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2">
        <f>G473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1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2" sId="1">
    <oc r="G467">
      <f>G472+G468+#REF!+G470+G474+G476</f>
    </oc>
    <nc r="G467">
      <f>G472+G468+G470+G474+G476</f>
    </nc>
  </rcc>
  <rrc rId="10563" sId="1" ref="A437:XFD437" action="deleteRow">
    <undo index="65535" exp="ref" v="1" dr="G437" r="G432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5" sId="1">
    <oc r="G432">
      <f>G435+G433+#REF!</f>
    </oc>
    <nc r="G432">
      <f>G435+G433</f>
    </nc>
  </rcc>
  <rcc rId="10566" sId="1">
    <oc r="G407">
      <f>120</f>
    </oc>
    <nc r="G407">
      <f>120+30</f>
    </nc>
  </rcc>
  <rcc rId="10567" sId="1">
    <nc r="H407" t="inlineStr">
      <is>
        <t>30 МБ</t>
      </is>
    </nc>
  </rcc>
  <rcc rId="10568" sId="1">
    <oc r="G389">
      <f>10869</f>
    </oc>
    <nc r="G389">
      <f>10869+543.5</f>
    </nc>
  </rcc>
  <rcc rId="10569" sId="1">
    <nc r="H389" t="inlineStr">
      <is>
        <t>543,5 МБ</t>
      </is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0" sId="1" numFmtId="4">
    <oc r="G262">
      <v>8380</v>
    </oc>
    <nc r="G262">
      <f>8380+420</f>
    </nc>
  </rcc>
  <rcc rId="10571" sId="1">
    <nc r="H262" t="inlineStr">
      <is>
        <t>420 МБ</t>
      </is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2" sId="1">
    <oc r="G252">
      <f>10508</f>
    </oc>
    <nc r="G252">
      <f>10508+10508</f>
    </nc>
  </rcc>
  <rcc rId="10573" sId="1">
    <nc r="H252" t="inlineStr">
      <is>
        <t>10508 МБ</t>
      </is>
    </nc>
  </rcc>
  <rcc rId="10574" sId="1">
    <oc r="G188">
      <f>16520.2+337.1</f>
    </oc>
    <nc r="G188">
      <f>16520.2+337.1+16.9</f>
    </nc>
  </rcc>
  <rcc rId="10575" sId="1">
    <nc r="H188" t="inlineStr">
      <is>
        <t>16,9 МБ</t>
      </is>
    </nc>
  </rcc>
  <rcc rId="10576" sId="1">
    <oc r="H183">
      <v>493</v>
    </oc>
    <nc r="H183" t="inlineStr">
      <is>
        <t>493 МБ</t>
      </is>
    </nc>
  </rcc>
  <rfmt sheetId="1" sqref="A176">
    <dxf>
      <fill>
        <patternFill>
          <bgColor rgb="FFFFC000"/>
        </patternFill>
      </fill>
    </dxf>
  </rfmt>
  <rfmt sheetId="1" sqref="A157">
    <dxf>
      <fill>
        <patternFill>
          <bgColor rgb="FFFFC000"/>
        </patternFill>
      </fill>
    </dxf>
  </rfmt>
  <rcc rId="10577" sId="1">
    <oc r="H68">
      <v>208</v>
    </oc>
    <nc r="H68" t="inlineStr">
      <is>
        <t>208 МБ</t>
      </is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8" sId="1">
    <oc r="A14" t="inlineStr">
      <is>
        <t>Ведомственная структура расходов местного бюджета на 2023 год</t>
      </is>
    </oc>
    <nc r="A14" t="inlineStr">
      <is>
        <t>Ведомственная структура расходов местного бюджета на 2024 год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9" sId="1" numFmtId="4">
    <nc r="G60">
      <v>500</v>
    </nc>
  </rcc>
  <rcc rId="10580" sId="1" numFmtId="4">
    <nc r="G142">
      <v>1500</v>
    </nc>
  </rcc>
  <rrc rId="10581" sId="1" ref="A141:XFD141" action="deleteRow">
    <undo index="0" exp="ref" v="1" dr="G141" r="G140" sId="1"/>
    <rfmt sheetId="1" xfDxf="1" sqref="A141:XFD141" start="0" length="0">
      <dxf>
        <font>
          <name val="Times New Roman CYR"/>
          <family val="1"/>
        </font>
        <alignment wrapText="1"/>
      </dxf>
    </rfmt>
    <rcc rId="0" sId="1" dxf="1">
      <nc r="A141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82" sId="1">
    <oc r="G140">
      <f>#REF!+G141</f>
    </oc>
    <nc r="G140">
      <f>G141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3" sId="1" numFmtId="4">
    <nc r="G201">
      <v>5419.8</v>
    </nc>
  </rcc>
  <rfmt sheetId="1" sqref="A205">
    <dxf>
      <fill>
        <patternFill>
          <bgColor rgb="FFFFC000"/>
        </patternFill>
      </fill>
    </dxf>
  </rfmt>
  <rfmt sheetId="1" sqref="A252">
    <dxf>
      <fill>
        <patternFill>
          <bgColor rgb="FFFFC000"/>
        </patternFill>
      </fill>
    </dxf>
  </rfmt>
  <rfmt sheetId="1" sqref="A254">
    <dxf>
      <fill>
        <patternFill>
          <bgColor rgb="FFFFC000"/>
        </patternFill>
      </fill>
    </dxf>
  </rfmt>
  <rcc rId="10584" sId="1">
    <oc r="G281">
      <f>395</f>
    </oc>
    <nc r="G281">
      <f>395+8.1</f>
    </nc>
  </rcc>
  <rcc rId="10585" sId="1">
    <nc r="H281" t="inlineStr">
      <is>
        <t>8,1 МБ</t>
      </is>
    </nc>
  </rcc>
  <rfmt sheetId="1" sqref="A280">
    <dxf>
      <fill>
        <patternFill patternType="solid">
          <bgColor rgb="FFFFC000"/>
        </patternFill>
      </fill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6" sId="1">
    <oc r="G253">
      <f>1380.2</f>
    </oc>
    <nc r="G253">
      <f>1380.2+28.2</f>
    </nc>
  </rcc>
  <rcc rId="10587" sId="1">
    <nc r="H253" t="inlineStr">
      <is>
        <t>28,2 МБ</t>
      </is>
    </nc>
  </rcc>
  <rcc rId="10588" sId="1">
    <oc r="G255">
      <f>28424.8</f>
    </oc>
    <nc r="G255">
      <f>28424.8+287.2</f>
    </nc>
  </rcc>
  <rcc rId="10589" sId="1">
    <oc r="I254">
      <v>576.6</v>
    </oc>
    <nc r="I254"/>
  </rcc>
  <rcc rId="10590" sId="1">
    <oc r="I255">
      <f>#REF!-I254</f>
    </oc>
    <nc r="I255"/>
  </rcc>
  <rcc rId="10591" sId="1">
    <nc r="H255" t="inlineStr">
      <is>
        <t>287,2 МБ</t>
      </is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2">
    <dxf>
      <fill>
        <patternFill>
          <bgColor theme="0"/>
        </patternFill>
      </fill>
    </dxf>
  </rfmt>
  <rfmt sheetId="1" sqref="A254">
    <dxf>
      <fill>
        <patternFill>
          <bgColor theme="0"/>
        </patternFill>
      </fill>
    </dxf>
  </rfmt>
  <rfmt sheetId="1" sqref="A280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8">
    <dxf>
      <fill>
        <patternFill patternType="solid"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2" sId="1">
    <oc r="G206">
      <f>1668.7+34.1</f>
    </oc>
    <nc r="G206">
      <f>1668.7+34.1+206.8</f>
    </nc>
  </rcc>
  <rcc rId="10593" sId="1">
    <nc r="H206" t="inlineStr">
      <is>
        <t>206,8 МБ</t>
      </is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">
    <dxf>
      <fill>
        <patternFill>
          <bgColor theme="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4" sId="1">
    <oc r="A62" t="inlineStr">
      <is>
        <t>Муниципальная Программа «Развитие муниципальной службы в Селенгинском районе на 2020 - 2024 годы»</t>
      </is>
    </oc>
    <nc r="A62" t="inlineStr">
      <is>
        <t>Муниципальная Программа «Развитие муниципальной службы в Селенгинском районе на 2020 - 2025 годы»</t>
      </is>
    </nc>
  </rcc>
  <rcc rId="10595" sId="1">
    <oc r="A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596" sId="1">
    <oc r="A82" t="inlineStr">
      <is>
        <t>Муниципальная программа «Развитие малого и среднего предпринимательства в Селенгинском районе на 2020-2024 годы</t>
      </is>
    </oc>
    <nc r="A82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10597" sId="1">
    <oc r="A87" t="inlineStr">
      <is>
        <t>Муниципальная программа «Организация общественных работ на территории Селенгинского района на 2020-2024 годы</t>
      </is>
    </oc>
    <nc r="A87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10598" sId="1">
    <oc r="A91" t="inlineStr">
      <is>
        <t>Муниципальная программа «Поддержка сельских и городских инициатив в Селенгинском районе на 2020-2024 годы»</t>
      </is>
    </oc>
    <nc r="A91" t="inlineStr">
      <is>
        <t>Муниципальная программа «Поддержка сельских и городских инициатив в Селенгинском районе на 2020-2025 годы»</t>
      </is>
    </nc>
  </rcc>
  <rcc rId="10599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10600" sId="1">
    <o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156">
    <dxf>
      <fill>
        <patternFill>
          <bgColor theme="0"/>
        </patternFill>
      </fill>
    </dxf>
  </rfmt>
  <rcc rId="10601" sId="1" numFmtId="4">
    <nc r="G158">
      <v>0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2" sId="1">
    <oc r="A164" t="inlineStr">
      <is>
        <t>Муниципальная программа "Профилактика преступлений и иных правонарушений в Селенгинском районе"</t>
      </is>
    </oc>
    <nc r="A164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10603" sId="1" ref="A173:XFD173" action="insertRow"/>
  <rcc rId="10604" sId="1">
    <o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fmt sheetId="1" sqref="A176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Ведом.структура!$A$1:$G$639</formula>
    <oldFormula>Ведом.структура!$A$1:$G$639</oldFormula>
  </rdn>
  <rdn rId="0" localSheetId="1" customView="1" name="Z_73FC67B9_3A5E_4402_A781_D3BF0209130F_.wvu.FilterData" hidden="1" oldHidden="1">
    <formula>Ведом.структура!$A$17:$I$637</formula>
    <oldFormula>Ведом.структура!$A$17:$I$637</oldFormula>
  </rdn>
  <rcv guid="{73FC67B9-3A5E-4402-A781-D3BF0209130F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7" sId="1" numFmtId="4">
    <nc r="G178">
      <v>0</v>
    </nc>
  </rcc>
  <rfmt sheetId="1" sqref="A173" start="0" length="0">
    <dxf>
      <fill>
        <patternFill>
          <bgColor theme="0"/>
        </patternFill>
      </fill>
    </dxf>
  </rfmt>
  <rcc rId="10608" sId="1" odxf="1" dxf="1">
    <nc r="B173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173" start="0" length="0">
    <dxf>
      <fill>
        <patternFill>
          <bgColor theme="0"/>
        </patternFill>
      </fill>
    </dxf>
  </rfmt>
  <rfmt sheetId="1" sqref="D173" start="0" length="0">
    <dxf>
      <fill>
        <patternFill>
          <bgColor theme="0"/>
        </patternFill>
      </fill>
    </dxf>
  </rfmt>
  <rcc rId="10609" sId="1" odxf="1" dxf="1">
    <nc r="E173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3" start="0" length="0">
    <dxf>
      <fill>
        <patternFill>
          <bgColor theme="0"/>
        </patternFill>
      </fill>
    </dxf>
  </rfmt>
  <rcc rId="10610" sId="1" odxf="1" dxf="1">
    <nc r="G173">
      <f>G174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611" sId="1">
    <nc r="C173" t="inlineStr">
      <is>
        <t>05</t>
      </is>
    </nc>
  </rcc>
  <rcc rId="10612" sId="1">
    <nc r="D173" t="inlineStr">
      <is>
        <t>02</t>
      </is>
    </nc>
  </rcc>
  <rcc rId="10613" sId="1">
    <oc r="G172">
      <f>G179+G174</f>
    </oc>
    <nc r="G172">
      <f>G173+G179</f>
    </nc>
  </rcc>
  <rcc rId="10614" sId="1">
    <nc r="A173" t="inlineStr">
      <is>
        <t>МП «Комплексное развитие сельских территорий в Селенгинском районе на 2023-2025 годы»</t>
      </is>
    </nc>
  </rcc>
  <rcc rId="10615" sId="1">
    <oc r="A204" t="inlineStr">
      <is>
        <t>МП «Комплексное развитие сельских территорий в Селенгинском районе на 2020-2024 годы»</t>
      </is>
    </oc>
    <nc r="A204" t="inlineStr">
      <is>
        <t>МП «Комплексное развитие сельских территорий в Селенгинском районе на 2023-2025 годы»</t>
      </is>
    </nc>
  </rcc>
  <rcc rId="10616" sId="1">
    <oc r="A228" t="inlineStr">
      <is>
        <t>МП «Развитие образования в Селенгинском районе на 2020-2024 годы"</t>
      </is>
    </oc>
    <nc r="A228" t="inlineStr">
      <is>
        <t>МП «Развитие образования в Селенгинском районе на 2020-2025 годы"</t>
      </is>
    </nc>
  </rcc>
  <rcc rId="10617" sId="1">
    <oc r="A239" t="inlineStr">
      <is>
        <t>МП «Развитие образования в Селенгинском районе на 2020-2024 годы"</t>
      </is>
    </oc>
    <nc r="A239" t="inlineStr">
      <is>
        <t>МП «Развитие образования в Селенгинском районе на 2020-2025 годы"</t>
      </is>
    </nc>
  </rcc>
  <rfmt sheetId="1" sqref="A263:G263" start="0" length="2147483647">
    <dxf>
      <font>
        <i val="0"/>
      </font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18" sId="1">
    <oc r="A268" t="inlineStr">
      <is>
        <t>МП «Развитие образования в Селенгинском районе на 2020-2024 годы"</t>
      </is>
    </oc>
    <nc r="A268" t="inlineStr">
      <is>
        <t>МП «Развитие образования в Селенгинском районе на 2020-2025 годы"</t>
      </is>
    </nc>
  </rcc>
  <rcc rId="10619" sId="1">
    <oc r="A278" t="inlineStr">
      <is>
        <t>МП «Развитие образования в Селенгинском районе на 2020-2024 годы"</t>
      </is>
    </oc>
    <nc r="A278" t="inlineStr">
      <is>
        <t>МП «Развитие образования в Селенгинском районе на 2020-2025 годы"</t>
      </is>
    </nc>
  </rcc>
  <rcc rId="10620" sId="1">
    <oc r="A284" t="inlineStr">
      <is>
        <t>МП «Развитие образования в Селенгинском районе на 2020-2024 годы"</t>
      </is>
    </oc>
    <nc r="A284" t="inlineStr">
      <is>
        <t>МП «Развитие образования в Селенгинском районе на 2020-2025 годы"</t>
      </is>
    </nc>
  </rcc>
  <rcc rId="10621" sId="1">
    <oc r="A295" t="inlineStr">
      <is>
        <t>МП «Развитие образования в Селенгинском районе на 2020-2024 годы"</t>
      </is>
    </oc>
    <nc r="A295" t="inlineStr">
      <is>
        <t>МП «Развитие образования в Селенгинском районе на 2020-2025 годы"</t>
      </is>
    </nc>
  </rcc>
  <rcc rId="10622" sId="1">
    <oc r="A333" t="inlineStr">
      <is>
        <t>Муниципальная Программа «Управление муниципальными финансами и муниципальным долгом на 2020-2024 годы</t>
      </is>
    </oc>
    <nc r="A333" t="inlineStr">
      <is>
        <t>Муниципальная Программа «Управление муниципальными финансами и муниципальным долгом на 2020-2025 годы</t>
      </is>
    </nc>
  </rcc>
  <rcc rId="10623" sId="1">
    <oc r="A348" t="inlineStr">
      <is>
        <t>Муниципальная Программа «Управление муниципальными финансами и муниципальным долгом на 2020-2024 годы</t>
      </is>
    </oc>
    <nc r="A348" t="inlineStr">
      <is>
        <t>Муниципальная Программа «Управление муниципальными финансами и муниципальным долгом на 2020-2025 годы</t>
      </is>
    </nc>
  </rcc>
  <rcc rId="10624" sId="1">
    <oc r="A355" t="inlineStr">
      <is>
        <t>Муниципальная Программа «Управление муниципальными финансами и муниципальным долгом на 2020-2024 годы</t>
      </is>
    </oc>
    <nc r="A355" t="inlineStr">
      <is>
        <t>Муниципальная Программа «Управление муниципальными финансами и муниципальным долгом на 2020-2025 годы</t>
      </is>
    </nc>
  </rcc>
  <rcc rId="10625" sId="1">
    <oc r="A363" t="inlineStr">
      <is>
        <t>Муниципальная Программа «Управление муниципальными финансами и муниципальным долгом на 2020-2024 годы</t>
      </is>
    </oc>
    <nc r="A363" t="inlineStr">
      <is>
        <t>Муниципальная Программа «Управление муниципальными финансами и муниципальным долгом на 2020-2025 годы</t>
      </is>
    </nc>
  </rcc>
  <rcc rId="10626" sId="1">
    <o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7" sId="1">
    <o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393:G393" start="0" length="2147483647">
    <dxf>
      <font>
        <b/>
      </font>
    </dxf>
  </rfmt>
  <rfmt sheetId="1" sqref="A398">
    <dxf>
      <fill>
        <patternFill patternType="solid">
          <bgColor rgb="FFFFC000"/>
        </patternFill>
      </fill>
    </dxf>
  </rfmt>
  <rcc rId="10628" sId="1">
    <o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9" sId="1">
    <oc r="G419">
      <f>282325.3+5732.9</f>
    </oc>
    <nc r="G419">
      <f>282325.3+5732.9+0.98</f>
    </nc>
  </rcc>
  <rcc rId="10630" sId="1">
    <nc r="H419" t="inlineStr">
      <is>
        <t>0,98 МБ</t>
      </is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31" sId="1">
    <oc r="E418" t="inlineStr">
      <is>
        <t>999F5 52430</t>
      </is>
    </oc>
    <nc r="E418" t="inlineStr">
      <is>
        <t>170F5 52430</t>
      </is>
    </nc>
  </rcc>
  <rcc rId="10632" sId="1">
    <oc r="E419" t="inlineStr">
      <is>
        <t>999F5 52430</t>
      </is>
    </oc>
    <nc r="E419" t="inlineStr">
      <is>
        <t>170F5 52430</t>
      </is>
    </nc>
  </rcc>
  <rcc rId="10633" sId="1">
    <oc r="E417" t="inlineStr">
      <is>
        <t>99900 00000</t>
      </is>
    </oc>
    <nc r="E417" t="inlineStr">
      <is>
        <t>17000 00000</t>
      </is>
    </nc>
  </rcc>
  <rrc rId="10634" sId="1" ref="A418:XFD418" action="insertRow"/>
  <rfmt sheetId="1" sqref="A418" start="0" length="0">
    <dxf>
      <font>
        <b val="0"/>
        <i/>
        <name val="Times New Roman"/>
        <family val="1"/>
      </font>
    </dxf>
  </rfmt>
  <rcc rId="10635" sId="1" odxf="1" dxf="1">
    <nc r="B418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6" sId="1" odxf="1" dxf="1">
    <nc r="C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7" sId="1" odxf="1" dxf="1">
    <nc r="D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8" start="0" length="0">
    <dxf>
      <font>
        <b val="0"/>
        <i/>
        <name val="Times New Roman"/>
        <family val="1"/>
      </font>
    </dxf>
  </rfmt>
  <rfmt sheetId="1" sqref="F418" start="0" length="0">
    <dxf>
      <font>
        <b val="0"/>
        <i/>
        <name val="Times New Roman"/>
        <family val="1"/>
      </font>
    </dxf>
  </rfmt>
  <rcc rId="10638" sId="1" odxf="1" dxf="1">
    <nc r="G418">
      <f>G419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</ndxf>
  </rcc>
  <rcc rId="10639" sId="1">
    <nc r="E418" t="inlineStr">
      <is>
        <t>170F5 00000</t>
      </is>
    </nc>
  </rcc>
  <rcc rId="10640" sId="1">
    <oc r="G417">
      <f>G702+G419</f>
    </oc>
    <nc r="G417">
      <f>G418</f>
    </nc>
  </rcc>
  <rfmt sheetId="1" sqref="G418">
    <dxf>
      <fill>
        <patternFill>
          <bgColor theme="0"/>
        </patternFill>
      </fill>
    </dxf>
  </rfmt>
  <rcc rId="10641" sId="1" xfDxf="1" dxf="1">
    <oc r="A417" t="inlineStr">
      <is>
        <t>Непрограммные расходы</t>
      </is>
    </oc>
    <nc r="A417" t="inlineStr">
      <is>
        <t>Муниципальная программа "Чистая вода на 2020-2025 годы"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2" sId="1" xfDxf="1" dxf="1">
    <nc r="A418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Ведом.структура!$A$1:$G$640</formula>
    <oldFormula>Ведом.структура!$A$1:$G$640</oldFormula>
  </rdn>
  <rdn rId="0" localSheetId="1" customView="1" name="Z_73FC67B9_3A5E_4402_A781_D3BF0209130F_.wvu.FilterData" hidden="1" oldHidden="1">
    <formula>Ведом.структура!$A$17:$I$638</formula>
    <oldFormula>Ведом.структура!$A$17:$I$638</oldFormula>
  </rdn>
  <rcv guid="{73FC67B9-3A5E-4402-A781-D3BF0209130F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45" sId="1">
    <oc r="A423" t="inlineStr">
      <is>
        <t>МП «Комплексное развитие сельских территорий в Селенгинском районе на 2020-2024 годы»</t>
      </is>
    </oc>
    <nc r="A423" t="inlineStr">
      <is>
        <t>МП «Комплексное развитие сельских территорий в Селенгинском районе на 2023-2025 годы»</t>
      </is>
    </nc>
  </rcc>
  <rcc rId="10646" sId="1">
    <oc r="A431" t="inlineStr">
      <is>
        <t>Муниципальная Программа «Развитие культуры в Селенгинском районе на 2020 – 2024 годы»</t>
      </is>
    </oc>
    <nc r="A431" t="inlineStr">
      <is>
        <t>Муниципальная Программа «Развитие культуры в Селенгинском районе на 2020 – 2025 годы»</t>
      </is>
    </nc>
  </rcc>
  <rcc rId="10647" sId="1">
    <oc r="A443" t="inlineStr">
      <is>
        <t>Муниципальная программа «Развитие образования в Селенгинском районе на 2020 – 2024 годы»</t>
      </is>
    </oc>
    <nc r="A443" t="inlineStr">
      <is>
        <t>Муниципальная программа «Развитие образования в Селенгинском районе на 2020 – 2025 годы»</t>
      </is>
    </nc>
  </rcc>
  <rcc rId="10648" sId="1">
    <oc r="A450" t="inlineStr">
      <is>
        <t>Муниципальная Программа «Развитие культуры в Селенгинском районе на 2020 – 2024 годы»</t>
      </is>
    </oc>
    <nc r="A450" t="inlineStr">
      <is>
        <t>Муниципальная Программа «Развитие культуры в Селенгинском районе на 2020 – 2025 годы»</t>
      </is>
    </nc>
  </rcc>
  <rcc rId="10649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10650" sId="1">
    <oc r="A502" t="inlineStr">
      <is>
        <t>Муниципальная Программа «Развитие культуры в Селенгинском районе на 2020 – 2024 годы»</t>
      </is>
    </oc>
    <nc r="A502" t="inlineStr">
      <is>
        <t>Муниципальная Программа «Развитие культуры в Селенгинском районе на 2020 – 2025 годы»</t>
      </is>
    </nc>
  </rcc>
  <rcc rId="10651" sId="1">
    <oc r="A520" t="inlineStr">
      <is>
        <t>Муниципальная программа «Старшее поколение на 2020-2024 годы</t>
      </is>
    </oc>
    <nc r="A520" t="inlineStr">
      <is>
        <t>Муниципальная программа «Старшее поколение на 2020-2025 годы</t>
      </is>
    </nc>
  </rcc>
  <rcc rId="10652" sId="1">
    <oc r="A53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3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3" sId="1">
    <oc r="A55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4" sId="1">
    <oc r="A55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5" sId="1">
    <oc r="A5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6" sId="1">
    <oc r="A59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9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7" sId="1">
    <oc r="A612" t="inlineStr">
      <is>
        <t>Муниципальная программа «Комплексное развитие сельских территорий в Селенгинском районе на 2020-2024 годы»</t>
      </is>
    </oc>
    <nc r="A612" t="inlineStr">
      <is>
        <t>Муниципальная программа «Комплексное развитие сельских территорий в Селенгинском районе на 2023-2025 годы»</t>
      </is>
    </nc>
  </rcc>
  <rfmt sheetId="1" sqref="A634:G634" start="0" length="2147483647">
    <dxf>
      <font>
        <i val="0"/>
      </font>
    </dxf>
  </rfmt>
  <rrc rId="10658" sId="1" ref="A634:XFD634" action="insertRow"/>
  <rcc rId="10659" sId="1" odxf="1" dxf="1">
    <nc r="A634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0660" sId="1" odxf="1" dxf="1">
    <nc r="B63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0661" sId="1" odxf="1" dxf="1">
    <nc r="C63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0662" sId="1">
    <nc r="D634" t="inlineStr">
      <is>
        <t>12</t>
      </is>
    </nc>
  </rcc>
  <rcc rId="10663" sId="1">
    <nc r="G634">
      <f>G635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4" sId="1">
    <oc r="G610">
      <f>G611+G635</f>
    </oc>
    <nc r="G610">
      <f>G611+G634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5" sId="1">
    <oc r="A634" t="inlineStr">
      <is>
        <t>Сельское хозяйство и рыболовство</t>
      </is>
    </oc>
    <nc r="A634" t="inlineStr">
      <is>
        <t>Другие вопросы в области национальной экономики</t>
      </is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6" sId="1" ref="A396:XFD396" action="deleteRow">
    <undo index="0" exp="ref" v="1" dr="G396" r="G395" sId="1"/>
    <rfmt sheetId="1" xfDxf="1" sqref="A396:XFD39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667" sId="1">
    <oc r="G395">
      <f>#REF!+G396</f>
    </oc>
    <nc r="G395">
      <f>G396</f>
    </nc>
  </rcc>
  <rcc rId="10668" sId="1" numFmtId="4">
    <nc r="G396">
      <v>16733.400000000001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9" sId="1" numFmtId="4">
    <oc r="G155">
      <v>16733.400000000001</v>
    </oc>
    <nc r="G155">
      <v>0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0" sId="1" numFmtId="4">
    <nc r="G98">
      <v>390.62</v>
    </nc>
  </rcc>
  <rcc rId="10671" sId="1" numFmtId="4">
    <nc r="G196">
      <v>240</v>
    </nc>
  </rcc>
  <rcc rId="10672" sId="1" numFmtId="4">
    <oc r="G193">
      <v>16327.6</v>
    </oc>
    <nc r="G193">
      <f>16327.6-240-390.62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3" sId="1" numFmtId="4">
    <nc r="G106">
      <v>0</v>
    </nc>
  </rcc>
  <rcc rId="10674" sId="1" numFmtId="4">
    <nc r="G107">
      <v>0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75" sId="1" ref="A106:XFD106" action="deleteRow"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676" sId="1" ref="A106:XFD106" action="deleteRow">
    <undo index="65535" exp="area" dr="G104:G106" r="G103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7" sId="1" numFmtId="4">
    <oc r="G109">
      <v>151.4</v>
    </oc>
    <nc r="G109">
      <v>151.30000000000001</v>
    </nc>
  </rcc>
  <rcc rId="10678" sId="1" numFmtId="4">
    <oc r="G110">
      <v>61.896999999999998</v>
    </oc>
    <nc r="G110">
      <v>40.6</v>
    </nc>
  </rcc>
  <rcc rId="10679" sId="1" numFmtId="4">
    <oc r="G111">
      <v>71.503</v>
    </oc>
    <nc r="G111">
      <v>92.9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0" sId="1" numFmtId="4">
    <oc r="G113">
      <v>358.95</v>
    </oc>
    <nc r="G113">
      <v>358.9</v>
    </nc>
  </rcc>
  <rcc rId="10681" sId="1" numFmtId="4">
    <oc r="G114">
      <v>108.34</v>
    </oc>
    <nc r="G114">
      <v>108.39</v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2" sId="1" numFmtId="4">
    <oc r="G209">
      <v>1174.8699999999999</v>
    </oc>
    <nc r="G209">
      <v>1188.94</v>
    </nc>
  </rcc>
  <rcc rId="10683" sId="1" numFmtId="4">
    <oc r="G210">
      <v>374.31</v>
    </oc>
    <nc r="G210">
      <v>359.06</v>
    </nc>
  </rcc>
  <rcc rId="10684" sId="1" numFmtId="4">
    <oc r="G211">
      <v>53.999000000000002</v>
    </oc>
    <nc r="G211">
      <v>26</v>
    </nc>
  </rcc>
  <rcc rId="10685" sId="1" numFmtId="4">
    <oc r="G212">
      <v>14.821</v>
    </oc>
    <nc r="G212">
      <v>44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6" sId="1" numFmtId="4">
    <oc r="G216">
      <v>132.38939999999999</v>
    </oc>
    <nc r="G216">
      <v>140</v>
    </nc>
  </rcc>
  <rcc rId="10687" sId="1" numFmtId="4">
    <oc r="G217">
      <v>248.7706</v>
    </oc>
    <nc r="G217">
      <v>241.16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8" sId="1" numFmtId="4">
    <nc r="G350">
      <v>0</v>
    </nc>
  </rcc>
  <rcc rId="10689" sId="1" numFmtId="4">
    <nc r="G357">
      <v>23391.200000000001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56" sId="1">
    <oc r="G43">
      <f>SUM(G44:G48)</f>
    </oc>
    <nc r="G43">
      <f>SUM(G44:G48)</f>
    </nc>
  </rcc>
  <rcc rId="11357" sId="1" numFmtId="4">
    <oc r="G44">
      <v>11526.2</v>
    </oc>
    <nc r="G44">
      <f>11526.2-1421.1</f>
    </nc>
  </rcc>
  <rcc rId="11358" sId="1" numFmtId="4">
    <oc r="G45">
      <v>3481</v>
    </oc>
    <nc r="G45">
      <f>3481-429.2</f>
    </nc>
  </rcc>
  <rcc rId="11359" sId="1" numFmtId="4">
    <oc r="G128">
      <v>16325.5</v>
    </oc>
    <nc r="G128">
      <f>16325.5-880.2-1585.9</f>
    </nc>
  </rcc>
  <rcc rId="11360" sId="1" numFmtId="4">
    <oc r="G130">
      <v>4930.3</v>
    </oc>
    <nc r="G130">
      <f>4930.3-265.8-479</f>
    </nc>
  </rcc>
  <rcc rId="11361" sId="1">
    <oc r="G132">
      <f>5455.4107-231.0107-170</f>
    </oc>
    <nc r="G132">
      <f>5054.4+20+30+120</f>
    </nc>
  </rcc>
  <rcc rId="11362" sId="1" numFmtId="4">
    <oc r="G133">
      <v>2327.3000000000002</v>
    </oc>
    <nc r="G133">
      <f>1797.3+530</f>
    </nc>
  </rcc>
  <rrc rId="11363" sId="1" ref="A126:XFD126" action="insertRow">
    <undo index="65535" exp="area" ref3D="1" dr="$A$630:$XFD$633" dn="Z_B67934D4_E797_41BD_A015_871403995F47_.wvu.Rows" sId="1"/>
    <undo index="65535" exp="area" ref3D="1" dr="$A$618:$XFD$627" dn="Z_B67934D4_E797_41BD_A015_871403995F47_.wvu.Rows" sId="1"/>
    <undo index="65535" exp="area" ref3D="1" dr="$A$614:$XFD$615" dn="Z_B67934D4_E797_41BD_A015_871403995F47_.wvu.Rows" sId="1"/>
    <undo index="65535" exp="area" ref3D="1" dr="$A$605:$XFD$607" dn="Z_B67934D4_E797_41BD_A015_871403995F47_.wvu.Rows" sId="1"/>
    <undo index="65535" exp="area" ref3D="1" dr="$A$599:$XFD$599" dn="Z_B67934D4_E797_41BD_A015_871403995F47_.wvu.Rows" sId="1"/>
    <undo index="65535" exp="area" ref3D="1" dr="$A$597:$XFD$597" dn="Z_B67934D4_E797_41BD_A015_871403995F47_.wvu.Rows" sId="1"/>
    <undo index="65535" exp="area" ref3D="1" dr="$A$577:$XFD$579" dn="Z_B67934D4_E797_41BD_A015_871403995F47_.wvu.Rows" sId="1"/>
    <undo index="65535" exp="area" ref3D="1" dr="$A$551:$XFD$555" dn="Z_B67934D4_E797_41BD_A015_871403995F47_.wvu.Rows" sId="1"/>
    <undo index="65535" exp="area" ref3D="1" dr="$A$534:$XFD$537" dn="Z_B67934D4_E797_41BD_A015_871403995F47_.wvu.Rows" sId="1"/>
    <undo index="65535" exp="area" ref3D="1" dr="$A$527:$XFD$530" dn="Z_B67934D4_E797_41BD_A015_871403995F47_.wvu.Rows" sId="1"/>
    <undo index="65535" exp="area" ref3D="1" dr="$A$517:$XFD$521" dn="Z_B67934D4_E797_41BD_A015_871403995F47_.wvu.Rows" sId="1"/>
    <undo index="65535" exp="area" ref3D="1" dr="$A$509:$XFD$512" dn="Z_B67934D4_E797_41BD_A015_871403995F47_.wvu.Rows" sId="1"/>
    <undo index="65535" exp="area" ref3D="1" dr="$A$497:$XFD$500" dn="Z_B67934D4_E797_41BD_A015_871403995F47_.wvu.Rows" sId="1"/>
    <undo index="65535" exp="area" ref3D="1" dr="$A$474:$XFD$478" dn="Z_B67934D4_E797_41BD_A015_871403995F47_.wvu.Rows" sId="1"/>
    <undo index="65535" exp="area" ref3D="1" dr="$A$448:$XFD$450" dn="Z_B67934D4_E797_41BD_A015_871403995F47_.wvu.Rows" sId="1"/>
    <undo index="65535" exp="area" ref3D="1" dr="$A$434:$XFD$437" dn="Z_B67934D4_E797_41BD_A015_871403995F47_.wvu.Rows" sId="1"/>
    <undo index="65535" exp="area" ref3D="1" dr="$A$420:$XFD$420" dn="Z_B67934D4_E797_41BD_A015_871403995F47_.wvu.Rows" sId="1"/>
    <undo index="65535" exp="area" ref3D="1" dr="$A$399:$XFD$404" dn="Z_B67934D4_E797_41BD_A015_871403995F47_.wvu.Rows" sId="1"/>
    <undo index="65535" exp="area" ref3D="1" dr="$A$343:$XFD$345" dn="Z_B67934D4_E797_41BD_A015_871403995F47_.wvu.Rows" sId="1"/>
    <undo index="65535" exp="area" ref3D="1" dr="$A$307:$XFD$310" dn="Z_B67934D4_E797_41BD_A015_871403995F47_.wvu.Rows" sId="1"/>
    <undo index="65535" exp="area" ref3D="1" dr="$A$287:$XFD$289" dn="Z_B67934D4_E797_41BD_A015_871403995F47_.wvu.Rows" sId="1"/>
    <undo index="65535" exp="area" ref3D="1" dr="$A$183:$XFD$183" dn="Z_B67934D4_E797_41BD_A015_871403995F47_.wvu.Rows" sId="1"/>
    <undo index="65535" exp="area" ref3D="1" dr="$A$158:$XFD$158" dn="Z_B67934D4_E797_41BD_A015_871403995F47_.wvu.Rows" sId="1"/>
    <undo index="65535" exp="area" ref3D="1" dr="$A$154:$XFD$155" dn="Z_B67934D4_E797_41BD_A015_871403995F47_.wvu.Rows" sId="1"/>
    <undo index="65535" exp="area" ref3D="1" dr="$A$135:$XFD$135" dn="Z_B67934D4_E797_41BD_A015_871403995F47_.wvu.Rows" sId="1"/>
  </rrc>
  <rrc rId="11364" sId="1" ref="A127:XFD127" action="insertRow">
    <undo index="65535" exp="area" ref3D="1" dr="$A$631:$XFD$634" dn="Z_B67934D4_E797_41BD_A015_871403995F47_.wvu.Rows" sId="1"/>
    <undo index="65535" exp="area" ref3D="1" dr="$A$619:$XFD$628" dn="Z_B67934D4_E797_41BD_A015_871403995F47_.wvu.Rows" sId="1"/>
    <undo index="65535" exp="area" ref3D="1" dr="$A$615:$XFD$616" dn="Z_B67934D4_E797_41BD_A015_871403995F47_.wvu.Rows" sId="1"/>
    <undo index="65535" exp="area" ref3D="1" dr="$A$606:$XFD$608" dn="Z_B67934D4_E797_41BD_A015_871403995F47_.wvu.Rows" sId="1"/>
    <undo index="65535" exp="area" ref3D="1" dr="$A$600:$XFD$600" dn="Z_B67934D4_E797_41BD_A015_871403995F47_.wvu.Rows" sId="1"/>
    <undo index="65535" exp="area" ref3D="1" dr="$A$598:$XFD$598" dn="Z_B67934D4_E797_41BD_A015_871403995F47_.wvu.Rows" sId="1"/>
    <undo index="65535" exp="area" ref3D="1" dr="$A$578:$XFD$580" dn="Z_B67934D4_E797_41BD_A015_871403995F47_.wvu.Rows" sId="1"/>
    <undo index="65535" exp="area" ref3D="1" dr="$A$552:$XFD$556" dn="Z_B67934D4_E797_41BD_A015_871403995F47_.wvu.Rows" sId="1"/>
    <undo index="65535" exp="area" ref3D="1" dr="$A$535:$XFD$538" dn="Z_B67934D4_E797_41BD_A015_871403995F47_.wvu.Rows" sId="1"/>
    <undo index="65535" exp="area" ref3D="1" dr="$A$528:$XFD$531" dn="Z_B67934D4_E797_41BD_A015_871403995F47_.wvu.Rows" sId="1"/>
    <undo index="65535" exp="area" ref3D="1" dr="$A$518:$XFD$522" dn="Z_B67934D4_E797_41BD_A015_871403995F47_.wvu.Rows" sId="1"/>
    <undo index="65535" exp="area" ref3D="1" dr="$A$510:$XFD$513" dn="Z_B67934D4_E797_41BD_A015_871403995F47_.wvu.Rows" sId="1"/>
    <undo index="65535" exp="area" ref3D="1" dr="$A$498:$XFD$501" dn="Z_B67934D4_E797_41BD_A015_871403995F47_.wvu.Rows" sId="1"/>
    <undo index="65535" exp="area" ref3D="1" dr="$A$475:$XFD$479" dn="Z_B67934D4_E797_41BD_A015_871403995F47_.wvu.Rows" sId="1"/>
    <undo index="65535" exp="area" ref3D="1" dr="$A$449:$XFD$451" dn="Z_B67934D4_E797_41BD_A015_871403995F47_.wvu.Rows" sId="1"/>
    <undo index="65535" exp="area" ref3D="1" dr="$A$435:$XFD$438" dn="Z_B67934D4_E797_41BD_A015_871403995F47_.wvu.Rows" sId="1"/>
    <undo index="65535" exp="area" ref3D="1" dr="$A$421:$XFD$421" dn="Z_B67934D4_E797_41BD_A015_871403995F47_.wvu.Rows" sId="1"/>
    <undo index="65535" exp="area" ref3D="1" dr="$A$400:$XFD$405" dn="Z_B67934D4_E797_41BD_A015_871403995F47_.wvu.Rows" sId="1"/>
    <undo index="65535" exp="area" ref3D="1" dr="$A$344:$XFD$346" dn="Z_B67934D4_E797_41BD_A015_871403995F47_.wvu.Rows" sId="1"/>
    <undo index="65535" exp="area" ref3D="1" dr="$A$308:$XFD$311" dn="Z_B67934D4_E797_41BD_A015_871403995F47_.wvu.Rows" sId="1"/>
    <undo index="65535" exp="area" ref3D="1" dr="$A$288:$XFD$290" dn="Z_B67934D4_E797_41BD_A015_871403995F47_.wvu.Rows" sId="1"/>
    <undo index="65535" exp="area" ref3D="1" dr="$A$184:$XFD$184" dn="Z_B67934D4_E797_41BD_A015_871403995F47_.wvu.Rows" sId="1"/>
    <undo index="65535" exp="area" ref3D="1" dr="$A$159:$XFD$159" dn="Z_B67934D4_E797_41BD_A015_871403995F47_.wvu.Rows" sId="1"/>
    <undo index="65535" exp="area" ref3D="1" dr="$A$155:$XFD$156" dn="Z_B67934D4_E797_41BD_A015_871403995F47_.wvu.Rows" sId="1"/>
    <undo index="65535" exp="area" ref3D="1" dr="$A$136:$XFD$136" dn="Z_B67934D4_E797_41BD_A015_871403995F47_.wvu.Rows" sId="1"/>
  </rrc>
  <rrc rId="11365" sId="1" ref="A128:XFD128" action="insertRow">
    <undo index="65535" exp="area" ref3D="1" dr="$A$632:$XFD$635" dn="Z_B67934D4_E797_41BD_A015_871403995F47_.wvu.Rows" sId="1"/>
    <undo index="65535" exp="area" ref3D="1" dr="$A$620:$XFD$629" dn="Z_B67934D4_E797_41BD_A015_871403995F47_.wvu.Rows" sId="1"/>
    <undo index="65535" exp="area" ref3D="1" dr="$A$616:$XFD$617" dn="Z_B67934D4_E797_41BD_A015_871403995F47_.wvu.Rows" sId="1"/>
    <undo index="65535" exp="area" ref3D="1" dr="$A$607:$XFD$609" dn="Z_B67934D4_E797_41BD_A015_871403995F47_.wvu.Rows" sId="1"/>
    <undo index="65535" exp="area" ref3D="1" dr="$A$601:$XFD$601" dn="Z_B67934D4_E797_41BD_A015_871403995F47_.wvu.Rows" sId="1"/>
    <undo index="65535" exp="area" ref3D="1" dr="$A$599:$XFD$599" dn="Z_B67934D4_E797_41BD_A015_871403995F47_.wvu.Rows" sId="1"/>
    <undo index="65535" exp="area" ref3D="1" dr="$A$579:$XFD$581" dn="Z_B67934D4_E797_41BD_A015_871403995F47_.wvu.Rows" sId="1"/>
    <undo index="65535" exp="area" ref3D="1" dr="$A$553:$XFD$557" dn="Z_B67934D4_E797_41BD_A015_871403995F47_.wvu.Rows" sId="1"/>
    <undo index="65535" exp="area" ref3D="1" dr="$A$536:$XFD$539" dn="Z_B67934D4_E797_41BD_A015_871403995F47_.wvu.Rows" sId="1"/>
    <undo index="65535" exp="area" ref3D="1" dr="$A$529:$XFD$532" dn="Z_B67934D4_E797_41BD_A015_871403995F47_.wvu.Rows" sId="1"/>
    <undo index="65535" exp="area" ref3D="1" dr="$A$519:$XFD$523" dn="Z_B67934D4_E797_41BD_A015_871403995F47_.wvu.Rows" sId="1"/>
    <undo index="65535" exp="area" ref3D="1" dr="$A$511:$XFD$514" dn="Z_B67934D4_E797_41BD_A015_871403995F47_.wvu.Rows" sId="1"/>
    <undo index="65535" exp="area" ref3D="1" dr="$A$499:$XFD$502" dn="Z_B67934D4_E797_41BD_A015_871403995F47_.wvu.Rows" sId="1"/>
    <undo index="65535" exp="area" ref3D="1" dr="$A$476:$XFD$480" dn="Z_B67934D4_E797_41BD_A015_871403995F47_.wvu.Rows" sId="1"/>
    <undo index="65535" exp="area" ref3D="1" dr="$A$450:$XFD$452" dn="Z_B67934D4_E797_41BD_A015_871403995F47_.wvu.Rows" sId="1"/>
    <undo index="65535" exp="area" ref3D="1" dr="$A$436:$XFD$439" dn="Z_B67934D4_E797_41BD_A015_871403995F47_.wvu.Rows" sId="1"/>
    <undo index="65535" exp="area" ref3D="1" dr="$A$422:$XFD$422" dn="Z_B67934D4_E797_41BD_A015_871403995F47_.wvu.Rows" sId="1"/>
    <undo index="65535" exp="area" ref3D="1" dr="$A$401:$XFD$406" dn="Z_B67934D4_E797_41BD_A015_871403995F47_.wvu.Rows" sId="1"/>
    <undo index="65535" exp="area" ref3D="1" dr="$A$345:$XFD$347" dn="Z_B67934D4_E797_41BD_A015_871403995F47_.wvu.Rows" sId="1"/>
    <undo index="65535" exp="area" ref3D="1" dr="$A$309:$XFD$312" dn="Z_B67934D4_E797_41BD_A015_871403995F47_.wvu.Rows" sId="1"/>
    <undo index="65535" exp="area" ref3D="1" dr="$A$289:$XFD$291" dn="Z_B67934D4_E797_41BD_A015_871403995F47_.wvu.Rows" sId="1"/>
    <undo index="65535" exp="area" ref3D="1" dr="$A$185:$XFD$185" dn="Z_B67934D4_E797_41BD_A015_871403995F47_.wvu.Rows" sId="1"/>
    <undo index="65535" exp="area" ref3D="1" dr="$A$160:$XFD$160" dn="Z_B67934D4_E797_41BD_A015_871403995F47_.wvu.Rows" sId="1"/>
    <undo index="65535" exp="area" ref3D="1" dr="$A$156:$XFD$157" dn="Z_B67934D4_E797_41BD_A015_871403995F47_.wvu.Rows" sId="1"/>
    <undo index="65535" exp="area" ref3D="1" dr="$A$137:$XFD$137" dn="Z_B67934D4_E797_41BD_A015_871403995F47_.wvu.Rows" sId="1"/>
  </rrc>
  <rrc rId="11366" sId="1" ref="A129:XFD129" action="insertRow">
    <undo index="65535" exp="area" ref3D="1" dr="$A$633:$XFD$636" dn="Z_B67934D4_E797_41BD_A015_871403995F47_.wvu.Rows" sId="1"/>
    <undo index="65535" exp="area" ref3D="1" dr="$A$621:$XFD$630" dn="Z_B67934D4_E797_41BD_A015_871403995F47_.wvu.Rows" sId="1"/>
    <undo index="65535" exp="area" ref3D="1" dr="$A$617:$XFD$618" dn="Z_B67934D4_E797_41BD_A015_871403995F47_.wvu.Rows" sId="1"/>
    <undo index="65535" exp="area" ref3D="1" dr="$A$608:$XFD$610" dn="Z_B67934D4_E797_41BD_A015_871403995F47_.wvu.Rows" sId="1"/>
    <undo index="65535" exp="area" ref3D="1" dr="$A$602:$XFD$602" dn="Z_B67934D4_E797_41BD_A015_871403995F47_.wvu.Rows" sId="1"/>
    <undo index="65535" exp="area" ref3D="1" dr="$A$600:$XFD$600" dn="Z_B67934D4_E797_41BD_A015_871403995F47_.wvu.Rows" sId="1"/>
    <undo index="65535" exp="area" ref3D="1" dr="$A$580:$XFD$582" dn="Z_B67934D4_E797_41BD_A015_871403995F47_.wvu.Rows" sId="1"/>
    <undo index="65535" exp="area" ref3D="1" dr="$A$554:$XFD$558" dn="Z_B67934D4_E797_41BD_A015_871403995F47_.wvu.Rows" sId="1"/>
    <undo index="65535" exp="area" ref3D="1" dr="$A$537:$XFD$540" dn="Z_B67934D4_E797_41BD_A015_871403995F47_.wvu.Rows" sId="1"/>
    <undo index="65535" exp="area" ref3D="1" dr="$A$530:$XFD$533" dn="Z_B67934D4_E797_41BD_A015_871403995F47_.wvu.Rows" sId="1"/>
    <undo index="65535" exp="area" ref3D="1" dr="$A$520:$XFD$524" dn="Z_B67934D4_E797_41BD_A015_871403995F47_.wvu.Rows" sId="1"/>
    <undo index="65535" exp="area" ref3D="1" dr="$A$512:$XFD$515" dn="Z_B67934D4_E797_41BD_A015_871403995F47_.wvu.Rows" sId="1"/>
    <undo index="65535" exp="area" ref3D="1" dr="$A$500:$XFD$503" dn="Z_B67934D4_E797_41BD_A015_871403995F47_.wvu.Rows" sId="1"/>
    <undo index="65535" exp="area" ref3D="1" dr="$A$477:$XFD$481" dn="Z_B67934D4_E797_41BD_A015_871403995F47_.wvu.Rows" sId="1"/>
    <undo index="65535" exp="area" ref3D="1" dr="$A$451:$XFD$453" dn="Z_B67934D4_E797_41BD_A015_871403995F47_.wvu.Rows" sId="1"/>
    <undo index="65535" exp="area" ref3D="1" dr="$A$437:$XFD$440" dn="Z_B67934D4_E797_41BD_A015_871403995F47_.wvu.Rows" sId="1"/>
    <undo index="65535" exp="area" ref3D="1" dr="$A$423:$XFD$423" dn="Z_B67934D4_E797_41BD_A015_871403995F47_.wvu.Rows" sId="1"/>
    <undo index="65535" exp="area" ref3D="1" dr="$A$402:$XFD$407" dn="Z_B67934D4_E797_41BD_A015_871403995F47_.wvu.Rows" sId="1"/>
    <undo index="65535" exp="area" ref3D="1" dr="$A$346:$XFD$348" dn="Z_B67934D4_E797_41BD_A015_871403995F47_.wvu.Rows" sId="1"/>
    <undo index="65535" exp="area" ref3D="1" dr="$A$310:$XFD$313" dn="Z_B67934D4_E797_41BD_A015_871403995F47_.wvu.Rows" sId="1"/>
    <undo index="65535" exp="area" ref3D="1" dr="$A$290:$XFD$292" dn="Z_B67934D4_E797_41BD_A015_871403995F47_.wvu.Rows" sId="1"/>
    <undo index="65535" exp="area" ref3D="1" dr="$A$186:$XFD$186" dn="Z_B67934D4_E797_41BD_A015_871403995F47_.wvu.Rows" sId="1"/>
    <undo index="65535" exp="area" ref3D="1" dr="$A$161:$XFD$161" dn="Z_B67934D4_E797_41BD_A015_871403995F47_.wvu.Rows" sId="1"/>
    <undo index="65535" exp="area" ref3D="1" dr="$A$157:$XFD$158" dn="Z_B67934D4_E797_41BD_A015_871403995F47_.wvu.Rows" sId="1"/>
    <undo index="65535" exp="area" ref3D="1" dr="$A$138:$XFD$138" dn="Z_B67934D4_E797_41BD_A015_871403995F47_.wvu.Rows" sId="1"/>
  </rrc>
  <rrc rId="11367" sId="1" ref="A130:XFD130" action="insertRow">
    <undo index="65535" exp="area" ref3D="1" dr="$A$634:$XFD$637" dn="Z_B67934D4_E797_41BD_A015_871403995F47_.wvu.Rows" sId="1"/>
    <undo index="65535" exp="area" ref3D="1" dr="$A$622:$XFD$631" dn="Z_B67934D4_E797_41BD_A015_871403995F47_.wvu.Rows" sId="1"/>
    <undo index="65535" exp="area" ref3D="1" dr="$A$618:$XFD$619" dn="Z_B67934D4_E797_41BD_A015_871403995F47_.wvu.Rows" sId="1"/>
    <undo index="65535" exp="area" ref3D="1" dr="$A$609:$XFD$611" dn="Z_B67934D4_E797_41BD_A015_871403995F47_.wvu.Rows" sId="1"/>
    <undo index="65535" exp="area" ref3D="1" dr="$A$603:$XFD$603" dn="Z_B67934D4_E797_41BD_A015_871403995F47_.wvu.Rows" sId="1"/>
    <undo index="65535" exp="area" ref3D="1" dr="$A$601:$XFD$601" dn="Z_B67934D4_E797_41BD_A015_871403995F47_.wvu.Rows" sId="1"/>
    <undo index="65535" exp="area" ref3D="1" dr="$A$581:$XFD$583" dn="Z_B67934D4_E797_41BD_A015_871403995F47_.wvu.Rows" sId="1"/>
    <undo index="65535" exp="area" ref3D="1" dr="$A$555:$XFD$559" dn="Z_B67934D4_E797_41BD_A015_871403995F47_.wvu.Rows" sId="1"/>
    <undo index="65535" exp="area" ref3D="1" dr="$A$538:$XFD$541" dn="Z_B67934D4_E797_41BD_A015_871403995F47_.wvu.Rows" sId="1"/>
    <undo index="65535" exp="area" ref3D="1" dr="$A$531:$XFD$534" dn="Z_B67934D4_E797_41BD_A015_871403995F47_.wvu.Rows" sId="1"/>
    <undo index="65535" exp="area" ref3D="1" dr="$A$521:$XFD$525" dn="Z_B67934D4_E797_41BD_A015_871403995F47_.wvu.Rows" sId="1"/>
    <undo index="65535" exp="area" ref3D="1" dr="$A$513:$XFD$516" dn="Z_B67934D4_E797_41BD_A015_871403995F47_.wvu.Rows" sId="1"/>
    <undo index="65535" exp="area" ref3D="1" dr="$A$501:$XFD$504" dn="Z_B67934D4_E797_41BD_A015_871403995F47_.wvu.Rows" sId="1"/>
    <undo index="65535" exp="area" ref3D="1" dr="$A$478:$XFD$482" dn="Z_B67934D4_E797_41BD_A015_871403995F47_.wvu.Rows" sId="1"/>
    <undo index="65535" exp="area" ref3D="1" dr="$A$452:$XFD$454" dn="Z_B67934D4_E797_41BD_A015_871403995F47_.wvu.Rows" sId="1"/>
    <undo index="65535" exp="area" ref3D="1" dr="$A$438:$XFD$441" dn="Z_B67934D4_E797_41BD_A015_871403995F47_.wvu.Rows" sId="1"/>
    <undo index="65535" exp="area" ref3D="1" dr="$A$424:$XFD$424" dn="Z_B67934D4_E797_41BD_A015_871403995F47_.wvu.Rows" sId="1"/>
    <undo index="65535" exp="area" ref3D="1" dr="$A$403:$XFD$408" dn="Z_B67934D4_E797_41BD_A015_871403995F47_.wvu.Rows" sId="1"/>
    <undo index="65535" exp="area" ref3D="1" dr="$A$347:$XFD$349" dn="Z_B67934D4_E797_41BD_A015_871403995F47_.wvu.Rows" sId="1"/>
    <undo index="65535" exp="area" ref3D="1" dr="$A$311:$XFD$314" dn="Z_B67934D4_E797_41BD_A015_871403995F47_.wvu.Rows" sId="1"/>
    <undo index="65535" exp="area" ref3D="1" dr="$A$291:$XFD$293" dn="Z_B67934D4_E797_41BD_A015_871403995F47_.wvu.Rows" sId="1"/>
    <undo index="65535" exp="area" ref3D="1" dr="$A$187:$XFD$187" dn="Z_B67934D4_E797_41BD_A015_871403995F47_.wvu.Rows" sId="1"/>
    <undo index="65535" exp="area" ref3D="1" dr="$A$162:$XFD$162" dn="Z_B67934D4_E797_41BD_A015_871403995F47_.wvu.Rows" sId="1"/>
    <undo index="65535" exp="area" ref3D="1" dr="$A$158:$XFD$159" dn="Z_B67934D4_E797_41BD_A015_871403995F47_.wvu.Rows" sId="1"/>
    <undo index="65535" exp="area" ref3D="1" dr="$A$139:$XFD$139" dn="Z_B67934D4_E797_41BD_A015_871403995F47_.wvu.Rows" sId="1"/>
  </rrc>
  <rcc rId="11368" sId="1" odxf="1" dxf="1">
    <nc r="A126" t="inlineStr">
      <is>
        <t>Расходы на обеспечение деятельности учреждений по инфраструктуре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1369" sId="1" odxf="1" dxf="1">
    <nc r="A127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11370" sId="1" odxf="1" dxf="1">
    <nc r="A1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1371" sId="1" odxf="1" dxf="1">
    <nc r="A129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1372" sId="1" odxf="1" dxf="1">
    <nc r="A1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1373" sId="1" odxf="1" dxf="1">
    <nc r="C1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4" sId="1" odxf="1" dxf="1">
    <nc r="D1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5" sId="1" odxf="1" dxf="1">
    <nc r="E126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6" start="0" length="0">
    <dxf>
      <font>
        <i/>
        <name val="Times New Roman"/>
        <family val="1"/>
      </font>
    </dxf>
  </rfmt>
  <rcc rId="11376" sId="1" odxf="1" dxf="1">
    <nc r="G126">
      <f>SUM(G127:G130)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7" sId="1">
    <nc r="C127" t="inlineStr">
      <is>
        <t>01</t>
      </is>
    </nc>
  </rcc>
  <rcc rId="11378" sId="1">
    <nc r="D127" t="inlineStr">
      <is>
        <t>13</t>
      </is>
    </nc>
  </rcc>
  <rcc rId="11379" sId="1">
    <nc r="E127" t="inlineStr">
      <is>
        <t>99900 83220</t>
      </is>
    </nc>
  </rcc>
  <rcc rId="11380" sId="1">
    <nc r="F127" t="inlineStr">
      <is>
        <t>111</t>
      </is>
    </nc>
  </rcc>
  <rcc rId="11381" sId="1">
    <nc r="G127">
      <f>949.6+880.2+1585.9</f>
    </nc>
  </rcc>
  <rcc rId="11382" sId="1">
    <nc r="C128" t="inlineStr">
      <is>
        <t>01</t>
      </is>
    </nc>
  </rcc>
  <rcc rId="11383" sId="1">
    <nc r="D128" t="inlineStr">
      <is>
        <t>13</t>
      </is>
    </nc>
  </rcc>
  <rcc rId="11384" sId="1">
    <nc r="E128" t="inlineStr">
      <is>
        <t>99900 83220</t>
      </is>
    </nc>
  </rcc>
  <rcc rId="11385" sId="1">
    <nc r="F128" t="inlineStr">
      <is>
        <t>119</t>
      </is>
    </nc>
  </rcc>
  <rcc rId="11386" sId="1">
    <nc r="G128">
      <f>286.8+265.8+479</f>
    </nc>
  </rcc>
  <rcc rId="11387" sId="1">
    <nc r="C129" t="inlineStr">
      <is>
        <t>01</t>
      </is>
    </nc>
  </rcc>
  <rcc rId="11388" sId="1">
    <nc r="D129" t="inlineStr">
      <is>
        <t>13</t>
      </is>
    </nc>
  </rcc>
  <rcc rId="11389" sId="1">
    <nc r="E129" t="inlineStr">
      <is>
        <t>99900 83220</t>
      </is>
    </nc>
  </rcc>
  <rcc rId="11390" sId="1">
    <nc r="F129" t="inlineStr">
      <is>
        <t>121</t>
      </is>
    </nc>
  </rcc>
  <rcc rId="11391" sId="1">
    <nc r="G129">
      <f>1421.1</f>
    </nc>
  </rcc>
  <rcc rId="11392" sId="1">
    <nc r="C130" t="inlineStr">
      <is>
        <t>01</t>
      </is>
    </nc>
  </rcc>
  <rcc rId="11393" sId="1">
    <nc r="D130" t="inlineStr">
      <is>
        <t>13</t>
      </is>
    </nc>
  </rcc>
  <rcc rId="11394" sId="1">
    <nc r="E130" t="inlineStr">
      <is>
        <t>99900 83220</t>
      </is>
    </nc>
  </rcc>
  <rcc rId="11395" sId="1">
    <nc r="F130" t="inlineStr">
      <is>
        <t>129</t>
      </is>
    </nc>
  </rcc>
  <rcc rId="11396" sId="1" numFmtId="4">
    <nc r="G130">
      <v>429.2</v>
    </nc>
  </rcc>
  <rcc rId="11397" sId="1" odxf="1" dxf="1" numFmtId="30">
    <nc r="B126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8" sId="1" numFmtId="30">
    <nc r="B127">
      <v>968</v>
    </nc>
  </rcc>
  <rcc rId="11399" sId="1">
    <nc r="B128" t="inlineStr">
      <is>
        <t>968</t>
      </is>
    </nc>
  </rcc>
  <rcc rId="11400" sId="1" numFmtId="30">
    <nc r="B129">
      <v>968</v>
    </nc>
  </rcc>
  <rcc rId="11401" sId="1">
    <nc r="B130" t="inlineStr">
      <is>
        <t>968</t>
      </is>
    </nc>
  </rcc>
  <rcc rId="11402" sId="1">
    <oc r="G99">
      <f>G100+G103+G108+G114+G124+G131+G119</f>
    </oc>
    <nc r="G99">
      <f>G100+G103+G108+G114+G124+G131+G119+G126</f>
    </nc>
  </rcc>
  <rcc rId="11403" sId="1" numFmtId="4">
    <oc r="G125">
      <v>3101.2</v>
    </oc>
    <nc r="G125">
      <f>3101.2-1236.4</f>
    </nc>
  </rcc>
  <rdn rId="0" localSheetId="1" customView="1" name="Z_AE1628EF_E883_4F65_8A92_E0DF709FF3F3_.wvu.PrintArea" hidden="1" oldHidden="1">
    <formula>Ведом.структура!$A$1:$G$683</formula>
  </rdn>
  <rdn rId="0" localSheetId="1" customView="1" name="Z_AE1628EF_E883_4F65_8A92_E0DF709FF3F3_.wvu.FilterData" hidden="1" oldHidden="1">
    <formula>Ведом.структура!$A$13:$I$683</formula>
  </rdn>
  <rcv guid="{AE1628EF-E883-4F65-8A92-E0DF709FF3F3}" action="add"/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06" sId="1" numFmtId="4">
    <nc r="G595">
      <v>564.1</v>
    </nc>
  </rcc>
  <rcc rId="11407" sId="1" numFmtId="4">
    <oc r="G608">
      <v>1954.6</v>
    </oc>
    <nc r="G608">
      <v>1954.4</v>
    </nc>
  </rcc>
  <rcc rId="11408" sId="1" odxf="1" s="1" dxf="1">
    <oc r="G687">
      <f>224225-12161.1+1706997.15</f>
    </oc>
    <nc r="G687">
      <f>224225-12161.175+1706997.15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164" formatCode="_-* #,##0.00\ _₽_-;\-* #,##0.00\ _₽_-;_-* &quot;-&quot;??\ _₽_-;_-@_-"/>
      <alignment horizontal="general" vertical="bottom" textRotation="0" wrapText="1" indent="0" justifyLastLine="0" shrinkToFit="0" readingOrder="0"/>
    </odxf>
    <ndxf>
      <numFmt numFmtId="165" formatCode="0.00000"/>
    </ndxf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09" sId="1" ref="A479:XFD479" action="deleteRow">
    <undo index="65535" exp="ref" v="1" dr="G479" r="G472" sId="1"/>
    <undo index="65535" exp="area" ref3D="1" dr="$A$635:$XFD$638" dn="Z_B67934D4_E797_41BD_A015_871403995F47_.wvu.Rows" sId="1"/>
    <undo index="65535" exp="area" ref3D="1" dr="$A$623:$XFD$632" dn="Z_B67934D4_E797_41BD_A015_871403995F47_.wvu.Rows" sId="1"/>
    <undo index="65535" exp="area" ref3D="1" dr="$A$619:$XFD$620" dn="Z_B67934D4_E797_41BD_A015_871403995F47_.wvu.Rows" sId="1"/>
    <undo index="65535" exp="area" ref3D="1" dr="$A$610:$XFD$612" dn="Z_B67934D4_E797_41BD_A015_871403995F47_.wvu.Rows" sId="1"/>
    <undo index="65535" exp="area" ref3D="1" dr="$A$604:$XFD$604" dn="Z_B67934D4_E797_41BD_A015_871403995F47_.wvu.Rows" sId="1"/>
    <undo index="65535" exp="area" ref3D="1" dr="$A$602:$XFD$602" dn="Z_B67934D4_E797_41BD_A015_871403995F47_.wvu.Rows" sId="1"/>
    <undo index="65535" exp="area" ref3D="1" dr="$A$582:$XFD$584" dn="Z_B67934D4_E797_41BD_A015_871403995F47_.wvu.Rows" sId="1"/>
    <undo index="65535" exp="area" ref3D="1" dr="$A$556:$XFD$560" dn="Z_B67934D4_E797_41BD_A015_871403995F47_.wvu.Rows" sId="1"/>
    <undo index="65535" exp="area" ref3D="1" dr="$A$539:$XFD$542" dn="Z_B67934D4_E797_41BD_A015_871403995F47_.wvu.Rows" sId="1"/>
    <undo index="65535" exp="area" ref3D="1" dr="$A$532:$XFD$535" dn="Z_B67934D4_E797_41BD_A015_871403995F47_.wvu.Rows" sId="1"/>
    <undo index="65535" exp="area" ref3D="1" dr="$A$522:$XFD$526" dn="Z_B67934D4_E797_41BD_A015_871403995F47_.wvu.Rows" sId="1"/>
    <undo index="65535" exp="area" ref3D="1" dr="$A$514:$XFD$517" dn="Z_B67934D4_E797_41BD_A015_871403995F47_.wvu.Rows" sId="1"/>
    <undo index="65535" exp="area" ref3D="1" dr="$A$502:$XFD$505" dn="Z_B67934D4_E797_41BD_A015_871403995F47_.wvu.Rows" sId="1"/>
    <undo index="65535" exp="area" ref3D="1" dr="$A$479:$XFD$483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0" sId="1" ref="A479:XFD479" action="deleteRow">
    <undo index="65535" exp="area" ref3D="1" dr="$A$634:$XFD$637" dn="Z_B67934D4_E797_41BD_A015_871403995F47_.wvu.Rows" sId="1"/>
    <undo index="65535" exp="area" ref3D="1" dr="$A$622:$XFD$631" dn="Z_B67934D4_E797_41BD_A015_871403995F47_.wvu.Rows" sId="1"/>
    <undo index="65535" exp="area" ref3D="1" dr="$A$618:$XFD$619" dn="Z_B67934D4_E797_41BD_A015_871403995F47_.wvu.Rows" sId="1"/>
    <undo index="65535" exp="area" ref3D="1" dr="$A$609:$XFD$611" dn="Z_B67934D4_E797_41BD_A015_871403995F47_.wvu.Rows" sId="1"/>
    <undo index="65535" exp="area" ref3D="1" dr="$A$603:$XFD$603" dn="Z_B67934D4_E797_41BD_A015_871403995F47_.wvu.Rows" sId="1"/>
    <undo index="65535" exp="area" ref3D="1" dr="$A$601:$XFD$601" dn="Z_B67934D4_E797_41BD_A015_871403995F47_.wvu.Rows" sId="1"/>
    <undo index="65535" exp="area" ref3D="1" dr="$A$581:$XFD$583" dn="Z_B67934D4_E797_41BD_A015_871403995F47_.wvu.Rows" sId="1"/>
    <undo index="65535" exp="area" ref3D="1" dr="$A$555:$XFD$559" dn="Z_B67934D4_E797_41BD_A015_871403995F47_.wvu.Rows" sId="1"/>
    <undo index="65535" exp="area" ref3D="1" dr="$A$538:$XFD$541" dn="Z_B67934D4_E797_41BD_A015_871403995F47_.wvu.Rows" sId="1"/>
    <undo index="65535" exp="area" ref3D="1" dr="$A$531:$XFD$534" dn="Z_B67934D4_E797_41BD_A015_871403995F47_.wvu.Rows" sId="1"/>
    <undo index="65535" exp="area" ref3D="1" dr="$A$521:$XFD$525" dn="Z_B67934D4_E797_41BD_A015_871403995F47_.wvu.Rows" sId="1"/>
    <undo index="65535" exp="area" ref3D="1" dr="$A$513:$XFD$516" dn="Z_B67934D4_E797_41BD_A015_871403995F47_.wvu.Rows" sId="1"/>
    <undo index="65535" exp="area" ref3D="1" dr="$A$501:$XFD$504" dn="Z_B67934D4_E797_41BD_A015_871403995F47_.wvu.Rows" sId="1"/>
    <undo index="65535" exp="area" ref3D="1" dr="$A$479:$XFD$482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1" sId="1" ref="A479:XFD479" action="deleteRow">
    <undo index="65535" exp="area" ref3D="1" dr="$A$633:$XFD$636" dn="Z_B67934D4_E797_41BD_A015_871403995F47_.wvu.Rows" sId="1"/>
    <undo index="65535" exp="area" ref3D="1" dr="$A$621:$XFD$630" dn="Z_B67934D4_E797_41BD_A015_871403995F47_.wvu.Rows" sId="1"/>
    <undo index="65535" exp="area" ref3D="1" dr="$A$617:$XFD$618" dn="Z_B67934D4_E797_41BD_A015_871403995F47_.wvu.Rows" sId="1"/>
    <undo index="65535" exp="area" ref3D="1" dr="$A$608:$XFD$610" dn="Z_B67934D4_E797_41BD_A015_871403995F47_.wvu.Rows" sId="1"/>
    <undo index="65535" exp="area" ref3D="1" dr="$A$602:$XFD$602" dn="Z_B67934D4_E797_41BD_A015_871403995F47_.wvu.Rows" sId="1"/>
    <undo index="65535" exp="area" ref3D="1" dr="$A$600:$XFD$600" dn="Z_B67934D4_E797_41BD_A015_871403995F47_.wvu.Rows" sId="1"/>
    <undo index="65535" exp="area" ref3D="1" dr="$A$580:$XFD$582" dn="Z_B67934D4_E797_41BD_A015_871403995F47_.wvu.Rows" sId="1"/>
    <undo index="65535" exp="area" ref3D="1" dr="$A$554:$XFD$558" dn="Z_B67934D4_E797_41BD_A015_871403995F47_.wvu.Rows" sId="1"/>
    <undo index="65535" exp="area" ref3D="1" dr="$A$537:$XFD$540" dn="Z_B67934D4_E797_41BD_A015_871403995F47_.wvu.Rows" sId="1"/>
    <undo index="65535" exp="area" ref3D="1" dr="$A$530:$XFD$533" dn="Z_B67934D4_E797_41BD_A015_871403995F47_.wvu.Rows" sId="1"/>
    <undo index="65535" exp="area" ref3D="1" dr="$A$520:$XFD$524" dn="Z_B67934D4_E797_41BD_A015_871403995F47_.wvu.Rows" sId="1"/>
    <undo index="65535" exp="area" ref3D="1" dr="$A$512:$XFD$515" dn="Z_B67934D4_E797_41BD_A015_871403995F47_.wvu.Rows" sId="1"/>
    <undo index="65535" exp="area" ref3D="1" dr="$A$500:$XFD$503" dn="Z_B67934D4_E797_41BD_A015_871403995F47_.wvu.Rows" sId="1"/>
    <undo index="65535" exp="area" ref3D="1" dr="$A$479:$XFD$481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G480+G481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2" sId="1" ref="A479:XFD479" action="deleteRow">
    <undo index="65535" exp="area" ref3D="1" dr="$A$632:$XFD$635" dn="Z_B67934D4_E797_41BD_A015_871403995F47_.wvu.Rows" sId="1"/>
    <undo index="65535" exp="area" ref3D="1" dr="$A$620:$XFD$629" dn="Z_B67934D4_E797_41BD_A015_871403995F47_.wvu.Rows" sId="1"/>
    <undo index="65535" exp="area" ref3D="1" dr="$A$616:$XFD$617" dn="Z_B67934D4_E797_41BD_A015_871403995F47_.wvu.Rows" sId="1"/>
    <undo index="65535" exp="area" ref3D="1" dr="$A$607:$XFD$609" dn="Z_B67934D4_E797_41BD_A015_871403995F47_.wvu.Rows" sId="1"/>
    <undo index="65535" exp="area" ref3D="1" dr="$A$601:$XFD$601" dn="Z_B67934D4_E797_41BD_A015_871403995F47_.wvu.Rows" sId="1"/>
    <undo index="65535" exp="area" ref3D="1" dr="$A$599:$XFD$599" dn="Z_B67934D4_E797_41BD_A015_871403995F47_.wvu.Rows" sId="1"/>
    <undo index="65535" exp="area" ref3D="1" dr="$A$579:$XFD$581" dn="Z_B67934D4_E797_41BD_A015_871403995F47_.wvu.Rows" sId="1"/>
    <undo index="65535" exp="area" ref3D="1" dr="$A$553:$XFD$557" dn="Z_B67934D4_E797_41BD_A015_871403995F47_.wvu.Rows" sId="1"/>
    <undo index="65535" exp="area" ref3D="1" dr="$A$536:$XFD$539" dn="Z_B67934D4_E797_41BD_A015_871403995F47_.wvu.Rows" sId="1"/>
    <undo index="65535" exp="area" ref3D="1" dr="$A$529:$XFD$532" dn="Z_B67934D4_E797_41BD_A015_871403995F47_.wvu.Rows" sId="1"/>
    <undo index="65535" exp="area" ref3D="1" dr="$A$519:$XFD$523" dn="Z_B67934D4_E797_41BD_A015_871403995F47_.wvu.Rows" sId="1"/>
    <undo index="65535" exp="area" ref3D="1" dr="$A$511:$XFD$514" dn="Z_B67934D4_E797_41BD_A015_871403995F47_.wvu.Rows" sId="1"/>
    <undo index="65535" exp="area" ref3D="1" dr="$A$499:$XFD$502" dn="Z_B67934D4_E797_41BD_A015_871403995F47_.wvu.Rows" sId="1"/>
    <undo index="65535" exp="area" ref3D="1" dr="$A$479:$XFD$480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13" sId="1" ref="A479:XFD479" action="deleteRow">
    <undo index="65535" exp="area" ref3D="1" dr="$A$631:$XFD$634" dn="Z_B67934D4_E797_41BD_A015_871403995F47_.wvu.Rows" sId="1"/>
    <undo index="65535" exp="area" ref3D="1" dr="$A$619:$XFD$628" dn="Z_B67934D4_E797_41BD_A015_871403995F47_.wvu.Rows" sId="1"/>
    <undo index="65535" exp="area" ref3D="1" dr="$A$615:$XFD$616" dn="Z_B67934D4_E797_41BD_A015_871403995F47_.wvu.Rows" sId="1"/>
    <undo index="65535" exp="area" ref3D="1" dr="$A$606:$XFD$608" dn="Z_B67934D4_E797_41BD_A015_871403995F47_.wvu.Rows" sId="1"/>
    <undo index="65535" exp="area" ref3D="1" dr="$A$600:$XFD$600" dn="Z_B67934D4_E797_41BD_A015_871403995F47_.wvu.Rows" sId="1"/>
    <undo index="65535" exp="area" ref3D="1" dr="$A$598:$XFD$598" dn="Z_B67934D4_E797_41BD_A015_871403995F47_.wvu.Rows" sId="1"/>
    <undo index="65535" exp="area" ref3D="1" dr="$A$578:$XFD$580" dn="Z_B67934D4_E797_41BD_A015_871403995F47_.wvu.Rows" sId="1"/>
    <undo index="65535" exp="area" ref3D="1" dr="$A$552:$XFD$556" dn="Z_B67934D4_E797_41BD_A015_871403995F47_.wvu.Rows" sId="1"/>
    <undo index="65535" exp="area" ref3D="1" dr="$A$535:$XFD$538" dn="Z_B67934D4_E797_41BD_A015_871403995F47_.wvu.Rows" sId="1"/>
    <undo index="65535" exp="area" ref3D="1" dr="$A$528:$XFD$531" dn="Z_B67934D4_E797_41BD_A015_871403995F47_.wvu.Rows" sId="1"/>
    <undo index="65535" exp="area" ref3D="1" dr="$A$518:$XFD$522" dn="Z_B67934D4_E797_41BD_A015_871403995F47_.wvu.Rows" sId="1"/>
    <undo index="65535" exp="area" ref3D="1" dr="$A$510:$XFD$513" dn="Z_B67934D4_E797_41BD_A015_871403995F47_.wvu.Rows" sId="1"/>
    <undo index="65535" exp="area" ref3D="1" dr="$A$498:$XFD$501" dn="Z_B67934D4_E797_41BD_A015_871403995F47_.wvu.Rows" sId="1"/>
    <undo index="65535" exp="area" ref3D="1" dr="$A$479:$XFD$479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14" sId="1">
    <oc r="G472">
      <f>G473+#REF!</f>
    </oc>
    <nc r="G472">
      <f>G473</f>
    </nc>
  </rcc>
  <rrc rId="11415" sId="1" ref="A453:XFD453" action="deleteRow">
    <undo index="65535" exp="ref" v="1" dr="G453" r="G443" sId="1"/>
    <undo index="65535" exp="area" ref3D="1" dr="$A$630:$XFD$633" dn="Z_B67934D4_E797_41BD_A015_871403995F47_.wvu.Rows" sId="1"/>
    <undo index="65535" exp="area" ref3D="1" dr="$A$618:$XFD$627" dn="Z_B67934D4_E797_41BD_A015_871403995F47_.wvu.Rows" sId="1"/>
    <undo index="65535" exp="area" ref3D="1" dr="$A$614:$XFD$615" dn="Z_B67934D4_E797_41BD_A015_871403995F47_.wvu.Rows" sId="1"/>
    <undo index="65535" exp="area" ref3D="1" dr="$A$605:$XFD$607" dn="Z_B67934D4_E797_41BD_A015_871403995F47_.wvu.Rows" sId="1"/>
    <undo index="65535" exp="area" ref3D="1" dr="$A$599:$XFD$599" dn="Z_B67934D4_E797_41BD_A015_871403995F47_.wvu.Rows" sId="1"/>
    <undo index="65535" exp="area" ref3D="1" dr="$A$597:$XFD$597" dn="Z_B67934D4_E797_41BD_A015_871403995F47_.wvu.Rows" sId="1"/>
    <undo index="65535" exp="area" ref3D="1" dr="$A$577:$XFD$579" dn="Z_B67934D4_E797_41BD_A015_871403995F47_.wvu.Rows" sId="1"/>
    <undo index="65535" exp="area" ref3D="1" dr="$A$551:$XFD$555" dn="Z_B67934D4_E797_41BD_A015_871403995F47_.wvu.Rows" sId="1"/>
    <undo index="65535" exp="area" ref3D="1" dr="$A$534:$XFD$537" dn="Z_B67934D4_E797_41BD_A015_871403995F47_.wvu.Rows" sId="1"/>
    <undo index="65535" exp="area" ref3D="1" dr="$A$527:$XFD$530" dn="Z_B67934D4_E797_41BD_A015_871403995F47_.wvu.Rows" sId="1"/>
    <undo index="65535" exp="area" ref3D="1" dr="$A$517:$XFD$521" dn="Z_B67934D4_E797_41BD_A015_871403995F47_.wvu.Rows" sId="1"/>
    <undo index="65535" exp="area" ref3D="1" dr="$A$509:$XFD$512" dn="Z_B67934D4_E797_41BD_A015_871403995F47_.wvu.Rows" sId="1"/>
    <undo index="65535" exp="area" ref3D="1" dr="$A$497:$XFD$500" dn="Z_B67934D4_E797_41BD_A015_871403995F47_.wvu.Rows" sId="1"/>
    <undo index="65535" exp="area" ref3D="1" dr="$A$453:$XFD$455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6" sId="1" ref="A453:XFD453" action="deleteRow">
    <undo index="65535" exp="area" ref3D="1" dr="$A$629:$XFD$632" dn="Z_B67934D4_E797_41BD_A015_871403995F47_.wvu.Rows" sId="1"/>
    <undo index="65535" exp="area" ref3D="1" dr="$A$617:$XFD$626" dn="Z_B67934D4_E797_41BD_A015_871403995F47_.wvu.Rows" sId="1"/>
    <undo index="65535" exp="area" ref3D="1" dr="$A$613:$XFD$614" dn="Z_B67934D4_E797_41BD_A015_871403995F47_.wvu.Rows" sId="1"/>
    <undo index="65535" exp="area" ref3D="1" dr="$A$604:$XFD$606" dn="Z_B67934D4_E797_41BD_A015_871403995F47_.wvu.Rows" sId="1"/>
    <undo index="65535" exp="area" ref3D="1" dr="$A$598:$XFD$598" dn="Z_B67934D4_E797_41BD_A015_871403995F47_.wvu.Rows" sId="1"/>
    <undo index="65535" exp="area" ref3D="1" dr="$A$596:$XFD$596" dn="Z_B67934D4_E797_41BD_A015_871403995F47_.wvu.Rows" sId="1"/>
    <undo index="65535" exp="area" ref3D="1" dr="$A$576:$XFD$578" dn="Z_B67934D4_E797_41BD_A015_871403995F47_.wvu.Rows" sId="1"/>
    <undo index="65535" exp="area" ref3D="1" dr="$A$550:$XFD$554" dn="Z_B67934D4_E797_41BD_A015_871403995F47_.wvu.Rows" sId="1"/>
    <undo index="65535" exp="area" ref3D="1" dr="$A$533:$XFD$536" dn="Z_B67934D4_E797_41BD_A015_871403995F47_.wvu.Rows" sId="1"/>
    <undo index="65535" exp="area" ref3D="1" dr="$A$526:$XFD$529" dn="Z_B67934D4_E797_41BD_A015_871403995F47_.wvu.Rows" sId="1"/>
    <undo index="65535" exp="area" ref3D="1" dr="$A$516:$XFD$520" dn="Z_B67934D4_E797_41BD_A015_871403995F47_.wvu.Rows" sId="1"/>
    <undo index="65535" exp="area" ref3D="1" dr="$A$508:$XFD$511" dn="Z_B67934D4_E797_41BD_A015_871403995F47_.wvu.Rows" sId="1"/>
    <undo index="65535" exp="area" ref3D="1" dr="$A$496:$XFD$499" dn="Z_B67934D4_E797_41BD_A015_871403995F47_.wvu.Rows" sId="1"/>
    <undo index="65535" exp="area" ref3D="1" dr="$A$453:$XFD$454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7" sId="1" ref="A453:XFD453" action="deleteRow">
    <undo index="65535" exp="area" ref3D="1" dr="$A$628:$XFD$631" dn="Z_B67934D4_E797_41BD_A015_871403995F47_.wvu.Rows" sId="1"/>
    <undo index="65535" exp="area" ref3D="1" dr="$A$616:$XFD$625" dn="Z_B67934D4_E797_41BD_A015_871403995F47_.wvu.Rows" sId="1"/>
    <undo index="65535" exp="area" ref3D="1" dr="$A$612:$XFD$613" dn="Z_B67934D4_E797_41BD_A015_871403995F47_.wvu.Rows" sId="1"/>
    <undo index="65535" exp="area" ref3D="1" dr="$A$603:$XFD$605" dn="Z_B67934D4_E797_41BD_A015_871403995F47_.wvu.Rows" sId="1"/>
    <undo index="65535" exp="area" ref3D="1" dr="$A$597:$XFD$597" dn="Z_B67934D4_E797_41BD_A015_871403995F47_.wvu.Rows" sId="1"/>
    <undo index="65535" exp="area" ref3D="1" dr="$A$595:$XFD$595" dn="Z_B67934D4_E797_41BD_A015_871403995F47_.wvu.Rows" sId="1"/>
    <undo index="65535" exp="area" ref3D="1" dr="$A$575:$XFD$577" dn="Z_B67934D4_E797_41BD_A015_871403995F47_.wvu.Rows" sId="1"/>
    <undo index="65535" exp="area" ref3D="1" dr="$A$549:$XFD$553" dn="Z_B67934D4_E797_41BD_A015_871403995F47_.wvu.Rows" sId="1"/>
    <undo index="65535" exp="area" ref3D="1" dr="$A$532:$XFD$535" dn="Z_B67934D4_E797_41BD_A015_871403995F47_.wvu.Rows" sId="1"/>
    <undo index="65535" exp="area" ref3D="1" dr="$A$525:$XFD$528" dn="Z_B67934D4_E797_41BD_A015_871403995F47_.wvu.Rows" sId="1"/>
    <undo index="65535" exp="area" ref3D="1" dr="$A$515:$XFD$519" dn="Z_B67934D4_E797_41BD_A015_871403995F47_.wvu.Rows" sId="1"/>
    <undo index="65535" exp="area" ref3D="1" dr="$A$507:$XFD$510" dn="Z_B67934D4_E797_41BD_A015_871403995F47_.wvu.Rows" sId="1"/>
    <undo index="65535" exp="area" ref3D="1" dr="$A$495:$XFD$498" dn="Z_B67934D4_E797_41BD_A015_871403995F47_.wvu.Rows" sId="1"/>
    <undo index="65535" exp="area" ref3D="1" dr="$A$453:$XFD$453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18" sId="1">
    <oc r="G443">
      <f>G444+#REF!</f>
    </oc>
    <nc r="G443">
      <f>G444</f>
    </nc>
  </rcc>
  <rrc rId="11419" sId="1" ref="A425:XFD425" action="deleteRow">
    <undo index="65535" exp="area" dr="G425:G426" r="G424" sId="1"/>
    <undo index="65535" exp="area" ref3D="1" dr="$A$627:$XFD$630" dn="Z_B67934D4_E797_41BD_A015_871403995F47_.wvu.Rows" sId="1"/>
    <undo index="65535" exp="area" ref3D="1" dr="$A$615:$XFD$624" dn="Z_B67934D4_E797_41BD_A015_871403995F47_.wvu.Rows" sId="1"/>
    <undo index="65535" exp="area" ref3D="1" dr="$A$611:$XFD$612" dn="Z_B67934D4_E797_41BD_A015_871403995F47_.wvu.Rows" sId="1"/>
    <undo index="65535" exp="area" ref3D="1" dr="$A$602:$XFD$604" dn="Z_B67934D4_E797_41BD_A015_871403995F47_.wvu.Rows" sId="1"/>
    <undo index="65535" exp="area" ref3D="1" dr="$A$596:$XFD$596" dn="Z_B67934D4_E797_41BD_A015_871403995F47_.wvu.Rows" sId="1"/>
    <undo index="65535" exp="area" ref3D="1" dr="$A$594:$XFD$594" dn="Z_B67934D4_E797_41BD_A015_871403995F47_.wvu.Rows" sId="1"/>
    <undo index="65535" exp="area" ref3D="1" dr="$A$574:$XFD$576" dn="Z_B67934D4_E797_41BD_A015_871403995F47_.wvu.Rows" sId="1"/>
    <undo index="65535" exp="area" ref3D="1" dr="$A$548:$XFD$552" dn="Z_B67934D4_E797_41BD_A015_871403995F47_.wvu.Rows" sId="1"/>
    <undo index="65535" exp="area" ref3D="1" dr="$A$531:$XFD$534" dn="Z_B67934D4_E797_41BD_A015_871403995F47_.wvu.Rows" sId="1"/>
    <undo index="65535" exp="area" ref3D="1" dr="$A$524:$XFD$527" dn="Z_B67934D4_E797_41BD_A015_871403995F47_.wvu.Rows" sId="1"/>
    <undo index="65535" exp="area" ref3D="1" dr="$A$514:$XFD$518" dn="Z_B67934D4_E797_41BD_A015_871403995F47_.wvu.Rows" sId="1"/>
    <undo index="65535" exp="area" ref3D="1" dr="$A$506:$XFD$509" dn="Z_B67934D4_E797_41BD_A015_871403995F47_.wvu.Rows" sId="1"/>
    <undo index="65535" exp="area" ref3D="1" dr="$A$494:$XFD$497" dn="Z_B67934D4_E797_41BD_A015_871403995F47_.wvu.Rows" sId="1"/>
    <undo index="65535" exp="area" ref3D="1" dr="$A$439:$XFD$442" dn="Z_B67934D4_E797_41BD_A015_871403995F47_.wvu.Rows" sId="1"/>
    <undo index="65535" exp="area" ref3D="1" dr="$A$425:$XFD$425" dn="Z_B67934D4_E797_41BD_A015_871403995F47_.wvu.Rows" sId="1"/>
    <rfmt sheetId="1" xfDxf="1" sqref="A425:XFD425" start="0" length="0">
      <dxf>
        <font>
          <name val="Times New Roman CYR"/>
          <family val="1"/>
        </font>
        <alignment wrapText="1"/>
      </dxf>
    </rfmt>
    <rcc rId="0" sId="1" dxf="1">
      <nc r="A425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25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20" sId="1" ref="A404:XFD404" action="deleteRow">
    <undo index="65535" exp="ref" v="1" dr="G404" r="G395" sId="1"/>
    <undo index="65535" exp="area" ref3D="1" dr="$A$626:$XFD$629" dn="Z_B67934D4_E797_41BD_A015_871403995F47_.wvu.Rows" sId="1"/>
    <undo index="65535" exp="area" ref3D="1" dr="$A$614:$XFD$623" dn="Z_B67934D4_E797_41BD_A015_871403995F47_.wvu.Rows" sId="1"/>
    <undo index="65535" exp="area" ref3D="1" dr="$A$610:$XFD$611" dn="Z_B67934D4_E797_41BD_A015_871403995F47_.wvu.Rows" sId="1"/>
    <undo index="65535" exp="area" ref3D="1" dr="$A$601:$XFD$603" dn="Z_B67934D4_E797_41BD_A015_871403995F47_.wvu.Rows" sId="1"/>
    <undo index="65535" exp="area" ref3D="1" dr="$A$595:$XFD$595" dn="Z_B67934D4_E797_41BD_A015_871403995F47_.wvu.Rows" sId="1"/>
    <undo index="65535" exp="area" ref3D="1" dr="$A$593:$XFD$593" dn="Z_B67934D4_E797_41BD_A015_871403995F47_.wvu.Rows" sId="1"/>
    <undo index="65535" exp="area" ref3D="1" dr="$A$573:$XFD$575" dn="Z_B67934D4_E797_41BD_A015_871403995F47_.wvu.Rows" sId="1"/>
    <undo index="65535" exp="area" ref3D="1" dr="$A$547:$XFD$551" dn="Z_B67934D4_E797_41BD_A015_871403995F47_.wvu.Rows" sId="1"/>
    <undo index="65535" exp="area" ref3D="1" dr="$A$530:$XFD$533" dn="Z_B67934D4_E797_41BD_A015_871403995F47_.wvu.Rows" sId="1"/>
    <undo index="65535" exp="area" ref3D="1" dr="$A$523:$XFD$526" dn="Z_B67934D4_E797_41BD_A015_871403995F47_.wvu.Rows" sId="1"/>
    <undo index="65535" exp="area" ref3D="1" dr="$A$513:$XFD$517" dn="Z_B67934D4_E797_41BD_A015_871403995F47_.wvu.Rows" sId="1"/>
    <undo index="65535" exp="area" ref3D="1" dr="$A$505:$XFD$508" dn="Z_B67934D4_E797_41BD_A015_871403995F47_.wvu.Rows" sId="1"/>
    <undo index="65535" exp="area" ref3D="1" dr="$A$493:$XFD$496" dn="Z_B67934D4_E797_41BD_A015_871403995F47_.wvu.Rows" sId="1"/>
    <undo index="65535" exp="area" ref3D="1" dr="$A$438:$XFD$441" dn="Z_B67934D4_E797_41BD_A015_871403995F47_.wvu.Rows" sId="1"/>
    <undo index="65535" exp="area" ref3D="1" dr="$A$404:$XFD$409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1" sId="1" ref="A404:XFD404" action="deleteRow">
    <undo index="65535" exp="area" ref3D="1" dr="$A$625:$XFD$628" dn="Z_B67934D4_E797_41BD_A015_871403995F47_.wvu.Rows" sId="1"/>
    <undo index="65535" exp="area" ref3D="1" dr="$A$613:$XFD$622" dn="Z_B67934D4_E797_41BD_A015_871403995F47_.wvu.Rows" sId="1"/>
    <undo index="65535" exp="area" ref3D="1" dr="$A$609:$XFD$610" dn="Z_B67934D4_E797_41BD_A015_871403995F47_.wvu.Rows" sId="1"/>
    <undo index="65535" exp="area" ref3D="1" dr="$A$600:$XFD$602" dn="Z_B67934D4_E797_41BD_A015_871403995F47_.wvu.Rows" sId="1"/>
    <undo index="65535" exp="area" ref3D="1" dr="$A$594:$XFD$594" dn="Z_B67934D4_E797_41BD_A015_871403995F47_.wvu.Rows" sId="1"/>
    <undo index="65535" exp="area" ref3D="1" dr="$A$592:$XFD$592" dn="Z_B67934D4_E797_41BD_A015_871403995F47_.wvu.Rows" sId="1"/>
    <undo index="65535" exp="area" ref3D="1" dr="$A$572:$XFD$574" dn="Z_B67934D4_E797_41BD_A015_871403995F47_.wvu.Rows" sId="1"/>
    <undo index="65535" exp="area" ref3D="1" dr="$A$546:$XFD$550" dn="Z_B67934D4_E797_41BD_A015_871403995F47_.wvu.Rows" sId="1"/>
    <undo index="65535" exp="area" ref3D="1" dr="$A$529:$XFD$532" dn="Z_B67934D4_E797_41BD_A015_871403995F47_.wvu.Rows" sId="1"/>
    <undo index="65535" exp="area" ref3D="1" dr="$A$522:$XFD$525" dn="Z_B67934D4_E797_41BD_A015_871403995F47_.wvu.Rows" sId="1"/>
    <undo index="65535" exp="area" ref3D="1" dr="$A$512:$XFD$516" dn="Z_B67934D4_E797_41BD_A015_871403995F47_.wvu.Rows" sId="1"/>
    <undo index="65535" exp="area" ref3D="1" dr="$A$504:$XFD$507" dn="Z_B67934D4_E797_41BD_A015_871403995F47_.wvu.Rows" sId="1"/>
    <undo index="65535" exp="area" ref3D="1" dr="$A$492:$XFD$495" dn="Z_B67934D4_E797_41BD_A015_871403995F47_.wvu.Rows" sId="1"/>
    <undo index="65535" exp="area" ref3D="1" dr="$A$437:$XFD$440" dn="Z_B67934D4_E797_41BD_A015_871403995F47_.wvu.Rows" sId="1"/>
    <undo index="65535" exp="area" ref3D="1" dr="$A$404:$XFD$408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2" sId="1" ref="A404:XFD404" action="deleteRow">
    <undo index="65535" exp="area" ref3D="1" dr="$A$624:$XFD$627" dn="Z_B67934D4_E797_41BD_A015_871403995F47_.wvu.Rows" sId="1"/>
    <undo index="65535" exp="area" ref3D="1" dr="$A$612:$XFD$621" dn="Z_B67934D4_E797_41BD_A015_871403995F47_.wvu.Rows" sId="1"/>
    <undo index="65535" exp="area" ref3D="1" dr="$A$608:$XFD$609" dn="Z_B67934D4_E797_41BD_A015_871403995F47_.wvu.Rows" sId="1"/>
    <undo index="65535" exp="area" ref3D="1" dr="$A$599:$XFD$601" dn="Z_B67934D4_E797_41BD_A015_871403995F47_.wvu.Rows" sId="1"/>
    <undo index="65535" exp="area" ref3D="1" dr="$A$593:$XFD$593" dn="Z_B67934D4_E797_41BD_A015_871403995F47_.wvu.Rows" sId="1"/>
    <undo index="65535" exp="area" ref3D="1" dr="$A$591:$XFD$591" dn="Z_B67934D4_E797_41BD_A015_871403995F47_.wvu.Rows" sId="1"/>
    <undo index="65535" exp="area" ref3D="1" dr="$A$571:$XFD$573" dn="Z_B67934D4_E797_41BD_A015_871403995F47_.wvu.Rows" sId="1"/>
    <undo index="65535" exp="area" ref3D="1" dr="$A$545:$XFD$549" dn="Z_B67934D4_E797_41BD_A015_871403995F47_.wvu.Rows" sId="1"/>
    <undo index="65535" exp="area" ref3D="1" dr="$A$528:$XFD$531" dn="Z_B67934D4_E797_41BD_A015_871403995F47_.wvu.Rows" sId="1"/>
    <undo index="65535" exp="area" ref3D="1" dr="$A$521:$XFD$524" dn="Z_B67934D4_E797_41BD_A015_871403995F47_.wvu.Rows" sId="1"/>
    <undo index="65535" exp="area" ref3D="1" dr="$A$511:$XFD$515" dn="Z_B67934D4_E797_41BD_A015_871403995F47_.wvu.Rows" sId="1"/>
    <undo index="65535" exp="area" ref3D="1" dr="$A$503:$XFD$506" dn="Z_B67934D4_E797_41BD_A015_871403995F47_.wvu.Rows" sId="1"/>
    <undo index="65535" exp="area" ref3D="1" dr="$A$491:$XFD$494" dn="Z_B67934D4_E797_41BD_A015_871403995F47_.wvu.Rows" sId="1"/>
    <undo index="65535" exp="area" ref3D="1" dr="$A$436:$XFD$439" dn="Z_B67934D4_E797_41BD_A015_871403995F47_.wvu.Rows" sId="1"/>
    <undo index="65535" exp="area" ref3D="1" dr="$A$404:$XFD$407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3" sId="1" ref="A404:XFD404" action="deleteRow">
    <undo index="65535" exp="area" ref3D="1" dr="$A$623:$XFD$626" dn="Z_B67934D4_E797_41BD_A015_871403995F47_.wvu.Rows" sId="1"/>
    <undo index="65535" exp="area" ref3D="1" dr="$A$611:$XFD$620" dn="Z_B67934D4_E797_41BD_A015_871403995F47_.wvu.Rows" sId="1"/>
    <undo index="65535" exp="area" ref3D="1" dr="$A$607:$XFD$608" dn="Z_B67934D4_E797_41BD_A015_871403995F47_.wvu.Rows" sId="1"/>
    <undo index="65535" exp="area" ref3D="1" dr="$A$598:$XFD$600" dn="Z_B67934D4_E797_41BD_A015_871403995F47_.wvu.Rows" sId="1"/>
    <undo index="65535" exp="area" ref3D="1" dr="$A$592:$XFD$592" dn="Z_B67934D4_E797_41BD_A015_871403995F47_.wvu.Rows" sId="1"/>
    <undo index="65535" exp="area" ref3D="1" dr="$A$590:$XFD$590" dn="Z_B67934D4_E797_41BD_A015_871403995F47_.wvu.Rows" sId="1"/>
    <undo index="65535" exp="area" ref3D="1" dr="$A$570:$XFD$572" dn="Z_B67934D4_E797_41BD_A015_871403995F47_.wvu.Rows" sId="1"/>
    <undo index="65535" exp="area" ref3D="1" dr="$A$544:$XFD$548" dn="Z_B67934D4_E797_41BD_A015_871403995F47_.wvu.Rows" sId="1"/>
    <undo index="65535" exp="area" ref3D="1" dr="$A$527:$XFD$530" dn="Z_B67934D4_E797_41BD_A015_871403995F47_.wvu.Rows" sId="1"/>
    <undo index="65535" exp="area" ref3D="1" dr="$A$520:$XFD$523" dn="Z_B67934D4_E797_41BD_A015_871403995F47_.wvu.Rows" sId="1"/>
    <undo index="65535" exp="area" ref3D="1" dr="$A$510:$XFD$514" dn="Z_B67934D4_E797_41BD_A015_871403995F47_.wvu.Rows" sId="1"/>
    <undo index="65535" exp="area" ref3D="1" dr="$A$502:$XFD$505" dn="Z_B67934D4_E797_41BD_A015_871403995F47_.wvu.Rows" sId="1"/>
    <undo index="65535" exp="area" ref3D="1" dr="$A$490:$XFD$493" dn="Z_B67934D4_E797_41BD_A015_871403995F47_.wvu.Rows" sId="1"/>
    <undo index="65535" exp="area" ref3D="1" dr="$A$435:$XFD$438" dn="Z_B67934D4_E797_41BD_A015_871403995F47_.wvu.Rows" sId="1"/>
    <undo index="65535" exp="area" ref3D="1" dr="$A$404:$XFD$406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02201 00000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4" sId="1" ref="A404:XFD404" action="deleteRow">
    <undo index="65535" exp="area" ref3D="1" dr="$A$622:$XFD$625" dn="Z_B67934D4_E797_41BD_A015_871403995F47_.wvu.Rows" sId="1"/>
    <undo index="65535" exp="area" ref3D="1" dr="$A$610:$XFD$619" dn="Z_B67934D4_E797_41BD_A015_871403995F47_.wvu.Rows" sId="1"/>
    <undo index="65535" exp="area" ref3D="1" dr="$A$606:$XFD$607" dn="Z_B67934D4_E797_41BD_A015_871403995F47_.wvu.Rows" sId="1"/>
    <undo index="65535" exp="area" ref3D="1" dr="$A$597:$XFD$599" dn="Z_B67934D4_E797_41BD_A015_871403995F47_.wvu.Rows" sId="1"/>
    <undo index="65535" exp="area" ref3D="1" dr="$A$591:$XFD$591" dn="Z_B67934D4_E797_41BD_A015_871403995F47_.wvu.Rows" sId="1"/>
    <undo index="65535" exp="area" ref3D="1" dr="$A$589:$XFD$589" dn="Z_B67934D4_E797_41BD_A015_871403995F47_.wvu.Rows" sId="1"/>
    <undo index="65535" exp="area" ref3D="1" dr="$A$569:$XFD$571" dn="Z_B67934D4_E797_41BD_A015_871403995F47_.wvu.Rows" sId="1"/>
    <undo index="65535" exp="area" ref3D="1" dr="$A$543:$XFD$547" dn="Z_B67934D4_E797_41BD_A015_871403995F47_.wvu.Rows" sId="1"/>
    <undo index="65535" exp="area" ref3D="1" dr="$A$526:$XFD$529" dn="Z_B67934D4_E797_41BD_A015_871403995F47_.wvu.Rows" sId="1"/>
    <undo index="65535" exp="area" ref3D="1" dr="$A$519:$XFD$522" dn="Z_B67934D4_E797_41BD_A015_871403995F47_.wvu.Rows" sId="1"/>
    <undo index="65535" exp="area" ref3D="1" dr="$A$509:$XFD$513" dn="Z_B67934D4_E797_41BD_A015_871403995F47_.wvu.Rows" sId="1"/>
    <undo index="65535" exp="area" ref3D="1" dr="$A$501:$XFD$504" dn="Z_B67934D4_E797_41BD_A015_871403995F47_.wvu.Rows" sId="1"/>
    <undo index="65535" exp="area" ref3D="1" dr="$A$489:$XFD$492" dn="Z_B67934D4_E797_41BD_A015_871403995F47_.wvu.Rows" sId="1"/>
    <undo index="65535" exp="area" ref3D="1" dr="$A$434:$XFD$437" dn="Z_B67934D4_E797_41BD_A015_871403995F47_.wvu.Rows" sId="1"/>
    <undo index="65535" exp="area" ref3D="1" dr="$A$404:$XFD$405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Выравнивание бюджетной обеспеченности поселений из районного фонда финансовой поддержки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02201 63010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5" sId="1" ref="A404:XFD404" action="deleteRow">
    <undo index="65535" exp="area" ref3D="1" dr="$A$621:$XFD$624" dn="Z_B67934D4_E797_41BD_A015_871403995F47_.wvu.Rows" sId="1"/>
    <undo index="65535" exp="area" ref3D="1" dr="$A$609:$XFD$618" dn="Z_B67934D4_E797_41BD_A015_871403995F47_.wvu.Rows" sId="1"/>
    <undo index="65535" exp="area" ref3D="1" dr="$A$605:$XFD$606" dn="Z_B67934D4_E797_41BD_A015_871403995F47_.wvu.Rows" sId="1"/>
    <undo index="65535" exp="area" ref3D="1" dr="$A$596:$XFD$598" dn="Z_B67934D4_E797_41BD_A015_871403995F47_.wvu.Rows" sId="1"/>
    <undo index="65535" exp="area" ref3D="1" dr="$A$590:$XFD$590" dn="Z_B67934D4_E797_41BD_A015_871403995F47_.wvu.Rows" sId="1"/>
    <undo index="65535" exp="area" ref3D="1" dr="$A$588:$XFD$588" dn="Z_B67934D4_E797_41BD_A015_871403995F47_.wvu.Rows" sId="1"/>
    <undo index="65535" exp="area" ref3D="1" dr="$A$568:$XFD$570" dn="Z_B67934D4_E797_41BD_A015_871403995F47_.wvu.Rows" sId="1"/>
    <undo index="65535" exp="area" ref3D="1" dr="$A$542:$XFD$546" dn="Z_B67934D4_E797_41BD_A015_871403995F47_.wvu.Rows" sId="1"/>
    <undo index="65535" exp="area" ref3D="1" dr="$A$525:$XFD$528" dn="Z_B67934D4_E797_41BD_A015_871403995F47_.wvu.Rows" sId="1"/>
    <undo index="65535" exp="area" ref3D="1" dr="$A$518:$XFD$521" dn="Z_B67934D4_E797_41BD_A015_871403995F47_.wvu.Rows" sId="1"/>
    <undo index="65535" exp="area" ref3D="1" dr="$A$508:$XFD$512" dn="Z_B67934D4_E797_41BD_A015_871403995F47_.wvu.Rows" sId="1"/>
    <undo index="65535" exp="area" ref3D="1" dr="$A$500:$XFD$503" dn="Z_B67934D4_E797_41BD_A015_871403995F47_.wvu.Rows" sId="1"/>
    <undo index="65535" exp="area" ref3D="1" dr="$A$488:$XFD$491" dn="Z_B67934D4_E797_41BD_A015_871403995F47_.wvu.Rows" sId="1"/>
    <undo index="65535" exp="area" ref3D="1" dr="$A$433:$XFD$436" dn="Z_B67934D4_E797_41BD_A015_871403995F47_.wvu.Rows" sId="1"/>
    <undo index="65535" exp="area" ref3D="1" dr="$A$404:$XFD$404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02201 63010 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26" sId="1">
    <oc r="G395">
      <f>G396+#REF!</f>
    </oc>
    <nc r="G395">
      <f>G396</f>
    </nc>
  </rcc>
  <rrc rId="11427" sId="1" ref="A348:XFD348" action="deleteRow">
    <undo index="65535" exp="area" dr="G348:G356" r="G347" sId="1"/>
    <undo index="65535" exp="area" ref3D="1" dr="$A$620:$XFD$623" dn="Z_B67934D4_E797_41BD_A015_871403995F47_.wvu.Rows" sId="1"/>
    <undo index="65535" exp="area" ref3D="1" dr="$A$608:$XFD$617" dn="Z_B67934D4_E797_41BD_A015_871403995F47_.wvu.Rows" sId="1"/>
    <undo index="65535" exp="area" ref3D="1" dr="$A$604:$XFD$605" dn="Z_B67934D4_E797_41BD_A015_871403995F47_.wvu.Rows" sId="1"/>
    <undo index="65535" exp="area" ref3D="1" dr="$A$595:$XFD$597" dn="Z_B67934D4_E797_41BD_A015_871403995F47_.wvu.Rows" sId="1"/>
    <undo index="65535" exp="area" ref3D="1" dr="$A$589:$XFD$589" dn="Z_B67934D4_E797_41BD_A015_871403995F47_.wvu.Rows" sId="1"/>
    <undo index="65535" exp="area" ref3D="1" dr="$A$587:$XFD$587" dn="Z_B67934D4_E797_41BD_A015_871403995F47_.wvu.Rows" sId="1"/>
    <undo index="65535" exp="area" ref3D="1" dr="$A$567:$XFD$569" dn="Z_B67934D4_E797_41BD_A015_871403995F47_.wvu.Rows" sId="1"/>
    <undo index="65535" exp="area" ref3D="1" dr="$A$541:$XFD$545" dn="Z_B67934D4_E797_41BD_A015_871403995F47_.wvu.Rows" sId="1"/>
    <undo index="65535" exp="area" ref3D="1" dr="$A$524:$XFD$527" dn="Z_B67934D4_E797_41BD_A015_871403995F47_.wvu.Rows" sId="1"/>
    <undo index="65535" exp="area" ref3D="1" dr="$A$517:$XFD$520" dn="Z_B67934D4_E797_41BD_A015_871403995F47_.wvu.Rows" sId="1"/>
    <undo index="65535" exp="area" ref3D="1" dr="$A$507:$XFD$511" dn="Z_B67934D4_E797_41BD_A015_871403995F47_.wvu.Rows" sId="1"/>
    <undo index="65535" exp="area" ref3D="1" dr="$A$499:$XFD$502" dn="Z_B67934D4_E797_41BD_A015_871403995F47_.wvu.Rows" sId="1"/>
    <undo index="65535" exp="area" ref3D="1" dr="$A$487:$XFD$490" dn="Z_B67934D4_E797_41BD_A015_871403995F47_.wvu.Rows" sId="1"/>
    <undo index="65535" exp="area" ref3D="1" dr="$A$432:$XFD$435" dn="Z_B67934D4_E797_41BD_A015_871403995F47_.wvu.Rows" sId="1"/>
    <undo index="65535" exp="area" ref3D="1" dr="$A$348:$XFD$350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8" sId="1" ref="A348:XFD348" action="deleteRow">
    <undo index="65535" exp="area" dr="G348:G355" r="G347" sId="1"/>
    <undo index="65535" exp="area" ref3D="1" dr="$A$619:$XFD$622" dn="Z_B67934D4_E797_41BD_A015_871403995F47_.wvu.Rows" sId="1"/>
    <undo index="65535" exp="area" ref3D="1" dr="$A$607:$XFD$616" dn="Z_B67934D4_E797_41BD_A015_871403995F47_.wvu.Rows" sId="1"/>
    <undo index="65535" exp="area" ref3D="1" dr="$A$603:$XFD$604" dn="Z_B67934D4_E797_41BD_A015_871403995F47_.wvu.Rows" sId="1"/>
    <undo index="65535" exp="area" ref3D="1" dr="$A$594:$XFD$596" dn="Z_B67934D4_E797_41BD_A015_871403995F47_.wvu.Rows" sId="1"/>
    <undo index="65535" exp="area" ref3D="1" dr="$A$588:$XFD$588" dn="Z_B67934D4_E797_41BD_A015_871403995F47_.wvu.Rows" sId="1"/>
    <undo index="65535" exp="area" ref3D="1" dr="$A$586:$XFD$586" dn="Z_B67934D4_E797_41BD_A015_871403995F47_.wvu.Rows" sId="1"/>
    <undo index="65535" exp="area" ref3D="1" dr="$A$566:$XFD$568" dn="Z_B67934D4_E797_41BD_A015_871403995F47_.wvu.Rows" sId="1"/>
    <undo index="65535" exp="area" ref3D="1" dr="$A$540:$XFD$544" dn="Z_B67934D4_E797_41BD_A015_871403995F47_.wvu.Rows" sId="1"/>
    <undo index="65535" exp="area" ref3D="1" dr="$A$523:$XFD$526" dn="Z_B67934D4_E797_41BD_A015_871403995F47_.wvu.Rows" sId="1"/>
    <undo index="65535" exp="area" ref3D="1" dr="$A$516:$XFD$519" dn="Z_B67934D4_E797_41BD_A015_871403995F47_.wvu.Rows" sId="1"/>
    <undo index="65535" exp="area" ref3D="1" dr="$A$506:$XFD$510" dn="Z_B67934D4_E797_41BD_A015_871403995F47_.wvu.Rows" sId="1"/>
    <undo index="65535" exp="area" ref3D="1" dr="$A$498:$XFD$501" dn="Z_B67934D4_E797_41BD_A015_871403995F47_.wvu.Rows" sId="1"/>
    <undo index="65535" exp="area" ref3D="1" dr="$A$486:$XFD$489" dn="Z_B67934D4_E797_41BD_A015_871403995F47_.wvu.Rows" sId="1"/>
    <undo index="65535" exp="area" ref3D="1" dr="$A$431:$XFD$434" dn="Z_B67934D4_E797_41BD_A015_871403995F47_.wvu.Rows" sId="1"/>
    <undo index="65535" exp="area" ref3D="1" dr="$A$348:$XFD$349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9" sId="1" ref="A348:XFD348" action="deleteRow">
    <undo index="65535" exp="area" dr="G348:G354" r="G347" sId="1"/>
    <undo index="65535" exp="area" ref3D="1" dr="$A$618:$XFD$621" dn="Z_B67934D4_E797_41BD_A015_871403995F47_.wvu.Rows" sId="1"/>
    <undo index="65535" exp="area" ref3D="1" dr="$A$606:$XFD$615" dn="Z_B67934D4_E797_41BD_A015_871403995F47_.wvu.Rows" sId="1"/>
    <undo index="65535" exp="area" ref3D="1" dr="$A$602:$XFD$603" dn="Z_B67934D4_E797_41BD_A015_871403995F47_.wvu.Rows" sId="1"/>
    <undo index="65535" exp="area" ref3D="1" dr="$A$593:$XFD$595" dn="Z_B67934D4_E797_41BD_A015_871403995F47_.wvu.Rows" sId="1"/>
    <undo index="65535" exp="area" ref3D="1" dr="$A$587:$XFD$587" dn="Z_B67934D4_E797_41BD_A015_871403995F47_.wvu.Rows" sId="1"/>
    <undo index="65535" exp="area" ref3D="1" dr="$A$585:$XFD$585" dn="Z_B67934D4_E797_41BD_A015_871403995F47_.wvu.Rows" sId="1"/>
    <undo index="65535" exp="area" ref3D="1" dr="$A$565:$XFD$567" dn="Z_B67934D4_E797_41BD_A015_871403995F47_.wvu.Rows" sId="1"/>
    <undo index="65535" exp="area" ref3D="1" dr="$A$539:$XFD$543" dn="Z_B67934D4_E797_41BD_A015_871403995F47_.wvu.Rows" sId="1"/>
    <undo index="65535" exp="area" ref3D="1" dr="$A$522:$XFD$525" dn="Z_B67934D4_E797_41BD_A015_871403995F47_.wvu.Rows" sId="1"/>
    <undo index="65535" exp="area" ref3D="1" dr="$A$515:$XFD$518" dn="Z_B67934D4_E797_41BD_A015_871403995F47_.wvu.Rows" sId="1"/>
    <undo index="65535" exp="area" ref3D="1" dr="$A$505:$XFD$509" dn="Z_B67934D4_E797_41BD_A015_871403995F47_.wvu.Rows" sId="1"/>
    <undo index="65535" exp="area" ref3D="1" dr="$A$497:$XFD$500" dn="Z_B67934D4_E797_41BD_A015_871403995F47_.wvu.Rows" sId="1"/>
    <undo index="65535" exp="area" ref3D="1" dr="$A$485:$XFD$488" dn="Z_B67934D4_E797_41BD_A015_871403995F47_.wvu.Rows" sId="1"/>
    <undo index="65535" exp="area" ref3D="1" dr="$A$430:$XFD$433" dn="Z_B67934D4_E797_41BD_A015_871403995F47_.wvu.Rows" sId="1"/>
    <undo index="65535" exp="area" ref3D="1" dr="$A$348:$XFD$348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430" sId="1">
    <oc r="G347">
      <f>SUM(G348:G353)</f>
    </oc>
    <nc r="G347">
      <f>SUM(G348:G353)</f>
    </nc>
  </rcc>
  <rrc rId="11431" sId="1" ref="A312:XFD312" action="deleteRow">
    <undo index="65535" exp="ref" v="1" dr="G312" r="G300" sId="1"/>
    <undo index="65535" exp="area" ref3D="1" dr="$A$617:$XFD$620" dn="Z_B67934D4_E797_41BD_A015_871403995F47_.wvu.Rows" sId="1"/>
    <undo index="65535" exp="area" ref3D="1" dr="$A$605:$XFD$614" dn="Z_B67934D4_E797_41BD_A015_871403995F47_.wvu.Rows" sId="1"/>
    <undo index="65535" exp="area" ref3D="1" dr="$A$601:$XFD$602" dn="Z_B67934D4_E797_41BD_A015_871403995F47_.wvu.Rows" sId="1"/>
    <undo index="65535" exp="area" ref3D="1" dr="$A$592:$XFD$594" dn="Z_B67934D4_E797_41BD_A015_871403995F47_.wvu.Rows" sId="1"/>
    <undo index="65535" exp="area" ref3D="1" dr="$A$586:$XFD$586" dn="Z_B67934D4_E797_41BD_A015_871403995F47_.wvu.Rows" sId="1"/>
    <undo index="65535" exp="area" ref3D="1" dr="$A$584:$XFD$584" dn="Z_B67934D4_E797_41BD_A015_871403995F47_.wvu.Rows" sId="1"/>
    <undo index="65535" exp="area" ref3D="1" dr="$A$564:$XFD$566" dn="Z_B67934D4_E797_41BD_A015_871403995F47_.wvu.Rows" sId="1"/>
    <undo index="65535" exp="area" ref3D="1" dr="$A$538:$XFD$542" dn="Z_B67934D4_E797_41BD_A015_871403995F47_.wvu.Rows" sId="1"/>
    <undo index="65535" exp="area" ref3D="1" dr="$A$521:$XFD$524" dn="Z_B67934D4_E797_41BD_A015_871403995F47_.wvu.Rows" sId="1"/>
    <undo index="65535" exp="area" ref3D="1" dr="$A$514:$XFD$517" dn="Z_B67934D4_E797_41BD_A015_871403995F47_.wvu.Rows" sId="1"/>
    <undo index="65535" exp="area" ref3D="1" dr="$A$504:$XFD$508" dn="Z_B67934D4_E797_41BD_A015_871403995F47_.wvu.Rows" sId="1"/>
    <undo index="65535" exp="area" ref3D="1" dr="$A$496:$XFD$499" dn="Z_B67934D4_E797_41BD_A015_871403995F47_.wvu.Rows" sId="1"/>
    <undo index="65535" exp="area" ref3D="1" dr="$A$484:$XFD$487" dn="Z_B67934D4_E797_41BD_A015_871403995F47_.wvu.Rows" sId="1"/>
    <undo index="65535" exp="area" ref3D="1" dr="$A$429:$XFD$432" dn="Z_B67934D4_E797_41BD_A015_871403995F47_.wvu.Rows" sId="1"/>
    <undo index="65535" exp="area" ref3D="1" dr="$A$312:$XFD$315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Подпрограмма «Семья и дети»</t>
        </is>
      </nc>
      <ndxf>
        <font>
          <b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2" sId="1" ref="A312:XFD312" action="deleteRow">
    <undo index="65535" exp="area" ref3D="1" dr="$A$616:$XFD$619" dn="Z_B67934D4_E797_41BD_A015_871403995F47_.wvu.Rows" sId="1"/>
    <undo index="65535" exp="area" ref3D="1" dr="$A$604:$XFD$613" dn="Z_B67934D4_E797_41BD_A015_871403995F47_.wvu.Rows" sId="1"/>
    <undo index="65535" exp="area" ref3D="1" dr="$A$600:$XFD$601" dn="Z_B67934D4_E797_41BD_A015_871403995F47_.wvu.Rows" sId="1"/>
    <undo index="65535" exp="area" ref3D="1" dr="$A$591:$XFD$593" dn="Z_B67934D4_E797_41BD_A015_871403995F47_.wvu.Rows" sId="1"/>
    <undo index="65535" exp="area" ref3D="1" dr="$A$585:$XFD$585" dn="Z_B67934D4_E797_41BD_A015_871403995F47_.wvu.Rows" sId="1"/>
    <undo index="65535" exp="area" ref3D="1" dr="$A$583:$XFD$583" dn="Z_B67934D4_E797_41BD_A015_871403995F47_.wvu.Rows" sId="1"/>
    <undo index="65535" exp="area" ref3D="1" dr="$A$563:$XFD$565" dn="Z_B67934D4_E797_41BD_A015_871403995F47_.wvu.Rows" sId="1"/>
    <undo index="65535" exp="area" ref3D="1" dr="$A$537:$XFD$541" dn="Z_B67934D4_E797_41BD_A015_871403995F47_.wvu.Rows" sId="1"/>
    <undo index="65535" exp="area" ref3D="1" dr="$A$520:$XFD$523" dn="Z_B67934D4_E797_41BD_A015_871403995F47_.wvu.Rows" sId="1"/>
    <undo index="65535" exp="area" ref3D="1" dr="$A$513:$XFD$516" dn="Z_B67934D4_E797_41BD_A015_871403995F47_.wvu.Rows" sId="1"/>
    <undo index="65535" exp="area" ref3D="1" dr="$A$503:$XFD$507" dn="Z_B67934D4_E797_41BD_A015_871403995F47_.wvu.Rows" sId="1"/>
    <undo index="65535" exp="area" ref3D="1" dr="$A$495:$XFD$498" dn="Z_B67934D4_E797_41BD_A015_871403995F47_.wvu.Rows" sId="1"/>
    <undo index="65535" exp="area" ref3D="1" dr="$A$483:$XFD$486" dn="Z_B67934D4_E797_41BD_A015_871403995F47_.wvu.Rows" sId="1"/>
    <undo index="65535" exp="area" ref3D="1" dr="$A$428:$XFD$431" dn="Z_B67934D4_E797_41BD_A015_871403995F47_.wvu.Rows" sId="1"/>
    <undo index="65535" exp="area" ref3D="1" dr="$A$312:$XFD$314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Основное мероприятие "Поддержка талантливых и одаренных детей"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3" sId="1" ref="A312:XFD312" action="deleteRow">
    <undo index="65535" exp="area" ref3D="1" dr="$A$615:$XFD$618" dn="Z_B67934D4_E797_41BD_A015_871403995F47_.wvu.Rows" sId="1"/>
    <undo index="65535" exp="area" ref3D="1" dr="$A$603:$XFD$612" dn="Z_B67934D4_E797_41BD_A015_871403995F47_.wvu.Rows" sId="1"/>
    <undo index="65535" exp="area" ref3D="1" dr="$A$599:$XFD$600" dn="Z_B67934D4_E797_41BD_A015_871403995F47_.wvu.Rows" sId="1"/>
    <undo index="65535" exp="area" ref3D="1" dr="$A$590:$XFD$592" dn="Z_B67934D4_E797_41BD_A015_871403995F47_.wvu.Rows" sId="1"/>
    <undo index="65535" exp="area" ref3D="1" dr="$A$584:$XFD$584" dn="Z_B67934D4_E797_41BD_A015_871403995F47_.wvu.Rows" sId="1"/>
    <undo index="65535" exp="area" ref3D="1" dr="$A$582:$XFD$582" dn="Z_B67934D4_E797_41BD_A015_871403995F47_.wvu.Rows" sId="1"/>
    <undo index="65535" exp="area" ref3D="1" dr="$A$562:$XFD$564" dn="Z_B67934D4_E797_41BD_A015_871403995F47_.wvu.Rows" sId="1"/>
    <undo index="65535" exp="area" ref3D="1" dr="$A$536:$XFD$540" dn="Z_B67934D4_E797_41BD_A015_871403995F47_.wvu.Rows" sId="1"/>
    <undo index="65535" exp="area" ref3D="1" dr="$A$519:$XFD$522" dn="Z_B67934D4_E797_41BD_A015_871403995F47_.wvu.Rows" sId="1"/>
    <undo index="65535" exp="area" ref3D="1" dr="$A$512:$XFD$515" dn="Z_B67934D4_E797_41BD_A015_871403995F47_.wvu.Rows" sId="1"/>
    <undo index="65535" exp="area" ref3D="1" dr="$A$502:$XFD$506" dn="Z_B67934D4_E797_41BD_A015_871403995F47_.wvu.Rows" sId="1"/>
    <undo index="65535" exp="area" ref3D="1" dr="$A$494:$XFD$497" dn="Z_B67934D4_E797_41BD_A015_871403995F47_.wvu.Rows" sId="1"/>
    <undo index="65535" exp="area" ref3D="1" dr="$A$482:$XFD$485" dn="Z_B67934D4_E797_41BD_A015_871403995F47_.wvu.Rows" sId="1"/>
    <undo index="65535" exp="area" ref3D="1" dr="$A$427:$XFD$430" dn="Z_B67934D4_E797_41BD_A015_871403995F47_.wvu.Rows" sId="1"/>
    <undo index="65535" exp="area" ref3D="1" dr="$A$312:$XFD$313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4" sId="1" ref="A312:XFD312" action="deleteRow">
    <undo index="65535" exp="area" ref3D="1" dr="$A$614:$XFD$617" dn="Z_B67934D4_E797_41BD_A015_871403995F47_.wvu.Rows" sId="1"/>
    <undo index="65535" exp="area" ref3D="1" dr="$A$602:$XFD$611" dn="Z_B67934D4_E797_41BD_A015_871403995F47_.wvu.Rows" sId="1"/>
    <undo index="65535" exp="area" ref3D="1" dr="$A$598:$XFD$599" dn="Z_B67934D4_E797_41BD_A015_871403995F47_.wvu.Rows" sId="1"/>
    <undo index="65535" exp="area" ref3D="1" dr="$A$589:$XFD$591" dn="Z_B67934D4_E797_41BD_A015_871403995F47_.wvu.Rows" sId="1"/>
    <undo index="65535" exp="area" ref3D="1" dr="$A$583:$XFD$583" dn="Z_B67934D4_E797_41BD_A015_871403995F47_.wvu.Rows" sId="1"/>
    <undo index="65535" exp="area" ref3D="1" dr="$A$581:$XFD$581" dn="Z_B67934D4_E797_41BD_A015_871403995F47_.wvu.Rows" sId="1"/>
    <undo index="65535" exp="area" ref3D="1" dr="$A$561:$XFD$563" dn="Z_B67934D4_E797_41BD_A015_871403995F47_.wvu.Rows" sId="1"/>
    <undo index="65535" exp="area" ref3D="1" dr="$A$535:$XFD$539" dn="Z_B67934D4_E797_41BD_A015_871403995F47_.wvu.Rows" sId="1"/>
    <undo index="65535" exp="area" ref3D="1" dr="$A$518:$XFD$521" dn="Z_B67934D4_E797_41BD_A015_871403995F47_.wvu.Rows" sId="1"/>
    <undo index="65535" exp="area" ref3D="1" dr="$A$511:$XFD$514" dn="Z_B67934D4_E797_41BD_A015_871403995F47_.wvu.Rows" sId="1"/>
    <undo index="65535" exp="area" ref3D="1" dr="$A$501:$XFD$505" dn="Z_B67934D4_E797_41BD_A015_871403995F47_.wvu.Rows" sId="1"/>
    <undo index="65535" exp="area" ref3D="1" dr="$A$493:$XFD$496" dn="Z_B67934D4_E797_41BD_A015_871403995F47_.wvu.Rows" sId="1"/>
    <undo index="65535" exp="area" ref3D="1" dr="$A$481:$XFD$484" dn="Z_B67934D4_E797_41BD_A015_871403995F47_.wvu.Rows" sId="1"/>
    <undo index="65535" exp="area" ref3D="1" dr="$A$426:$XFD$429" dn="Z_B67934D4_E797_41BD_A015_871403995F47_.wvu.Rows" sId="1"/>
    <undo index="65535" exp="area" ref3D="1" dr="$A$312:$XFD$312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35" sId="1">
    <oc r="G300">
      <f>G301+#REF!</f>
    </oc>
    <nc r="G300">
      <f>G301</f>
    </nc>
  </rcc>
  <rrc rId="11436" sId="1" ref="A292:XFD292" action="deleteRow">
    <undo index="65535" exp="area" ref3D="1" dr="$A$613:$XFD$616" dn="Z_B67934D4_E797_41BD_A015_871403995F47_.wvu.Rows" sId="1"/>
    <undo index="65535" exp="area" ref3D="1" dr="$A$601:$XFD$610" dn="Z_B67934D4_E797_41BD_A015_871403995F47_.wvu.Rows" sId="1"/>
    <undo index="65535" exp="area" ref3D="1" dr="$A$597:$XFD$598" dn="Z_B67934D4_E797_41BD_A015_871403995F47_.wvu.Rows" sId="1"/>
    <undo index="65535" exp="area" ref3D="1" dr="$A$588:$XFD$590" dn="Z_B67934D4_E797_41BD_A015_871403995F47_.wvu.Rows" sId="1"/>
    <undo index="65535" exp="area" ref3D="1" dr="$A$582:$XFD$582" dn="Z_B67934D4_E797_41BD_A015_871403995F47_.wvu.Rows" sId="1"/>
    <undo index="65535" exp="area" ref3D="1" dr="$A$580:$XFD$580" dn="Z_B67934D4_E797_41BD_A015_871403995F47_.wvu.Rows" sId="1"/>
    <undo index="65535" exp="area" ref3D="1" dr="$A$560:$XFD$562" dn="Z_B67934D4_E797_41BD_A015_871403995F47_.wvu.Rows" sId="1"/>
    <undo index="65535" exp="area" ref3D="1" dr="$A$534:$XFD$538" dn="Z_B67934D4_E797_41BD_A015_871403995F47_.wvu.Rows" sId="1"/>
    <undo index="65535" exp="area" ref3D="1" dr="$A$517:$XFD$520" dn="Z_B67934D4_E797_41BD_A015_871403995F47_.wvu.Rows" sId="1"/>
    <undo index="65535" exp="area" ref3D="1" dr="$A$510:$XFD$513" dn="Z_B67934D4_E797_41BD_A015_871403995F47_.wvu.Rows" sId="1"/>
    <undo index="65535" exp="area" ref3D="1" dr="$A$500:$XFD$504" dn="Z_B67934D4_E797_41BD_A015_871403995F47_.wvu.Rows" sId="1"/>
    <undo index="65535" exp="area" ref3D="1" dr="$A$492:$XFD$495" dn="Z_B67934D4_E797_41BD_A015_871403995F47_.wvu.Rows" sId="1"/>
    <undo index="65535" exp="area" ref3D="1" dr="$A$480:$XFD$483" dn="Z_B67934D4_E797_41BD_A015_871403995F47_.wvu.Rows" sId="1"/>
    <undo index="65535" exp="area" ref3D="1" dr="$A$425:$XFD$428" dn="Z_B67934D4_E797_41BD_A015_871403995F47_.wvu.Rows" sId="1"/>
    <undo index="65535" exp="area" ref3D="1" dr="$A$292:$XFD$294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Основное мероприятие "Капитальный ремонт учреждений общего образования"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2">
        <f>G293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7" sId="1" ref="A292:XFD292" action="deleteRow">
    <undo index="65535" exp="area" ref3D="1" dr="$A$612:$XFD$615" dn="Z_B67934D4_E797_41BD_A015_871403995F47_.wvu.Rows" sId="1"/>
    <undo index="65535" exp="area" ref3D="1" dr="$A$600:$XFD$609" dn="Z_B67934D4_E797_41BD_A015_871403995F47_.wvu.Rows" sId="1"/>
    <undo index="65535" exp="area" ref3D="1" dr="$A$596:$XFD$597" dn="Z_B67934D4_E797_41BD_A015_871403995F47_.wvu.Rows" sId="1"/>
    <undo index="65535" exp="area" ref3D="1" dr="$A$587:$XFD$589" dn="Z_B67934D4_E797_41BD_A015_871403995F47_.wvu.Rows" sId="1"/>
    <undo index="65535" exp="area" ref3D="1" dr="$A$581:$XFD$581" dn="Z_B67934D4_E797_41BD_A015_871403995F47_.wvu.Rows" sId="1"/>
    <undo index="65535" exp="area" ref3D="1" dr="$A$579:$XFD$579" dn="Z_B67934D4_E797_41BD_A015_871403995F47_.wvu.Rows" sId="1"/>
    <undo index="65535" exp="area" ref3D="1" dr="$A$559:$XFD$561" dn="Z_B67934D4_E797_41BD_A015_871403995F47_.wvu.Rows" sId="1"/>
    <undo index="65535" exp="area" ref3D="1" dr="$A$533:$XFD$537" dn="Z_B67934D4_E797_41BD_A015_871403995F47_.wvu.Rows" sId="1"/>
    <undo index="65535" exp="area" ref3D="1" dr="$A$516:$XFD$519" dn="Z_B67934D4_E797_41BD_A015_871403995F47_.wvu.Rows" sId="1"/>
    <undo index="65535" exp="area" ref3D="1" dr="$A$509:$XFD$512" dn="Z_B67934D4_E797_41BD_A015_871403995F47_.wvu.Rows" sId="1"/>
    <undo index="65535" exp="area" ref3D="1" dr="$A$499:$XFD$503" dn="Z_B67934D4_E797_41BD_A015_871403995F47_.wvu.Rows" sId="1"/>
    <undo index="65535" exp="area" ref3D="1" dr="$A$491:$XFD$494" dn="Z_B67934D4_E797_41BD_A015_871403995F47_.wvu.Rows" sId="1"/>
    <undo index="65535" exp="area" ref3D="1" dr="$A$479:$XFD$482" dn="Z_B67934D4_E797_41BD_A015_871403995F47_.wvu.Rows" sId="1"/>
    <undo index="65535" exp="area" ref3D="1" dr="$A$424:$XFD$427" dn="Z_B67934D4_E797_41BD_A015_871403995F47_.wvu.Rows" sId="1"/>
    <undo index="65535" exp="area" ref3D="1" dr="$A$292:$XFD$293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2">
        <f>G293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8" sId="1" ref="A292:XFD292" action="deleteRow">
    <undo index="65535" exp="area" ref3D="1" dr="$A$611:$XFD$614" dn="Z_B67934D4_E797_41BD_A015_871403995F47_.wvu.Rows" sId="1"/>
    <undo index="65535" exp="area" ref3D="1" dr="$A$599:$XFD$608" dn="Z_B67934D4_E797_41BD_A015_871403995F47_.wvu.Rows" sId="1"/>
    <undo index="65535" exp="area" ref3D="1" dr="$A$595:$XFD$596" dn="Z_B67934D4_E797_41BD_A015_871403995F47_.wvu.Rows" sId="1"/>
    <undo index="65535" exp="area" ref3D="1" dr="$A$586:$XFD$588" dn="Z_B67934D4_E797_41BD_A015_871403995F47_.wvu.Rows" sId="1"/>
    <undo index="65535" exp="area" ref3D="1" dr="$A$580:$XFD$580" dn="Z_B67934D4_E797_41BD_A015_871403995F47_.wvu.Rows" sId="1"/>
    <undo index="65535" exp="area" ref3D="1" dr="$A$578:$XFD$578" dn="Z_B67934D4_E797_41BD_A015_871403995F47_.wvu.Rows" sId="1"/>
    <undo index="65535" exp="area" ref3D="1" dr="$A$558:$XFD$560" dn="Z_B67934D4_E797_41BD_A015_871403995F47_.wvu.Rows" sId="1"/>
    <undo index="65535" exp="area" ref3D="1" dr="$A$532:$XFD$536" dn="Z_B67934D4_E797_41BD_A015_871403995F47_.wvu.Rows" sId="1"/>
    <undo index="65535" exp="area" ref3D="1" dr="$A$515:$XFD$518" dn="Z_B67934D4_E797_41BD_A015_871403995F47_.wvu.Rows" sId="1"/>
    <undo index="65535" exp="area" ref3D="1" dr="$A$508:$XFD$511" dn="Z_B67934D4_E797_41BD_A015_871403995F47_.wvu.Rows" sId="1"/>
    <undo index="65535" exp="area" ref3D="1" dr="$A$498:$XFD$502" dn="Z_B67934D4_E797_41BD_A015_871403995F47_.wvu.Rows" sId="1"/>
    <undo index="65535" exp="area" ref3D="1" dr="$A$490:$XFD$493" dn="Z_B67934D4_E797_41BD_A015_871403995F47_.wvu.Rows" sId="1"/>
    <undo index="65535" exp="area" ref3D="1" dr="$A$478:$XFD$481" dn="Z_B67934D4_E797_41BD_A015_871403995F47_.wvu.Rows" sId="1"/>
    <undo index="65535" exp="area" ref3D="1" dr="$A$423:$XFD$426" dn="Z_B67934D4_E797_41BD_A015_871403995F47_.wvu.Rows" sId="1"/>
    <undo index="65535" exp="area" ref3D="1" dr="$A$292:$XFD$292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39" sId="1" ref="A163:XFD163" action="deleteRow">
    <undo index="0" exp="ref" v="1" dr="G163" r="G161" sId="1"/>
    <undo index="65535" exp="area" ref3D="1" dr="$A$610:$XFD$613" dn="Z_B67934D4_E797_41BD_A015_871403995F47_.wvu.Rows" sId="1"/>
    <undo index="65535" exp="area" ref3D="1" dr="$A$598:$XFD$607" dn="Z_B67934D4_E797_41BD_A015_871403995F47_.wvu.Rows" sId="1"/>
    <undo index="65535" exp="area" ref3D="1" dr="$A$594:$XFD$595" dn="Z_B67934D4_E797_41BD_A015_871403995F47_.wvu.Rows" sId="1"/>
    <undo index="65535" exp="area" ref3D="1" dr="$A$585:$XFD$587" dn="Z_B67934D4_E797_41BD_A015_871403995F47_.wvu.Rows" sId="1"/>
    <undo index="65535" exp="area" ref3D="1" dr="$A$579:$XFD$579" dn="Z_B67934D4_E797_41BD_A015_871403995F47_.wvu.Rows" sId="1"/>
    <undo index="65535" exp="area" ref3D="1" dr="$A$577:$XFD$577" dn="Z_B67934D4_E797_41BD_A015_871403995F47_.wvu.Rows" sId="1"/>
    <undo index="65535" exp="area" ref3D="1" dr="$A$557:$XFD$559" dn="Z_B67934D4_E797_41BD_A015_871403995F47_.wvu.Rows" sId="1"/>
    <undo index="65535" exp="area" ref3D="1" dr="$A$531:$XFD$535" dn="Z_B67934D4_E797_41BD_A015_871403995F47_.wvu.Rows" sId="1"/>
    <undo index="65535" exp="area" ref3D="1" dr="$A$514:$XFD$517" dn="Z_B67934D4_E797_41BD_A015_871403995F47_.wvu.Rows" sId="1"/>
    <undo index="65535" exp="area" ref3D="1" dr="$A$507:$XFD$510" dn="Z_B67934D4_E797_41BD_A015_871403995F47_.wvu.Rows" sId="1"/>
    <undo index="65535" exp="area" ref3D="1" dr="$A$497:$XFD$501" dn="Z_B67934D4_E797_41BD_A015_871403995F47_.wvu.Rows" sId="1"/>
    <undo index="65535" exp="area" ref3D="1" dr="$A$489:$XFD$492" dn="Z_B67934D4_E797_41BD_A015_871403995F47_.wvu.Rows" sId="1"/>
    <undo index="65535" exp="area" ref3D="1" dr="$A$477:$XFD$480" dn="Z_B67934D4_E797_41BD_A015_871403995F47_.wvu.Rows" sId="1"/>
    <undo index="65535" exp="area" ref3D="1" dr="$A$422:$XFD$425" dn="Z_B67934D4_E797_41BD_A015_871403995F47_.wvu.Rows" sId="1"/>
    <undo index="65535" exp="area" ref3D="1" dr="$A$188:$XFD$188" dn="Z_B67934D4_E797_41BD_A015_871403995F47_.wvu.Rows" sId="1"/>
    <undo index="65535" exp="area" ref3D="1" dr="$A$163:$XFD$163" dn="Z_B67934D4_E797_41BD_A015_871403995F47_.wvu.Rows" sId="1"/>
    <rfmt sheetId="1" xfDxf="1" sqref="A163:XFD163" start="0" length="0">
      <dxf>
        <font>
          <i/>
          <name val="Times New Roman CYR"/>
          <family val="1"/>
        </font>
        <alignment wrapText="1"/>
      </dxf>
    </rfmt>
    <rcc rId="0" sId="1" dxf="1">
      <nc r="A16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3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440" sId="1">
    <oc r="G161">
      <f>#REF!+G162</f>
    </oc>
    <nc r="G161">
      <f>G162</f>
    </nc>
  </rcc>
  <rrc rId="11441" sId="1" ref="A140:XFD140" action="deleteRow">
    <undo index="65535" exp="area" dr="G133:G140" r="G132" sId="1"/>
    <undo index="65535" exp="area" ref3D="1" dr="$A$609:$XFD$612" dn="Z_B67934D4_E797_41BD_A015_871403995F47_.wvu.Rows" sId="1"/>
    <undo index="65535" exp="area" ref3D="1" dr="$A$597:$XFD$606" dn="Z_B67934D4_E797_41BD_A015_871403995F47_.wvu.Rows" sId="1"/>
    <undo index="65535" exp="area" ref3D="1" dr="$A$593:$XFD$594" dn="Z_B67934D4_E797_41BD_A015_871403995F47_.wvu.Rows" sId="1"/>
    <undo index="65535" exp="area" ref3D="1" dr="$A$584:$XFD$586" dn="Z_B67934D4_E797_41BD_A015_871403995F47_.wvu.Rows" sId="1"/>
    <undo index="65535" exp="area" ref3D="1" dr="$A$578:$XFD$578" dn="Z_B67934D4_E797_41BD_A015_871403995F47_.wvu.Rows" sId="1"/>
    <undo index="65535" exp="area" ref3D="1" dr="$A$576:$XFD$576" dn="Z_B67934D4_E797_41BD_A015_871403995F47_.wvu.Rows" sId="1"/>
    <undo index="65535" exp="area" ref3D="1" dr="$A$556:$XFD$558" dn="Z_B67934D4_E797_41BD_A015_871403995F47_.wvu.Rows" sId="1"/>
    <undo index="65535" exp="area" ref3D="1" dr="$A$530:$XFD$534" dn="Z_B67934D4_E797_41BD_A015_871403995F47_.wvu.Rows" sId="1"/>
    <undo index="65535" exp="area" ref3D="1" dr="$A$513:$XFD$516" dn="Z_B67934D4_E797_41BD_A015_871403995F47_.wvu.Rows" sId="1"/>
    <undo index="65535" exp="area" ref3D="1" dr="$A$506:$XFD$509" dn="Z_B67934D4_E797_41BD_A015_871403995F47_.wvu.Rows" sId="1"/>
    <undo index="65535" exp="area" ref3D="1" dr="$A$496:$XFD$500" dn="Z_B67934D4_E797_41BD_A015_871403995F47_.wvu.Rows" sId="1"/>
    <undo index="65535" exp="area" ref3D="1" dr="$A$488:$XFD$491" dn="Z_B67934D4_E797_41BD_A015_871403995F47_.wvu.Rows" sId="1"/>
    <undo index="65535" exp="area" ref3D="1" dr="$A$476:$XFD$479" dn="Z_B67934D4_E797_41BD_A015_871403995F47_.wvu.Rows" sId="1"/>
    <undo index="65535" exp="area" ref3D="1" dr="$A$421:$XFD$424" dn="Z_B67934D4_E797_41BD_A015_871403995F47_.wvu.Rows" sId="1"/>
    <undo index="65535" exp="area" ref3D="1" dr="$A$187:$XFD$187" dn="Z_B67934D4_E797_41BD_A015_871403995F47_.wvu.Rows" sId="1"/>
    <undo index="65535" exp="area" ref3D="1" dr="$A$159:$XFD$160" dn="Z_B67934D4_E797_41BD_A015_871403995F47_.wvu.Rows" sId="1"/>
    <undo index="65535" exp="area" ref3D="1" dr="$A$140:$XFD$140" dn="Z_B67934D4_E797_41BD_A015_871403995F47_.wvu.Rows" sId="1"/>
    <rfmt sheetId="1" xfDxf="1" sqref="A140:XFD140" start="0" length="0">
      <dxf>
        <font>
          <name val="Times New Roman CYR"/>
          <family val="1"/>
        </font>
        <alignment wrapText="1"/>
      </dxf>
    </rfmt>
    <rcc rId="0" sId="1" dxf="1">
      <nc r="A1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2" sId="1" ref="A119:XFD119" action="deleteRow">
    <undo index="65535" exp="ref" v="1" dr="G119" r="G99" sId="1"/>
    <undo index="65535" exp="area" ref3D="1" dr="$A$608:$XFD$611" dn="Z_B67934D4_E797_41BD_A015_871403995F47_.wvu.Rows" sId="1"/>
    <undo index="65535" exp="area" ref3D="1" dr="$A$596:$XFD$605" dn="Z_B67934D4_E797_41BD_A015_871403995F47_.wvu.Rows" sId="1"/>
    <undo index="65535" exp="area" ref3D="1" dr="$A$592:$XFD$593" dn="Z_B67934D4_E797_41BD_A015_871403995F47_.wvu.Rows" sId="1"/>
    <undo index="65535" exp="area" ref3D="1" dr="$A$583:$XFD$585" dn="Z_B67934D4_E797_41BD_A015_871403995F47_.wvu.Rows" sId="1"/>
    <undo index="65535" exp="area" ref3D="1" dr="$A$577:$XFD$577" dn="Z_B67934D4_E797_41BD_A015_871403995F47_.wvu.Rows" sId="1"/>
    <undo index="65535" exp="area" ref3D="1" dr="$A$575:$XFD$575" dn="Z_B67934D4_E797_41BD_A015_871403995F47_.wvu.Rows" sId="1"/>
    <undo index="65535" exp="area" ref3D="1" dr="$A$555:$XFD$557" dn="Z_B67934D4_E797_41BD_A015_871403995F47_.wvu.Rows" sId="1"/>
    <undo index="65535" exp="area" ref3D="1" dr="$A$529:$XFD$533" dn="Z_B67934D4_E797_41BD_A015_871403995F47_.wvu.Rows" sId="1"/>
    <undo index="65535" exp="area" ref3D="1" dr="$A$512:$XFD$515" dn="Z_B67934D4_E797_41BD_A015_871403995F47_.wvu.Rows" sId="1"/>
    <undo index="65535" exp="area" ref3D="1" dr="$A$505:$XFD$508" dn="Z_B67934D4_E797_41BD_A015_871403995F47_.wvu.Rows" sId="1"/>
    <undo index="65535" exp="area" ref3D="1" dr="$A$495:$XFD$499" dn="Z_B67934D4_E797_41BD_A015_871403995F47_.wvu.Rows" sId="1"/>
    <undo index="65535" exp="area" ref3D="1" dr="$A$487:$XFD$490" dn="Z_B67934D4_E797_41BD_A015_871403995F47_.wvu.Rows" sId="1"/>
    <undo index="65535" exp="area" ref3D="1" dr="$A$475:$XFD$478" dn="Z_B67934D4_E797_41BD_A015_871403995F47_.wvu.Rows" sId="1"/>
    <undo index="65535" exp="area" ref3D="1" dr="$A$420:$XFD$423" dn="Z_B67934D4_E797_41BD_A015_871403995F47_.wvu.Rows" sId="1"/>
    <undo index="65535" exp="area" ref3D="1" dr="$A$186:$XFD$186" dn="Z_B67934D4_E797_41BD_A015_871403995F47_.wvu.Rows" sId="1"/>
    <undo index="65535" exp="area" ref3D="1" dr="$A$158:$XFD$159" dn="Z_B67934D4_E797_41BD_A015_871403995F47_.wvu.Rows" sId="1"/>
    <undo index="1" exp="area" ref3D="1" dr="$A$119:$XFD$123" dn="Z_B67934D4_E797_41BD_A015_871403995F47_.wvu.Rows" sId="1"/>
    <rfmt sheetId="1" xfDxf="1" sqref="A119:XFD119" start="0" length="0">
      <dxf>
        <font>
          <i/>
          <name val="Times New Roman CYR"/>
          <family val="1"/>
        </font>
        <alignment wrapText="1"/>
      </dxf>
    </rfmt>
    <rcc rId="0" sId="1" dxf="1">
      <nc r="A119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9">
        <f>G121+G120+G122+G123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3" sId="1" ref="A119:XFD119" action="deleteRow">
    <undo index="65535" exp="area" ref3D="1" dr="$A$607:$XFD$610" dn="Z_B67934D4_E797_41BD_A015_871403995F47_.wvu.Rows" sId="1"/>
    <undo index="65535" exp="area" ref3D="1" dr="$A$595:$XFD$604" dn="Z_B67934D4_E797_41BD_A015_871403995F47_.wvu.Rows" sId="1"/>
    <undo index="65535" exp="area" ref3D="1" dr="$A$591:$XFD$592" dn="Z_B67934D4_E797_41BD_A015_871403995F47_.wvu.Rows" sId="1"/>
    <undo index="65535" exp="area" ref3D="1" dr="$A$582:$XFD$584" dn="Z_B67934D4_E797_41BD_A015_871403995F47_.wvu.Rows" sId="1"/>
    <undo index="65535" exp="area" ref3D="1" dr="$A$576:$XFD$576" dn="Z_B67934D4_E797_41BD_A015_871403995F47_.wvu.Rows" sId="1"/>
    <undo index="65535" exp="area" ref3D="1" dr="$A$574:$XFD$574" dn="Z_B67934D4_E797_41BD_A015_871403995F47_.wvu.Rows" sId="1"/>
    <undo index="65535" exp="area" ref3D="1" dr="$A$554:$XFD$556" dn="Z_B67934D4_E797_41BD_A015_871403995F47_.wvu.Rows" sId="1"/>
    <undo index="65535" exp="area" ref3D="1" dr="$A$528:$XFD$532" dn="Z_B67934D4_E797_41BD_A015_871403995F47_.wvu.Rows" sId="1"/>
    <undo index="65535" exp="area" ref3D="1" dr="$A$511:$XFD$514" dn="Z_B67934D4_E797_41BD_A015_871403995F47_.wvu.Rows" sId="1"/>
    <undo index="65535" exp="area" ref3D="1" dr="$A$504:$XFD$507" dn="Z_B67934D4_E797_41BD_A015_871403995F47_.wvu.Rows" sId="1"/>
    <undo index="65535" exp="area" ref3D="1" dr="$A$494:$XFD$498" dn="Z_B67934D4_E797_41BD_A015_871403995F47_.wvu.Rows" sId="1"/>
    <undo index="65535" exp="area" ref3D="1" dr="$A$486:$XFD$489" dn="Z_B67934D4_E797_41BD_A015_871403995F47_.wvu.Rows" sId="1"/>
    <undo index="65535" exp="area" ref3D="1" dr="$A$474:$XFD$477" dn="Z_B67934D4_E797_41BD_A015_871403995F47_.wvu.Rows" sId="1"/>
    <undo index="65535" exp="area" ref3D="1" dr="$A$419:$XFD$422" dn="Z_B67934D4_E797_41BD_A015_871403995F47_.wvu.Rows" sId="1"/>
    <undo index="65535" exp="area" ref3D="1" dr="$A$185:$XFD$185" dn="Z_B67934D4_E797_41BD_A015_871403995F47_.wvu.Rows" sId="1"/>
    <undo index="65535" exp="area" ref3D="1" dr="$A$157:$XFD$158" dn="Z_B67934D4_E797_41BD_A015_871403995F47_.wvu.Rows" sId="1"/>
    <undo index="1" exp="area" ref3D="1" dr="$A$119:$XFD$122" dn="Z_B67934D4_E797_41BD_A015_871403995F47_.wvu.Rows" sId="1"/>
    <rfmt sheetId="1" xfDxf="1" sqref="A119:XFD119" start="0" length="0">
      <dxf>
        <font>
          <i/>
          <name val="Times New Roman CYR"/>
          <family val="1"/>
        </font>
        <alignment wrapText="1"/>
      </dxf>
    </rfmt>
    <rcc rId="0" sId="1" dxf="1">
      <nc r="A119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44" sId="1" ref="A119:XFD119" action="deleteRow">
    <undo index="65535" exp="area" ref3D="1" dr="$A$606:$XFD$609" dn="Z_B67934D4_E797_41BD_A015_871403995F47_.wvu.Rows" sId="1"/>
    <undo index="65535" exp="area" ref3D="1" dr="$A$594:$XFD$603" dn="Z_B67934D4_E797_41BD_A015_871403995F47_.wvu.Rows" sId="1"/>
    <undo index="65535" exp="area" ref3D="1" dr="$A$590:$XFD$591" dn="Z_B67934D4_E797_41BD_A015_871403995F47_.wvu.Rows" sId="1"/>
    <undo index="65535" exp="area" ref3D="1" dr="$A$581:$XFD$583" dn="Z_B67934D4_E797_41BD_A015_871403995F47_.wvu.Rows" sId="1"/>
    <undo index="65535" exp="area" ref3D="1" dr="$A$575:$XFD$575" dn="Z_B67934D4_E797_41BD_A015_871403995F47_.wvu.Rows" sId="1"/>
    <undo index="65535" exp="area" ref3D="1" dr="$A$573:$XFD$573" dn="Z_B67934D4_E797_41BD_A015_871403995F47_.wvu.Rows" sId="1"/>
    <undo index="65535" exp="area" ref3D="1" dr="$A$553:$XFD$555" dn="Z_B67934D4_E797_41BD_A015_871403995F47_.wvu.Rows" sId="1"/>
    <undo index="65535" exp="area" ref3D="1" dr="$A$527:$XFD$531" dn="Z_B67934D4_E797_41BD_A015_871403995F47_.wvu.Rows" sId="1"/>
    <undo index="65535" exp="area" ref3D="1" dr="$A$510:$XFD$513" dn="Z_B67934D4_E797_41BD_A015_871403995F47_.wvu.Rows" sId="1"/>
    <undo index="65535" exp="area" ref3D="1" dr="$A$503:$XFD$506" dn="Z_B67934D4_E797_41BD_A015_871403995F47_.wvu.Rows" sId="1"/>
    <undo index="65535" exp="area" ref3D="1" dr="$A$493:$XFD$497" dn="Z_B67934D4_E797_41BD_A015_871403995F47_.wvu.Rows" sId="1"/>
    <undo index="65535" exp="area" ref3D="1" dr="$A$485:$XFD$488" dn="Z_B67934D4_E797_41BD_A015_871403995F47_.wvu.Rows" sId="1"/>
    <undo index="65535" exp="area" ref3D="1" dr="$A$473:$XFD$476" dn="Z_B67934D4_E797_41BD_A015_871403995F47_.wvu.Rows" sId="1"/>
    <undo index="65535" exp="area" ref3D="1" dr="$A$418:$XFD$421" dn="Z_B67934D4_E797_41BD_A015_871403995F47_.wvu.Rows" sId="1"/>
    <undo index="65535" exp="area" ref3D="1" dr="$A$184:$XFD$184" dn="Z_B67934D4_E797_41BD_A015_871403995F47_.wvu.Rows" sId="1"/>
    <undo index="65535" exp="area" ref3D="1" dr="$A$156:$XFD$157" dn="Z_B67934D4_E797_41BD_A015_871403995F47_.wvu.Rows" sId="1"/>
    <undo index="1" exp="area" ref3D="1" dr="$A$119:$XFD$121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5" sId="1" ref="A119:XFD119" action="deleteRow">
    <undo index="65535" exp="area" ref3D="1" dr="$A$605:$XFD$608" dn="Z_B67934D4_E797_41BD_A015_871403995F47_.wvu.Rows" sId="1"/>
    <undo index="65535" exp="area" ref3D="1" dr="$A$593:$XFD$602" dn="Z_B67934D4_E797_41BD_A015_871403995F47_.wvu.Rows" sId="1"/>
    <undo index="65535" exp="area" ref3D="1" dr="$A$589:$XFD$590" dn="Z_B67934D4_E797_41BD_A015_871403995F47_.wvu.Rows" sId="1"/>
    <undo index="65535" exp="area" ref3D="1" dr="$A$580:$XFD$582" dn="Z_B67934D4_E797_41BD_A015_871403995F47_.wvu.Rows" sId="1"/>
    <undo index="65535" exp="area" ref3D="1" dr="$A$574:$XFD$574" dn="Z_B67934D4_E797_41BD_A015_871403995F47_.wvu.Rows" sId="1"/>
    <undo index="65535" exp="area" ref3D="1" dr="$A$572:$XFD$572" dn="Z_B67934D4_E797_41BD_A015_871403995F47_.wvu.Rows" sId="1"/>
    <undo index="65535" exp="area" ref3D="1" dr="$A$552:$XFD$554" dn="Z_B67934D4_E797_41BD_A015_871403995F47_.wvu.Rows" sId="1"/>
    <undo index="65535" exp="area" ref3D="1" dr="$A$526:$XFD$530" dn="Z_B67934D4_E797_41BD_A015_871403995F47_.wvu.Rows" sId="1"/>
    <undo index="65535" exp="area" ref3D="1" dr="$A$509:$XFD$512" dn="Z_B67934D4_E797_41BD_A015_871403995F47_.wvu.Rows" sId="1"/>
    <undo index="65535" exp="area" ref3D="1" dr="$A$502:$XFD$505" dn="Z_B67934D4_E797_41BD_A015_871403995F47_.wvu.Rows" sId="1"/>
    <undo index="65535" exp="area" ref3D="1" dr="$A$492:$XFD$496" dn="Z_B67934D4_E797_41BD_A015_871403995F47_.wvu.Rows" sId="1"/>
    <undo index="65535" exp="area" ref3D="1" dr="$A$484:$XFD$487" dn="Z_B67934D4_E797_41BD_A015_871403995F47_.wvu.Rows" sId="1"/>
    <undo index="65535" exp="area" ref3D="1" dr="$A$472:$XFD$475" dn="Z_B67934D4_E797_41BD_A015_871403995F47_.wvu.Rows" sId="1"/>
    <undo index="65535" exp="area" ref3D="1" dr="$A$417:$XFD$420" dn="Z_B67934D4_E797_41BD_A015_871403995F47_.wvu.Rows" sId="1"/>
    <undo index="65535" exp="area" ref3D="1" dr="$A$183:$XFD$183" dn="Z_B67934D4_E797_41BD_A015_871403995F47_.wvu.Rows" sId="1"/>
    <undo index="65535" exp="area" ref3D="1" dr="$A$155:$XFD$156" dn="Z_B67934D4_E797_41BD_A015_871403995F47_.wvu.Rows" sId="1"/>
    <undo index="1" exp="area" ref3D="1" dr="$A$119:$XFD$120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46" sId="1" ref="A119:XFD119" action="deleteRow">
    <undo index="65535" exp="area" ref3D="1" dr="$A$604:$XFD$607" dn="Z_B67934D4_E797_41BD_A015_871403995F47_.wvu.Rows" sId="1"/>
    <undo index="65535" exp="area" ref3D="1" dr="$A$592:$XFD$601" dn="Z_B67934D4_E797_41BD_A015_871403995F47_.wvu.Rows" sId="1"/>
    <undo index="65535" exp="area" ref3D="1" dr="$A$588:$XFD$589" dn="Z_B67934D4_E797_41BD_A015_871403995F47_.wvu.Rows" sId="1"/>
    <undo index="65535" exp="area" ref3D="1" dr="$A$579:$XFD$581" dn="Z_B67934D4_E797_41BD_A015_871403995F47_.wvu.Rows" sId="1"/>
    <undo index="65535" exp="area" ref3D="1" dr="$A$573:$XFD$573" dn="Z_B67934D4_E797_41BD_A015_871403995F47_.wvu.Rows" sId="1"/>
    <undo index="65535" exp="area" ref3D="1" dr="$A$571:$XFD$571" dn="Z_B67934D4_E797_41BD_A015_871403995F47_.wvu.Rows" sId="1"/>
    <undo index="65535" exp="area" ref3D="1" dr="$A$551:$XFD$553" dn="Z_B67934D4_E797_41BD_A015_871403995F47_.wvu.Rows" sId="1"/>
    <undo index="65535" exp="area" ref3D="1" dr="$A$525:$XFD$529" dn="Z_B67934D4_E797_41BD_A015_871403995F47_.wvu.Rows" sId="1"/>
    <undo index="65535" exp="area" ref3D="1" dr="$A$508:$XFD$511" dn="Z_B67934D4_E797_41BD_A015_871403995F47_.wvu.Rows" sId="1"/>
    <undo index="65535" exp="area" ref3D="1" dr="$A$501:$XFD$504" dn="Z_B67934D4_E797_41BD_A015_871403995F47_.wvu.Rows" sId="1"/>
    <undo index="65535" exp="area" ref3D="1" dr="$A$491:$XFD$495" dn="Z_B67934D4_E797_41BD_A015_871403995F47_.wvu.Rows" sId="1"/>
    <undo index="65535" exp="area" ref3D="1" dr="$A$483:$XFD$486" dn="Z_B67934D4_E797_41BD_A015_871403995F47_.wvu.Rows" sId="1"/>
    <undo index="65535" exp="area" ref3D="1" dr="$A$471:$XFD$474" dn="Z_B67934D4_E797_41BD_A015_871403995F47_.wvu.Rows" sId="1"/>
    <undo index="65535" exp="area" ref3D="1" dr="$A$416:$XFD$419" dn="Z_B67934D4_E797_41BD_A015_871403995F47_.wvu.Rows" sId="1"/>
    <undo index="65535" exp="area" ref3D="1" dr="$A$182:$XFD$182" dn="Z_B67934D4_E797_41BD_A015_871403995F47_.wvu.Rows" sId="1"/>
    <undo index="65535" exp="area" ref3D="1" dr="$A$154:$XFD$155" dn="Z_B67934D4_E797_41BD_A015_871403995F47_.wvu.Rows" sId="1"/>
    <undo index="1" exp="area" ref3D="1" dr="$A$119:$XFD$119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47" sId="1">
    <oc r="G99">
      <f>G100+G103+G108+G114+G119+G126+#REF!+G121</f>
    </oc>
    <nc r="G99">
      <f>G100+G103+G108+G114+G119+G126+G121</f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48" sId="1" ref="A603:XFD603" action="deleteRow">
    <undo index="65535" exp="ref" v="1" dr="G603" r="G602" sId="1"/>
    <undo index="65535" exp="area" ref3D="1" dr="$A$603:$XFD$606" dn="Z_B67934D4_E797_41BD_A015_871403995F47_.wvu.Rows" sId="1"/>
    <rfmt sheetId="1" xfDxf="1" sqref="A603:XFD603" start="0" length="0">
      <dxf>
        <font>
          <b/>
          <i/>
          <name val="Times New Roman CYR"/>
          <family val="1"/>
        </font>
        <alignment wrapText="1"/>
      </dxf>
    </rfmt>
    <rcc rId="0" sId="1" dxf="1">
      <nc r="A60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9" sId="1" ref="A603:XFD603" action="deleteRow">
    <undo index="65535" exp="area" ref3D="1" dr="$A$603:$XFD$605" dn="Z_B67934D4_E797_41BD_A015_871403995F47_.wvu.Rows" sId="1"/>
    <rfmt sheetId="1" xfDxf="1" sqref="A603:XFD603" start="0" length="0">
      <dxf>
        <font>
          <i/>
          <name val="Times New Roman CYR"/>
          <family val="1"/>
        </font>
        <alignment wrapText="1"/>
      </dxf>
    </rfmt>
    <rcc rId="0" sId="1" dxf="1">
      <nc r="A60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0" sId="1" ref="A603:XFD603" action="deleteRow">
    <undo index="65535" exp="area" ref3D="1" dr="$A$603:$XFD$604" dn="Z_B67934D4_E797_41BD_A015_871403995F47_.wvu.Rows" sId="1"/>
    <rfmt sheetId="1" xfDxf="1" sqref="A603:XFD603" start="0" length="0">
      <dxf>
        <font>
          <i/>
          <name val="Times New Roman CYR"/>
          <family val="1"/>
        </font>
        <alignment wrapText="1"/>
      </dxf>
    </rfmt>
    <rcc rId="0" sId="1" dxf="1">
      <nc r="A60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1" sId="1" ref="A603:XFD603" action="deleteRow">
    <undo index="65535" exp="area" ref3D="1" dr="$A$603:$XFD$603" dn="Z_B67934D4_E797_41BD_A015_871403995F47_.wvu.Rows" sId="1"/>
    <rfmt sheetId="1" xfDxf="1" sqref="A603:XFD603" start="0" length="0">
      <dxf>
        <font>
          <name val="Times New Roman CYR"/>
          <family val="1"/>
        </font>
        <alignment wrapText="1"/>
      </dxf>
    </rfmt>
    <rcc rId="0" sId="1" dxf="1">
      <nc r="A60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52" sId="1">
    <oc r="G602">
      <f>G603+#REF!</f>
    </oc>
    <nc r="G602">
      <f>G603</f>
    </nc>
  </rcc>
  <rrc rId="11453" sId="1" ref="A597:XFD597" action="deleteRow">
    <undo index="65535" exp="ref" v="1" dr="G597" r="G581" sId="1"/>
    <undo index="65535" exp="area" ref3D="1" dr="$A$591:$XFD$600" dn="Z_B67934D4_E797_41BD_A015_871403995F47_.wvu.Rows" sId="1"/>
    <rfmt sheetId="1" xfDxf="1" sqref="A597:XFD597" start="0" length="0">
      <dxf>
        <font>
          <b/>
          <name val="Times New Roman CYR"/>
          <family val="1"/>
        </font>
        <alignment wrapText="1"/>
      </dxf>
    </rfmt>
    <rcc rId="0" sId="1" dxf="1">
      <nc r="A597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4" sId="1" ref="A597:XFD597" action="deleteRow">
    <undo index="65535" exp="area" ref3D="1" dr="$A$591:$XFD$599" dn="Z_B67934D4_E797_41BD_A015_871403995F47_.wvu.Rows" sId="1"/>
    <rfmt sheetId="1" xfDxf="1" sqref="A597:XFD597" start="0" length="0">
      <dxf>
        <font>
          <b/>
          <name val="Times New Roman CYR"/>
          <family val="1"/>
        </font>
        <alignment wrapText="1"/>
      </dxf>
    </rfmt>
    <rcc rId="0" sId="1" dxf="1">
      <nc r="A597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5" sId="1" ref="A597:XFD597" action="deleteRow">
    <undo index="65535" exp="area" ref3D="1" dr="$A$591:$XFD$598" dn="Z_B67934D4_E797_41BD_A015_871403995F47_.wvu.Rows" sId="1"/>
    <rfmt sheetId="1" xfDxf="1" sqref="A597:XFD597" start="0" length="0">
      <dxf>
        <font>
          <i/>
          <name val="Times New Roman CYR"/>
          <family val="1"/>
        </font>
        <alignment wrapText="1"/>
      </dxf>
    </rfmt>
    <rcc rId="0" sId="1" dxf="1">
      <nc r="A59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6" sId="1" ref="A597:XFD597" action="deleteRow">
    <undo index="65535" exp="area" ref3D="1" dr="$A$591:$XFD$597" dn="Z_B67934D4_E797_41BD_A015_871403995F47_.wvu.Rows" sId="1"/>
    <rfmt sheetId="1" xfDxf="1" sqref="A597:XFD597" start="0" length="0">
      <dxf>
        <font>
          <name val="Times New Roman CYR"/>
          <family val="1"/>
        </font>
        <alignment wrapText="1"/>
      </dxf>
    </rfmt>
    <rcc rId="0" sId="1" dxf="1">
      <nc r="A59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57" sId="1" ref="A591:XFD591" action="deleteRow">
    <undo index="65535" exp="ref" v="1" dr="G591" r="G584" sId="1"/>
    <undo index="65535" exp="area" ref3D="1" dr="$A$591:$XFD$596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8" sId="1" ref="A591:XFD591" action="deleteRow">
    <undo index="65535" exp="area" ref3D="1" dr="$A$591:$XFD$595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59" sId="1" ref="A591:XFD591" action="deleteRow">
    <undo index="65535" exp="ref" v="1" dr="G591" r="G583" sId="1"/>
    <undo index="65535" exp="area" ref3D="1" dr="$A$591:$XFD$594" dn="Z_B67934D4_E797_41BD_A015_871403995F47_.wvu.Rows" sId="1"/>
    <rfmt sheetId="1" xfDxf="1" sqref="A591:XFD591" start="0" length="0">
      <dxf>
        <font>
          <i/>
          <name val="Times New Roman CYR"/>
          <family val="1"/>
        </font>
        <alignment wrapText="1"/>
      </dxf>
    </rfmt>
    <rcc rId="0" sId="1" dxf="1">
      <nc r="A59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0" sId="1" ref="A591:XFD591" action="deleteRow">
    <undo index="65535" exp="area" ref3D="1" dr="$A$591:$XFD$593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61" sId="1" ref="A591:XFD591" action="deleteRow">
    <undo index="65535" exp="ref" v="1" dr="G591" r="G583" sId="1"/>
    <undo index="65535" exp="area" ref3D="1" dr="$A$591:$XFD$592" dn="Z_B67934D4_E797_41BD_A015_871403995F47_.wvu.Rows" sId="1"/>
    <rfmt sheetId="1" xfDxf="1" sqref="A591:XFD591" start="0" length="0">
      <dxf>
        <font>
          <i/>
          <name val="Times New Roman CYR"/>
          <family val="1"/>
        </font>
        <alignment wrapText="1"/>
      </dxf>
    </rfmt>
    <rcc rId="0" sId="1" dxf="1">
      <nc r="A59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2" sId="1" ref="A591:XFD591" action="deleteRow">
    <undo index="65535" exp="area" ref3D="1" dr="$A$591:$XFD$591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63" sId="1">
    <oc r="G583">
      <f>G584+#REF!+#REF!</f>
    </oc>
    <nc r="G583">
      <f>G584</f>
    </nc>
  </rcc>
  <rcc rId="11464" sId="1">
    <oc r="G581">
      <f>G582+#REF!</f>
    </oc>
    <nc r="G581">
      <f>G582</f>
    </nc>
  </rcc>
  <rrc rId="11465" sId="1" ref="A587:XFD587" action="deleteRow">
    <undo index="65535" exp="ref" v="1" dr="G587" r="G584" sId="1"/>
    <undo index="65535" exp="area" ref3D="1" dr="$A$587:$XFD$588" dn="Z_B67934D4_E797_41BD_A015_871403995F47_.wvu.Rows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6" sId="1" ref="A587:XFD587" action="deleteRow">
    <undo index="65535" exp="area" ref3D="1" dr="$A$587:$XFD$587" dn="Z_B67934D4_E797_41BD_A015_871403995F47_.wvu.Rows" sId="1"/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67" sId="1">
    <oc r="G584">
      <f>G585+G589+G587+#REF!</f>
    </oc>
    <nc r="G584">
      <f>G585+G587</f>
    </nc>
  </rcc>
  <rrc rId="11468" sId="1" ref="A578:XFD578" action="deleteRow">
    <undo index="65535" exp="ref" v="1" dr="G578" r="G565" sId="1"/>
    <undo index="65535" exp="area" ref3D="1" dr="$A$578:$XFD$580" dn="Z_B67934D4_E797_41BD_A015_871403995F47_.wvu.Rows" sId="1"/>
    <rfmt sheetId="1" xfDxf="1" sqref="A578:XFD578" start="0" length="0">
      <dxf>
        <font>
          <b/>
          <name val="Times New Roman CYR"/>
          <family val="1"/>
        </font>
        <alignment wrapText="1"/>
      </dxf>
    </rfmt>
    <rcc rId="0" sId="1" dxf="1">
      <nc r="A578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78">
        <f>G579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9" sId="1" ref="A578:XFD578" action="deleteRow">
    <undo index="65535" exp="area" ref3D="1" dr="$A$578:$XFD$579" dn="Z_B67934D4_E797_41BD_A015_871403995F47_.wvu.Rows" sId="1"/>
    <rfmt sheetId="1" xfDxf="1" sqref="A578:XFD578" start="0" length="0">
      <dxf>
        <font>
          <i/>
          <name val="Times New Roman CYR"/>
          <family val="1"/>
        </font>
        <alignment wrapText="1"/>
      </dxf>
    </rfmt>
    <rcc rId="0" sId="1" dxf="1">
      <nc r="A578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78">
        <f>G579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70" sId="1" ref="A578:XFD578" action="deleteRow">
    <undo index="65535" exp="area" ref3D="1" dr="$A$578:$XFD$578" dn="Z_B67934D4_E797_41BD_A015_871403995F47_.wvu.Rows" sId="1"/>
    <rfmt sheetId="1" xfDxf="1" sqref="A578:XFD578" start="0" length="0">
      <dxf>
        <font>
          <name val="Times New Roman CYR"/>
          <family val="1"/>
        </font>
        <alignment wrapText="1"/>
      </dxf>
    </rfmt>
    <rcc rId="0" sId="1" dxf="1">
      <nc r="A578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8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1" sId="1" ref="A570:XFD570" action="deleteRow">
    <undo index="65535" exp="area" dr="G570:G572" r="G569" sId="1"/>
    <undo index="65535" exp="area" ref3D="1" dr="$A$572:$XFD$572" dn="Z_B67934D4_E797_41BD_A015_871403995F47_.wvu.Rows" sId="1"/>
    <undo index="65535" exp="area" ref3D="1" dr="$A$570:$XFD$570" dn="Z_B67934D4_E797_41BD_A015_871403995F47_.wvu.Rows" sId="1"/>
    <rfmt sheetId="1" xfDxf="1" sqref="A570:XFD570" start="0" length="0">
      <dxf>
        <font>
          <name val="Times New Roman CYR"/>
          <family val="1"/>
        </font>
        <alignment wrapText="1"/>
      </dxf>
    </rfmt>
    <rcc rId="0" sId="1" dxf="1">
      <nc r="A570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0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0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2" sId="1" ref="A571:XFD571" action="deleteRow">
    <undo index="65535" exp="area" dr="G570:G571" r="G569" sId="1"/>
    <undo index="65535" exp="area" ref3D="1" dr="$A$571:$XFD$571" dn="Z_B67934D4_E797_41BD_A015_871403995F47_.wvu.Rows" sId="1"/>
    <rfmt sheetId="1" xfDxf="1" sqref="A571:XFD571" start="0" length="0">
      <dxf>
        <font>
          <name val="Times New Roman CYR"/>
          <family val="1"/>
        </font>
        <alignment wrapText="1"/>
      </dxf>
    </rfmt>
    <rcc rId="0" sId="1" dxf="1">
      <nc r="A571" t="inlineStr">
        <is>
          <t>Премии и 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73" sId="1">
    <oc r="G565">
      <f>G566+#REF!</f>
    </oc>
    <nc r="G565">
      <f>G566</f>
    </nc>
  </rcc>
  <rrc rId="11474" sId="1" ref="A524:XFD524" action="deleteRow">
    <undo index="65535" exp="ref" v="1" dr="G524" r="G513" sId="1"/>
    <undo index="65535" exp="area" ref3D="1" dr="$A$550:$XFD$552" dn="Z_B67934D4_E797_41BD_A015_871403995F47_.wvu.Rows" sId="1"/>
    <undo index="65535" exp="area" ref3D="1" dr="$A$524:$XFD$528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4">
        <f>SUM(G525:G528)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75" sId="1" ref="A524:XFD524" action="deleteRow">
    <undo index="65535" exp="area" ref3D="1" dr="$A$549:$XFD$551" dn="Z_B67934D4_E797_41BD_A015_871403995F47_.wvu.Rows" sId="1"/>
    <undo index="65535" exp="area" ref3D="1" dr="$A$524:$XFD$527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6" sId="1" ref="A524:XFD524" action="deleteRow">
    <undo index="65535" exp="area" ref3D="1" dr="$A$548:$XFD$550" dn="Z_B67934D4_E797_41BD_A015_871403995F47_.wvu.Rows" sId="1"/>
    <undo index="65535" exp="area" ref3D="1" dr="$A$524:$XFD$526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7" sId="1" ref="A524:XFD524" action="deleteRow">
    <undo index="65535" exp="area" ref3D="1" dr="$A$547:$XFD$549" dn="Z_B67934D4_E797_41BD_A015_871403995F47_.wvu.Rows" sId="1"/>
    <undo index="65535" exp="area" ref3D="1" dr="$A$524:$XFD$525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8" sId="1" ref="A524:XFD524" action="deleteRow">
    <undo index="65535" exp="area" ref3D="1" dr="$A$546:$XFD$548" dn="Z_B67934D4_E797_41BD_A015_871403995F47_.wvu.Rows" sId="1"/>
    <undo index="65535" exp="area" ref3D="1" dr="$A$524:$XFD$524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79" sId="1">
    <oc r="G513">
      <f>G514+G517+#REF!</f>
    </oc>
    <nc r="G513">
      <f>G514+G517</f>
    </nc>
  </rcc>
  <rrc rId="11480" sId="1" ref="A507:XFD507" action="deleteRow">
    <undo index="65535" exp="ref" v="1" dr="G507" r="G506" sId="1"/>
    <undo index="65535" exp="area" ref3D="1" dr="$A$545:$XFD$547" dn="Z_B67934D4_E797_41BD_A015_871403995F47_.wvu.Rows" sId="1"/>
    <undo index="65535" exp="area" ref3D="1" dr="$A$507:$XFD$510" dn="Z_B67934D4_E797_41BD_A015_871403995F47_.wvu.Rows" sId="1"/>
    <rfmt sheetId="1" xfDxf="1" sqref="A507:XFD50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1" sId="1" ref="A507:XFD507" action="deleteRow">
    <undo index="65535" exp="area" ref3D="1" dr="$A$544:$XFD$546" dn="Z_B67934D4_E797_41BD_A015_871403995F47_.wvu.Rows" sId="1"/>
    <undo index="65535" exp="area" ref3D="1" dr="$A$507:$XFD$509" dn="Z_B67934D4_E797_41BD_A015_871403995F47_.wvu.Rows" sId="1"/>
    <rfmt sheetId="1" xfDxf="1" sqref="A507:XFD50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2" sId="1" ref="A507:XFD507" action="deleteRow">
    <undo index="65535" exp="area" ref3D="1" dr="$A$543:$XFD$545" dn="Z_B67934D4_E797_41BD_A015_871403995F47_.wvu.Rows" sId="1"/>
    <undo index="65535" exp="area" ref3D="1" dr="$A$507:$XFD$508" dn="Z_B67934D4_E797_41BD_A015_871403995F47_.wvu.Rows" sId="1"/>
    <rfmt sheetId="1" xfDxf="1" sqref="A507:XFD50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3" sId="1" ref="A507:XFD507" action="deleteRow">
    <undo index="65535" exp="area" ref3D="1" dr="$A$542:$XFD$544" dn="Z_B67934D4_E797_41BD_A015_871403995F47_.wvu.Rows" sId="1"/>
    <undo index="65535" exp="area" ref3D="1" dr="$A$507:$XFD$507" dn="Z_B67934D4_E797_41BD_A015_871403995F47_.wvu.Rows" sId="1"/>
    <rfmt sheetId="1" xfDxf="1" sqref="A507:XFD50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84" sId="1">
    <oc r="G506">
      <f>G507+G520+#REF!</f>
    </oc>
    <nc r="G506">
      <f>G507+G520</f>
    </nc>
  </rcc>
  <rrc rId="11485" sId="1" ref="A502:XFD502" action="deleteRow">
    <undo index="65535" exp="ref" v="1" dr="G502" r="G499" sId="1"/>
    <undo index="65535" exp="area" ref3D="1" dr="$A$541:$XFD$543" dn="Z_B67934D4_E797_41BD_A015_871403995F47_.wvu.Rows" sId="1"/>
    <undo index="65535" exp="area" ref3D="1" dr="$A$500:$XFD$503" dn="Z_B67934D4_E797_41BD_A015_871403995F47_.wvu.Rows" sId="1"/>
    <rfmt sheetId="1" xfDxf="1" sqref="A502:XFD502" start="0" length="0">
      <dxf>
        <font>
          <i/>
          <name val="Times New Roman CYR"/>
          <family val="1"/>
        </font>
        <alignment wrapText="1"/>
      </dxf>
    </rfmt>
    <rcc rId="0" sId="1" dxf="1">
      <nc r="A50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6" sId="1" ref="A502:XFD502" action="deleteRow">
    <undo index="65535" exp="area" ref3D="1" dr="$A$540:$XFD$542" dn="Z_B67934D4_E797_41BD_A015_871403995F47_.wvu.Rows" sId="1"/>
    <undo index="65535" exp="area" ref3D="1" dr="$A$500:$XFD$502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87" sId="1" ref="A500:XFD500" action="deleteRow">
    <undo index="65535" exp="ref" v="1" dr="G500" r="G499" sId="1"/>
    <undo index="65535" exp="area" ref3D="1" dr="$A$539:$XFD$541" dn="Z_B67934D4_E797_41BD_A015_871403995F47_.wvu.Rows" sId="1"/>
    <undo index="65535" exp="area" ref3D="1" dr="$A$500:$XFD$501" dn="Z_B67934D4_E797_41BD_A015_871403995F47_.wvu.Rows" sId="1"/>
    <rfmt sheetId="1" xfDxf="1" sqref="A500:XFD500" start="0" length="0">
      <dxf>
        <font>
          <name val="Times New Roman CYR"/>
          <family val="1"/>
        </font>
        <alignment wrapText="1"/>
      </dxf>
    </rfmt>
    <rcc rId="0" sId="1" dxf="1">
      <nc r="A50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0">
        <f>G501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8" sId="1" ref="A500:XFD500" action="deleteRow">
    <undo index="65535" exp="area" ref3D="1" dr="$A$538:$XFD$540" dn="Z_B67934D4_E797_41BD_A015_871403995F47_.wvu.Rows" sId="1"/>
    <undo index="65535" exp="area" ref3D="1" dr="$A$500:$XFD$500" dn="Z_B67934D4_E797_41BD_A015_871403995F47_.wvu.Rows" sId="1"/>
    <rfmt sheetId="1" xfDxf="1" sqref="A500:XFD500" start="0" length="0">
      <dxf>
        <font>
          <name val="Times New Roman CYR"/>
          <family val="1"/>
        </font>
        <alignment wrapText="1"/>
      </dxf>
    </rfmt>
    <rcc rId="0" sId="1" dxf="1">
      <nc r="A500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0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89" sId="1">
    <oc r="G499">
      <f>G500+#REF!+#REF!</f>
    </oc>
    <nc r="G499">
      <f>G500</f>
    </nc>
  </rcc>
  <rrc rId="11490" sId="1" ref="A490:XFD490" action="deleteRow">
    <undo index="65535" exp="area" ref3D="1" dr="$A$537:$XFD$539" dn="Z_B67934D4_E797_41BD_A015_871403995F47_.wvu.Rows" sId="1"/>
    <undo index="65535" exp="area" ref3D="1" dr="$A$490:$XFD$494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1" sId="1" ref="A490:XFD490" action="deleteRow">
    <undo index="65535" exp="area" dr="G489:G490" r="G488" sId="1"/>
    <undo index="65535" exp="area" ref3D="1" dr="$A$536:$XFD$538" dn="Z_B67934D4_E797_41BD_A015_871403995F47_.wvu.Rows" sId="1"/>
    <undo index="65535" exp="area" ref3D="1" dr="$A$490:$XFD$493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2" sId="1" ref="A490:XFD490" action="deleteRow">
    <undo index="65535" exp="ref" v="1" dr="G490" r="G486" sId="1"/>
    <undo index="65535" exp="area" ref3D="1" dr="$A$535:$XFD$537" dn="Z_B67934D4_E797_41BD_A015_871403995F47_.wvu.Rows" sId="1"/>
    <undo index="65535" exp="area" ref3D="1" dr="$A$490:$XFD$492" dn="Z_B67934D4_E797_41BD_A015_871403995F47_.wvu.Rows" sId="1"/>
    <rfmt sheetId="1" xfDxf="1" sqref="A490:XFD490" start="0" length="0">
      <dxf>
        <font>
          <i/>
          <name val="Times New Roman CYR"/>
          <family val="1"/>
        </font>
        <alignment wrapText="1"/>
      </dxf>
    </rfmt>
    <rcc rId="0" sId="1" dxf="1">
      <nc r="A490" t="inlineStr">
        <is>
          <t>Государственная поддержка отрасли культура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0">
        <f>G491+G492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3" sId="1" ref="A490:XFD490" action="deleteRow">
    <undo index="65535" exp="area" ref3D="1" dr="$A$534:$XFD$536" dn="Z_B67934D4_E797_41BD_A015_871403995F47_.wvu.Rows" sId="1"/>
    <undo index="65535" exp="area" ref3D="1" dr="$A$490:$XFD$491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4" sId="1" ref="A490:XFD490" action="deleteRow">
    <undo index="65535" exp="area" ref3D="1" dr="$A$533:$XFD$535" dn="Z_B67934D4_E797_41BD_A015_871403995F47_.wvu.Rows" sId="1"/>
    <undo index="65535" exp="area" ref3D="1" dr="$A$490:$XFD$490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95" sId="1">
    <oc r="G486">
      <f>G487+#REF!</f>
    </oc>
    <nc r="G486">
      <f>G487</f>
    </nc>
  </rcc>
  <rrc rId="11496" sId="1" ref="A482:XFD482" action="deleteRow">
    <undo index="65535" exp="ref" v="1" dr="G482" r="G475" sId="1"/>
    <undo index="65535" exp="area" ref3D="1" dr="$A$532:$XFD$534" dn="Z_B67934D4_E797_41BD_A015_871403995F47_.wvu.Rows" sId="1"/>
    <undo index="65535" exp="area" ref3D="1" dr="$A$482:$XFD$485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2">
        <f>G483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7" sId="1" ref="A482:XFD482" action="deleteRow">
    <undo index="65535" exp="area" ref3D="1" dr="$A$531:$XFD$533" dn="Z_B67934D4_E797_41BD_A015_871403995F47_.wvu.Rows" sId="1"/>
    <undo index="65535" exp="area" ref3D="1" dr="$A$482:$XFD$484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8" sId="1" ref="A482:XFD482" action="deleteRow">
    <undo index="65535" exp="ref" v="1" dr="G482" r="G475" sId="1"/>
    <undo index="65535" exp="area" ref3D="1" dr="$A$530:$XFD$532" dn="Z_B67934D4_E797_41BD_A015_871403995F47_.wvu.Rows" sId="1"/>
    <undo index="65535" exp="area" ref3D="1" dr="$A$482:$XFD$483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2">
        <f>G483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9" sId="1" ref="A482:XFD482" action="deleteRow">
    <undo index="65535" exp="area" ref3D="1" dr="$A$529:$XFD$531" dn="Z_B67934D4_E797_41BD_A015_871403995F47_.wvu.Rows" sId="1"/>
    <undo index="65535" exp="area" ref3D="1" dr="$A$482:$XFD$482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00" sId="1">
    <oc r="G475">
      <f>G480+G476+G478+#REF!+#REF!</f>
    </oc>
    <nc r="G475">
      <f>G480+G476+G478</f>
    </nc>
  </rcc>
  <rrc rId="11501" sId="1" ref="A470:XFD470" action="deleteRow">
    <undo index="65535" exp="ref" v="1" dr="G470" r="G461" sId="1"/>
    <undo index="65535" exp="area" ref3D="1" dr="$A$528:$XFD$530" dn="Z_B67934D4_E797_41BD_A015_871403995F47_.wvu.Rows" sId="1"/>
    <undo index="65535" exp="area" ref3D="1" dr="$A$470:$XFD$473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2" sId="1" ref="A470:XFD470" action="deleteRow">
    <undo index="65535" exp="area" ref3D="1" dr="$A$527:$XFD$529" dn="Z_B67934D4_E797_41BD_A015_871403995F47_.wvu.Rows" sId="1"/>
    <undo index="65535" exp="area" ref3D="1" dr="$A$470:$XFD$472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503" sId="1" ref="A470:XFD470" action="deleteRow">
    <undo index="65535" exp="ref" v="1" dr="G470" r="G461" sId="1"/>
    <undo index="65535" exp="area" ref3D="1" dr="$A$526:$XFD$528" dn="Z_B67934D4_E797_41BD_A015_871403995F47_.wvu.Rows" sId="1"/>
    <undo index="65535" exp="area" ref3D="1" dr="$A$470:$XFD$471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4" sId="1" ref="A470:XFD470" action="deleteRow">
    <undo index="65535" exp="area" ref3D="1" dr="$A$525:$XFD$527" dn="Z_B67934D4_E797_41BD_A015_871403995F47_.wvu.Rows" sId="1"/>
    <undo index="65535" exp="area" ref3D="1" dr="$A$470:$XFD$470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05" sId="1">
    <oc r="G461">
      <f>G468+G462+G466+G464+#REF!+#REF!</f>
    </oc>
    <nc r="G461">
      <f>G468+G462+G466+G464</f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06" sId="1">
    <oc r="G7" t="inlineStr">
      <is>
        <t>от "___" декабря 2023 № ___</t>
      </is>
    </oc>
    <nc r="G7" t="inlineStr">
      <is>
        <t>от "27" декабря  2023  № 310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" start="0" length="0">
    <dxf>
      <numFmt numFmtId="30" formatCode="@"/>
      <fill>
        <patternFill>
          <bgColor indexed="41"/>
        </patternFill>
      </fill>
    </dxf>
  </rfmt>
  <rcc rId="11509" sId="1" odxf="1" dxf="1">
    <oc r="G34">
      <f>G35</f>
    </oc>
    <nc r="G34">
      <f>G35</f>
    </nc>
    <ndxf>
      <numFmt numFmtId="165" formatCode="0.00000"/>
      <fill>
        <patternFill patternType="none">
          <bgColor indexed="65"/>
        </patternFill>
      </fill>
    </ndxf>
  </rcc>
  <rfmt sheetId="1" sqref="G34">
    <dxf>
      <fill>
        <patternFill patternType="solid">
          <bgColor rgb="FFCCFFFF"/>
        </patternFill>
      </fill>
    </dxf>
  </rfmt>
  <rfmt sheetId="1" sqref="G21">
    <dxf>
      <fill>
        <patternFill>
          <bgColor theme="0"/>
        </patternFill>
      </fill>
    </dxf>
  </rfmt>
  <rcc rId="11510" sId="1" numFmtId="4">
    <oc r="G39">
      <v>657.3</v>
    </oc>
    <nc r="G39">
      <v>656.3</v>
    </nc>
  </rcc>
  <rcc rId="11511" sId="1" numFmtId="4">
    <oc r="G44">
      <f>11526.2-1421.1</f>
    </oc>
    <nc r="G44">
      <v>9164.2000000000007</v>
    </nc>
  </rcc>
  <rcc rId="11512" sId="1" numFmtId="4">
    <oc r="G45">
      <f>3481-429.2</f>
    </oc>
    <nc r="G45">
      <v>2770.2</v>
    </nc>
  </rcc>
  <rfmt sheetId="1" sqref="G52">
    <dxf>
      <fill>
        <patternFill>
          <bgColor theme="0"/>
        </patternFill>
      </fill>
    </dxf>
  </rfmt>
  <rcc rId="11513" sId="1" numFmtId="4">
    <oc r="G59">
      <v>500</v>
    </oc>
    <nc r="G59">
      <v>422.5</v>
    </nc>
  </rcc>
  <rfmt sheetId="1" sqref="G67">
    <dxf>
      <fill>
        <patternFill>
          <bgColor theme="0"/>
        </patternFill>
      </fill>
    </dxf>
  </rfmt>
  <rcc rId="11514" sId="1" numFmtId="4">
    <oc r="G70">
      <v>200</v>
    </oc>
    <nc r="G70">
      <v>214</v>
    </nc>
  </rcc>
  <rcc rId="11515" sId="1" numFmtId="4">
    <oc r="G71">
      <v>650</v>
    </oc>
    <nc r="G71">
      <v>500</v>
    </nc>
  </rcc>
  <rrc rId="11516" sId="1" ref="A78:XFD80" action="insertRow">
    <undo index="65535" exp="area" ref3D="1" dr="$A$524:$XFD$526" dn="Z_B67934D4_E797_41BD_A015_871403995F47_.wvu.Rows" sId="1"/>
    <undo index="65535" exp="area" ref3D="1" dr="$A$415:$XFD$418" dn="Z_B67934D4_E797_41BD_A015_871403995F47_.wvu.Rows" sId="1"/>
    <undo index="65535" exp="area" ref3D="1" dr="$A$181:$XFD$181" dn="Z_B67934D4_E797_41BD_A015_871403995F47_.wvu.Rows" sId="1"/>
    <undo index="65535" exp="area" ref3D="1" dr="$A$153:$XFD$154" dn="Z_B67934D4_E797_41BD_A015_871403995F47_.wvu.Rows" sId="1"/>
  </rrc>
  <rm rId="11517" sheetId="1" source="A72:XFD74" destination="A78:XFD80" sourceSheetId="1"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xfDxf="1" sqref="A79:XFD79" start="0" length="0">
      <dxf>
        <font>
          <b/>
          <name val="Times New Roman CYR"/>
          <family val="1"/>
        </font>
        <alignment wrapText="1"/>
      </dxf>
    </rfmt>
    <rfmt sheetId="1" xfDxf="1" sqref="A80:XFD80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alignment horizontal="left"/>
      </dxf>
    </rfmt>
    <rfmt sheetId="1" sqref="B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9" start="0" length="0">
      <dxf>
        <font>
          <b val="0"/>
          <name val="Times New Roman"/>
          <family val="1"/>
        </font>
        <alignment horizontal="left"/>
      </dxf>
    </rfmt>
    <rfmt sheetId="1" sqref="B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0" start="0" length="0">
      <dxf>
        <font>
          <b val="0"/>
          <name val="Times New Roman"/>
          <family val="1"/>
        </font>
        <alignment horizontal="left"/>
      </dxf>
    </rfmt>
    <rfmt sheetId="1" sqref="B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518" sId="1" ref="A72:XFD72" action="deleteRow">
    <undo index="65535" exp="area" ref3D="1" dr="$A$527:$XFD$529" dn="Z_B67934D4_E797_41BD_A015_871403995F47_.wvu.Rows" sId="1"/>
    <undo index="65535" exp="area" ref3D="1" dr="$A$418:$XFD$421" dn="Z_B67934D4_E797_41BD_A015_871403995F47_.wvu.Rows" sId="1"/>
    <undo index="65535" exp="area" ref3D="1" dr="$A$184:$XFD$184" dn="Z_B67934D4_E797_41BD_A015_871403995F47_.wvu.Rows" sId="1"/>
    <undo index="65535" exp="area" ref3D="1" dr="$A$156:$XFD$157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rc rId="11519" sId="1" ref="A72:XFD72" action="deleteRow">
    <undo index="65535" exp="area" ref3D="1" dr="$A$526:$XFD$528" dn="Z_B67934D4_E797_41BD_A015_871403995F47_.wvu.Rows" sId="1"/>
    <undo index="65535" exp="area" ref3D="1" dr="$A$417:$XFD$420" dn="Z_B67934D4_E797_41BD_A015_871403995F47_.wvu.Rows" sId="1"/>
    <undo index="65535" exp="area" ref3D="1" dr="$A$183:$XFD$183" dn="Z_B67934D4_E797_41BD_A015_871403995F47_.wvu.Rows" sId="1"/>
    <undo index="65535" exp="area" ref3D="1" dr="$A$155:$XFD$156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rc rId="11520" sId="1" ref="A72:XFD72" action="deleteRow">
    <undo index="65535" exp="area" ref3D="1" dr="$A$525:$XFD$527" dn="Z_B67934D4_E797_41BD_A015_871403995F47_.wvu.Rows" sId="1"/>
    <undo index="65535" exp="area" ref3D="1" dr="$A$416:$XFD$419" dn="Z_B67934D4_E797_41BD_A015_871403995F47_.wvu.Rows" sId="1"/>
    <undo index="65535" exp="area" ref3D="1" dr="$A$182:$XFD$182" dn="Z_B67934D4_E797_41BD_A015_871403995F47_.wvu.Rows" sId="1"/>
    <undo index="65535" exp="area" ref3D="1" dr="$A$154:$XFD$155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cc rId="11521" sId="1">
    <oc r="E75" t="inlineStr">
      <is>
        <t>0100400000</t>
      </is>
    </oc>
    <nc r="E75" t="inlineStr">
      <is>
        <t>01006 00000</t>
      </is>
    </nc>
  </rcc>
  <rcc rId="11522" sId="1">
    <oc r="E76" t="inlineStr">
      <is>
        <t>0100482900</t>
      </is>
    </oc>
    <nc r="E76" t="inlineStr">
      <is>
        <t>01006 82900</t>
      </is>
    </nc>
  </rcc>
  <rcc rId="11523" sId="1">
    <oc r="E77" t="inlineStr">
      <is>
        <t>0100482900</t>
      </is>
    </oc>
    <nc r="E77" t="inlineStr">
      <is>
        <t>01006 82900</t>
      </is>
    </nc>
  </rcc>
  <rcc rId="11524" sId="1" numFmtId="4">
    <oc r="G77">
      <v>200</v>
    </oc>
    <nc r="G77">
      <v>100</v>
    </nc>
  </rcc>
  <rcc rId="11525" sId="1" xfDxf="1" dxf="1">
    <oc r="A75" t="inlineStr">
      <is>
        <t>Основное мероприятие "Изготовление комплектов памятных медалей</t>
      </is>
    </oc>
    <nc r="A75" t="inlineStr">
      <is>
        <t>Основное мероприятие "Муниципальный форум "Малая Родина - сила России"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Ведом.структура!$A$1:$G$604</formula>
    <oldFormula>Ведом.структура!$A$1:$G$604</oldFormula>
  </rdn>
  <rdn rId="0" localSheetId="1" customView="1" name="Z_AE1628EF_E883_4F65_8A92_E0DF709FF3F3_.wvu.FilterData" hidden="1" oldHidden="1">
    <formula>Ведом.структура!$A$13:$I$604</formula>
    <oldFormula>Ведом.структура!$A$13:$I$604</oldFormula>
  </rdn>
  <rcv guid="{AE1628EF-E883-4F65-8A92-E0DF709FF3F3}" action="add"/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8" sId="1" numFmtId="4">
    <oc r="G81">
      <v>400</v>
    </oc>
    <nc r="G81">
      <v>108</v>
    </nc>
  </rcc>
  <rcc rId="11529" sId="1" numFmtId="4">
    <oc r="G94">
      <v>250</v>
    </oc>
    <nc r="G94">
      <v>520</v>
    </nc>
  </rcc>
  <rfmt sheetId="1" sqref="A95:G98">
    <dxf>
      <fill>
        <patternFill patternType="solid">
          <bgColor theme="2"/>
        </patternFill>
      </fill>
    </dxf>
  </rfmt>
  <rfmt sheetId="1" sqref="A95:G98">
    <dxf>
      <fill>
        <patternFill>
          <bgColor rgb="FF92D050"/>
        </patternFill>
      </fill>
    </dxf>
  </rfmt>
  <rfmt sheetId="1" sqref="A95:G98">
    <dxf>
      <fill>
        <patternFill>
          <bgColor rgb="FFFFC000"/>
        </patternFill>
      </fill>
    </dxf>
  </rfmt>
  <rfmt sheetId="1" sqref="G100:G102">
    <dxf>
      <fill>
        <patternFill>
          <bgColor theme="0"/>
        </patternFill>
      </fill>
    </dxf>
  </rfmt>
  <rfmt sheetId="1" sqref="G103">
    <dxf>
      <fill>
        <patternFill>
          <bgColor theme="0"/>
        </patternFill>
      </fill>
    </dxf>
  </rfmt>
  <rfmt sheetId="1" sqref="G108">
    <dxf>
      <fill>
        <patternFill>
          <bgColor theme="0"/>
        </patternFill>
      </fill>
    </dxf>
  </rfmt>
  <rcc rId="11530" sId="1" numFmtId="4">
    <oc r="G117">
      <v>22</v>
    </oc>
    <nc r="G117">
      <v>12</v>
    </nc>
  </rcc>
  <rcc rId="11531" sId="1" numFmtId="4">
    <oc r="G118">
      <v>24.21</v>
    </oc>
    <nc r="G118">
      <v>34.21</v>
    </nc>
  </rcc>
  <rfmt sheetId="1" sqref="G114">
    <dxf>
      <fill>
        <patternFill>
          <bgColor theme="0"/>
        </patternFill>
      </fill>
    </dxf>
  </rfmt>
  <rrc rId="11532" sId="1" ref="A119:XFD124" action="insertRow">
    <undo index="65535" exp="area" ref3D="1" dr="$A$524:$XFD$526" dn="Z_B67934D4_E797_41BD_A015_871403995F47_.wvu.Rows" sId="1"/>
    <undo index="65535" exp="area" ref3D="1" dr="$A$415:$XFD$418" dn="Z_B67934D4_E797_41BD_A015_871403995F47_.wvu.Rows" sId="1"/>
    <undo index="65535" exp="area" ref3D="1" dr="$A$181:$XFD$181" dn="Z_B67934D4_E797_41BD_A015_871403995F47_.wvu.Rows" sId="1"/>
    <undo index="65535" exp="area" ref3D="1" dr="$A$153:$XFD$154" dn="Z_B67934D4_E797_41BD_A015_871403995F47_.wvu.Rows" sId="1"/>
  </rrc>
  <rcc rId="11533" sId="1" odxf="1" dxf="1">
    <nc r="A119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34" sId="1" odxf="1" dxf="1">
    <nc r="B11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5" sId="1" odxf="1" dxf="1">
    <nc r="C1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6" sId="1" odxf="1" dxf="1">
    <nc r="D11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7" sId="1" odxf="1" dxf="1">
    <nc r="E11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19" start="0" length="0">
    <dxf>
      <font>
        <i/>
        <name val="Times New Roman"/>
        <family val="1"/>
      </font>
    </dxf>
  </rfmt>
  <rfmt sheetId="1" sqref="G119" start="0" length="0">
    <dxf>
      <font>
        <i/>
        <name val="Times New Roman"/>
        <family val="1"/>
      </font>
    </dxf>
  </rfmt>
  <rfmt sheetId="1" sqref="H119" start="0" length="0">
    <dxf>
      <font>
        <i/>
        <name val="Times New Roman CYR"/>
        <family val="1"/>
      </font>
    </dxf>
  </rfmt>
  <rfmt sheetId="1" sqref="I119" start="0" length="0">
    <dxf>
      <font>
        <i/>
        <name val="Times New Roman CYR"/>
        <family val="1"/>
      </font>
    </dxf>
  </rfmt>
  <rfmt sheetId="1" sqref="J119" start="0" length="0">
    <dxf>
      <font>
        <i/>
        <name val="Times New Roman CYR"/>
        <family val="1"/>
      </font>
    </dxf>
  </rfmt>
  <rfmt sheetId="1" sqref="K119" start="0" length="0">
    <dxf>
      <font>
        <i/>
        <name val="Times New Roman CYR"/>
        <family val="1"/>
      </font>
    </dxf>
  </rfmt>
  <rfmt sheetId="1" sqref="L119" start="0" length="0">
    <dxf>
      <font>
        <i/>
        <name val="Times New Roman CYR"/>
        <family val="1"/>
      </font>
    </dxf>
  </rfmt>
  <rfmt sheetId="1" sqref="M119" start="0" length="0">
    <dxf>
      <font>
        <i/>
        <name val="Times New Roman CYR"/>
        <family val="1"/>
      </font>
    </dxf>
  </rfmt>
  <rfmt sheetId="1" sqref="N119" start="0" length="0">
    <dxf>
      <font>
        <i/>
        <name val="Times New Roman CYR"/>
        <family val="1"/>
      </font>
    </dxf>
  </rfmt>
  <rfmt sheetId="1" sqref="O119" start="0" length="0">
    <dxf>
      <font>
        <i/>
        <name val="Times New Roman CYR"/>
        <family val="1"/>
      </font>
    </dxf>
  </rfmt>
  <rfmt sheetId="1" sqref="P119" start="0" length="0">
    <dxf>
      <font>
        <i/>
        <name val="Times New Roman CYR"/>
        <family val="1"/>
      </font>
    </dxf>
  </rfmt>
  <rfmt sheetId="1" sqref="Q119" start="0" length="0">
    <dxf>
      <font>
        <i/>
        <name val="Times New Roman CYR"/>
        <family val="1"/>
      </font>
    </dxf>
  </rfmt>
  <rfmt sheetId="1" sqref="R119" start="0" length="0">
    <dxf>
      <font>
        <i/>
        <name val="Times New Roman CYR"/>
        <family val="1"/>
      </font>
    </dxf>
  </rfmt>
  <rfmt sheetId="1" sqref="S119" start="0" length="0">
    <dxf>
      <font>
        <i/>
        <name val="Times New Roman CYR"/>
        <family val="1"/>
      </font>
    </dxf>
  </rfmt>
  <rfmt sheetId="1" sqref="T119" start="0" length="0">
    <dxf>
      <font>
        <i/>
        <name val="Times New Roman CYR"/>
        <family val="1"/>
      </font>
    </dxf>
  </rfmt>
  <rfmt sheetId="1" sqref="U119" start="0" length="0">
    <dxf>
      <font>
        <i/>
        <name val="Times New Roman CYR"/>
        <family val="1"/>
      </font>
    </dxf>
  </rfmt>
  <rfmt sheetId="1" sqref="V119" start="0" length="0">
    <dxf>
      <font>
        <i/>
        <name val="Times New Roman CYR"/>
        <family val="1"/>
      </font>
    </dxf>
  </rfmt>
  <rfmt sheetId="1" sqref="A119:XFD119" start="0" length="0">
    <dxf>
      <font>
        <i/>
        <name val="Times New Roman CYR"/>
        <family val="1"/>
      </font>
    </dxf>
  </rfmt>
  <rcc rId="11538" sId="1">
    <nc r="A120" t="inlineStr">
      <is>
        <t>Закупка товаров, работ и услуг в сфере информационно-коммуникационных технологий</t>
      </is>
    </nc>
  </rcc>
  <rcc rId="11539" sId="1">
    <nc r="B120" t="inlineStr">
      <is>
        <t>968</t>
      </is>
    </nc>
  </rcc>
  <rcc rId="11540" sId="1">
    <nc r="C120" t="inlineStr">
      <is>
        <t>01</t>
      </is>
    </nc>
  </rcc>
  <rcc rId="11541" sId="1">
    <nc r="D120" t="inlineStr">
      <is>
        <t>13</t>
      </is>
    </nc>
  </rcc>
  <rcc rId="11542" sId="1">
    <nc r="E120" t="inlineStr">
      <is>
        <t>99900 82900</t>
      </is>
    </nc>
  </rcc>
  <rcc rId="11543" sId="1">
    <nc r="F120" t="inlineStr">
      <is>
        <t>242</t>
      </is>
    </nc>
  </rcc>
  <rfmt sheetId="1" sqref="H120" start="0" length="0">
    <dxf>
      <font>
        <i/>
        <name val="Times New Roman CYR"/>
        <family val="1"/>
      </font>
    </dxf>
  </rfmt>
  <rfmt sheetId="1" sqref="I120" start="0" length="0">
    <dxf>
      <font>
        <i/>
        <name val="Times New Roman CYR"/>
        <family val="1"/>
      </font>
    </dxf>
  </rfmt>
  <rfmt sheetId="1" sqref="J120" start="0" length="0">
    <dxf>
      <font>
        <i/>
        <name val="Times New Roman CYR"/>
        <family val="1"/>
      </font>
    </dxf>
  </rfmt>
  <rfmt sheetId="1" sqref="K120" start="0" length="0">
    <dxf>
      <font>
        <i/>
        <name val="Times New Roman CYR"/>
        <family val="1"/>
      </font>
    </dxf>
  </rfmt>
  <rfmt sheetId="1" sqref="L120" start="0" length="0">
    <dxf>
      <font>
        <i/>
        <name val="Times New Roman CYR"/>
        <family val="1"/>
      </font>
    </dxf>
  </rfmt>
  <rfmt sheetId="1" sqref="M120" start="0" length="0">
    <dxf>
      <font>
        <i/>
        <name val="Times New Roman CYR"/>
        <family val="1"/>
      </font>
    </dxf>
  </rfmt>
  <rfmt sheetId="1" sqref="N120" start="0" length="0">
    <dxf>
      <font>
        <i/>
        <name val="Times New Roman CYR"/>
        <family val="1"/>
      </font>
    </dxf>
  </rfmt>
  <rfmt sheetId="1" sqref="O120" start="0" length="0">
    <dxf>
      <font>
        <i/>
        <name val="Times New Roman CYR"/>
        <family val="1"/>
      </font>
    </dxf>
  </rfmt>
  <rfmt sheetId="1" sqref="P120" start="0" length="0">
    <dxf>
      <font>
        <i/>
        <name val="Times New Roman CYR"/>
        <family val="1"/>
      </font>
    </dxf>
  </rfmt>
  <rfmt sheetId="1" sqref="Q120" start="0" length="0">
    <dxf>
      <font>
        <i/>
        <name val="Times New Roman CYR"/>
        <family val="1"/>
      </font>
    </dxf>
  </rfmt>
  <rfmt sheetId="1" sqref="R120" start="0" length="0">
    <dxf>
      <font>
        <i/>
        <name val="Times New Roman CYR"/>
        <family val="1"/>
      </font>
    </dxf>
  </rfmt>
  <rfmt sheetId="1" sqref="S120" start="0" length="0">
    <dxf>
      <font>
        <i/>
        <name val="Times New Roman CYR"/>
        <family val="1"/>
      </font>
    </dxf>
  </rfmt>
  <rfmt sheetId="1" sqref="T120" start="0" length="0">
    <dxf>
      <font>
        <i/>
        <name val="Times New Roman CYR"/>
        <family val="1"/>
      </font>
    </dxf>
  </rfmt>
  <rfmt sheetId="1" sqref="U120" start="0" length="0">
    <dxf>
      <font>
        <i/>
        <name val="Times New Roman CYR"/>
        <family val="1"/>
      </font>
    </dxf>
  </rfmt>
  <rfmt sheetId="1" sqref="V120" start="0" length="0">
    <dxf>
      <font>
        <i/>
        <name val="Times New Roman CYR"/>
        <family val="1"/>
      </font>
    </dxf>
  </rfmt>
  <rfmt sheetId="1" sqref="A120:XFD120" start="0" length="0">
    <dxf>
      <font>
        <i/>
        <name val="Times New Roman CYR"/>
        <family val="1"/>
      </font>
    </dxf>
  </rfmt>
  <rcc rId="11544" sId="1">
    <nc r="A121" t="inlineStr">
      <is>
        <t>Прочие закупки товаров, работ и услуг для государственных (муниципальных) нужд</t>
      </is>
    </nc>
  </rcc>
  <rcc rId="11545" sId="1">
    <nc r="B121" t="inlineStr">
      <is>
        <t>968</t>
      </is>
    </nc>
  </rcc>
  <rcc rId="11546" sId="1">
    <nc r="C121" t="inlineStr">
      <is>
        <t>01</t>
      </is>
    </nc>
  </rcc>
  <rcc rId="11547" sId="1">
    <nc r="D121" t="inlineStr">
      <is>
        <t>13</t>
      </is>
    </nc>
  </rcc>
  <rcc rId="11548" sId="1">
    <nc r="E121" t="inlineStr">
      <is>
        <t>99900 82900</t>
      </is>
    </nc>
  </rcc>
  <rcc rId="11549" sId="1">
    <nc r="F121" t="inlineStr">
      <is>
        <t>244</t>
      </is>
    </nc>
  </rcc>
  <rcc rId="11550" sId="1">
    <nc r="A122" t="inlineStr">
      <is>
        <t>Закупка энергетических ресурсов</t>
      </is>
    </nc>
  </rcc>
  <rcc rId="11551" sId="1">
    <nc r="B122" t="inlineStr">
      <is>
        <t>968</t>
      </is>
    </nc>
  </rcc>
  <rcc rId="11552" sId="1">
    <nc r="C122" t="inlineStr">
      <is>
        <t>01</t>
      </is>
    </nc>
  </rcc>
  <rcc rId="11553" sId="1">
    <nc r="D122" t="inlineStr">
      <is>
        <t>13</t>
      </is>
    </nc>
  </rcc>
  <rcc rId="11554" sId="1">
    <nc r="E122" t="inlineStr">
      <is>
        <t>99900 82900</t>
      </is>
    </nc>
  </rcc>
  <rcc rId="11555" sId="1">
    <nc r="F122" t="inlineStr">
      <is>
        <t>247</t>
      </is>
    </nc>
  </rcc>
  <rcc rId="11556" sId="1" odxf="1" dxf="1">
    <nc r="A123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odxf>
      <fill>
        <patternFill patternType="none"/>
      </fill>
    </odxf>
    <ndxf>
      <fill>
        <patternFill patternType="solid"/>
      </fill>
    </ndxf>
  </rcc>
  <rcc rId="11557" sId="1">
    <nc r="B123" t="inlineStr">
      <is>
        <t>968</t>
      </is>
    </nc>
  </rcc>
  <rcc rId="11558" sId="1">
    <nc r="C123" t="inlineStr">
      <is>
        <t>01</t>
      </is>
    </nc>
  </rcc>
  <rcc rId="11559" sId="1">
    <nc r="D123" t="inlineStr">
      <is>
        <t>13</t>
      </is>
    </nc>
  </rcc>
  <rcc rId="11560" sId="1">
    <nc r="E123" t="inlineStr">
      <is>
        <t>99900 82900</t>
      </is>
    </nc>
  </rcc>
  <rcc rId="11561" sId="1">
    <nc r="F123" t="inlineStr">
      <is>
        <t>831</t>
      </is>
    </nc>
  </rcc>
  <rcc rId="11562" sId="1" odxf="1" dxf="1">
    <nc r="A124" t="inlineStr">
      <is>
        <t>Уплата иных платежей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/>
      </border>
    </ndxf>
  </rcc>
  <rcc rId="11563" sId="1">
    <nc r="B124" t="inlineStr">
      <is>
        <t>968</t>
      </is>
    </nc>
  </rcc>
  <rcc rId="11564" sId="1">
    <nc r="C124" t="inlineStr">
      <is>
        <t>01</t>
      </is>
    </nc>
  </rcc>
  <rcc rId="11565" sId="1">
    <nc r="D124" t="inlineStr">
      <is>
        <t>13</t>
      </is>
    </nc>
  </rcc>
  <rcc rId="11566" sId="1">
    <nc r="E124" t="inlineStr">
      <is>
        <t>99900 82900</t>
      </is>
    </nc>
  </rcc>
  <rcc rId="11567" sId="1">
    <nc r="F124" t="inlineStr">
      <is>
        <t>853</t>
      </is>
    </nc>
  </rcc>
  <rcc rId="11568" sId="1" numFmtId="4">
    <nc r="G120">
      <v>20.824999999999999</v>
    </nc>
  </rcc>
  <rcc rId="11569" sId="1" numFmtId="4">
    <nc r="G121">
      <v>236.20042000000001</v>
    </nc>
  </rcc>
  <rcc rId="11570" sId="1" numFmtId="4">
    <nc r="G122">
      <v>72.480729999999994</v>
    </nc>
  </rcc>
  <rcc rId="11571" sId="1" numFmtId="4">
    <nc r="G123">
      <v>12.84247</v>
    </nc>
  </rcc>
  <rrc rId="11572" sId="1" ref="A124:XFD124" action="deleteRow">
    <undo index="65535" exp="area" dr="G120:G124" r="G119" sId="1"/>
    <undo index="65535" exp="area" ref3D="1" dr="$A$530:$XFD$532" dn="Z_B67934D4_E797_41BD_A015_871403995F47_.wvu.Rows" sId="1"/>
    <undo index="65535" exp="area" ref3D="1" dr="$A$421:$XFD$424" dn="Z_B67934D4_E797_41BD_A015_871403995F47_.wvu.Rows" sId="1"/>
    <undo index="65535" exp="area" ref3D="1" dr="$A$187:$XFD$187" dn="Z_B67934D4_E797_41BD_A015_871403995F47_.wvu.Rows" sId="1"/>
    <undo index="65535" exp="area" ref3D="1" dr="$A$159:$XFD$160" dn="Z_B67934D4_E797_41BD_A015_871403995F47_.wvu.Rows" sId="1"/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4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73" sId="1">
    <nc r="G119">
      <f>SUM(G120:G123)</f>
    </nc>
  </rcc>
  <rcc rId="11574" sId="1" numFmtId="4">
    <oc r="G125">
      <f>3101.2-1236.4</f>
    </oc>
    <nc r="G125">
      <v>2256.1062499999998</v>
    </nc>
  </rcc>
  <rfmt sheetId="1" sqref="A126:G130">
    <dxf>
      <fill>
        <patternFill>
          <bgColor rgb="FFFFC000"/>
        </patternFill>
      </fill>
    </dxf>
  </rfmt>
  <rcc rId="11575" sId="1" numFmtId="4">
    <oc r="G133">
      <f>16325.5-880.2-1585.9</f>
    </oc>
    <nc r="G133">
      <v>10787.2</v>
    </nc>
  </rcc>
  <rcc rId="11576" sId="1" numFmtId="4">
    <oc r="G134">
      <v>300</v>
    </oc>
    <nc r="G134">
      <v>338.15800000000002</v>
    </nc>
  </rcc>
  <rcc rId="11577" sId="1" numFmtId="4">
    <oc r="G135">
      <f>4930.3-265.8-479</f>
    </oc>
    <nc r="G135">
      <v>3257.7</v>
    </nc>
  </rcc>
  <rcc rId="11578" sId="1" numFmtId="4">
    <oc r="G136">
      <v>940</v>
    </oc>
    <nc r="G136">
      <v>943.29700000000003</v>
    </nc>
  </rcc>
  <rcc rId="11579" sId="1" numFmtId="4">
    <oc r="G137">
      <f>5054.4+20+30+120</f>
    </oc>
    <nc r="G137">
      <v>8094.4446600000001</v>
    </nc>
  </rcc>
  <rcc rId="11580" sId="1" numFmtId="4">
    <oc r="G138">
      <f>1797.3+530</f>
    </oc>
    <nc r="G138">
      <v>2550</v>
    </nc>
  </rcc>
  <rrc rId="11581" sId="1" ref="A140:XFD141" action="insertRow">
    <undo index="65535" exp="area" ref3D="1" dr="$A$529:$XFD$531" dn="Z_B67934D4_E797_41BD_A015_871403995F47_.wvu.Rows" sId="1"/>
    <undo index="65535" exp="area" ref3D="1" dr="$A$420:$XFD$423" dn="Z_B67934D4_E797_41BD_A015_871403995F47_.wvu.Rows" sId="1"/>
    <undo index="65535" exp="area" ref3D="1" dr="$A$186:$XFD$186" dn="Z_B67934D4_E797_41BD_A015_871403995F47_.wvu.Rows" sId="1"/>
    <undo index="65535" exp="area" ref3D="1" dr="$A$158:$XFD$159" dn="Z_B67934D4_E797_41BD_A015_871403995F47_.wvu.Rows" sId="1"/>
  </rrc>
  <rcc rId="11582" sId="1" odxf="1" dxf="1">
    <nc r="A140" t="inlineStr">
      <is>
        <t>Резервные фонды местных администраций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83" sId="1" odxf="1" dxf="1">
    <nc r="B14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4" sId="1" odxf="1" dxf="1">
    <nc r="C1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5" sId="1" odxf="1" dxf="1">
    <nc r="D14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6" sId="1" odxf="1" dxf="1">
    <nc r="E140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0" start="0" length="0">
    <dxf>
      <font>
        <i/>
        <name val="Times New Roman"/>
        <family val="1"/>
      </font>
    </dxf>
  </rfmt>
  <rcc rId="11587" sId="1" odxf="1" dxf="1">
    <nc r="G140">
      <f>G141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40" start="0" length="0">
    <dxf>
      <font>
        <i/>
        <name val="Times New Roman CYR"/>
        <family val="1"/>
      </font>
    </dxf>
  </rfmt>
  <rfmt sheetId="1" sqref="I140" start="0" length="0">
    <dxf>
      <font>
        <i/>
        <name val="Times New Roman CYR"/>
        <family val="1"/>
      </font>
    </dxf>
  </rfmt>
  <rfmt sheetId="1" sqref="J140" start="0" length="0">
    <dxf>
      <font>
        <i/>
        <name val="Times New Roman CYR"/>
        <family val="1"/>
      </font>
    </dxf>
  </rfmt>
  <rfmt sheetId="1" sqref="K140" start="0" length="0">
    <dxf>
      <font>
        <i/>
        <name val="Times New Roman CYR"/>
        <family val="1"/>
      </font>
    </dxf>
  </rfmt>
  <rfmt sheetId="1" sqref="L140" start="0" length="0">
    <dxf>
      <font>
        <i/>
        <name val="Times New Roman CYR"/>
        <family val="1"/>
      </font>
    </dxf>
  </rfmt>
  <rfmt sheetId="1" sqref="M140" start="0" length="0">
    <dxf>
      <font>
        <i/>
        <name val="Times New Roman CYR"/>
        <family val="1"/>
      </font>
    </dxf>
  </rfmt>
  <rfmt sheetId="1" sqref="N140" start="0" length="0">
    <dxf>
      <font>
        <i/>
        <name val="Times New Roman CYR"/>
        <family val="1"/>
      </font>
    </dxf>
  </rfmt>
  <rfmt sheetId="1" sqref="O140" start="0" length="0">
    <dxf>
      <font>
        <i/>
        <name val="Times New Roman CYR"/>
        <family val="1"/>
      </font>
    </dxf>
  </rfmt>
  <rfmt sheetId="1" sqref="P140" start="0" length="0">
    <dxf>
      <font>
        <i/>
        <name val="Times New Roman CYR"/>
        <family val="1"/>
      </font>
    </dxf>
  </rfmt>
  <rfmt sheetId="1" sqref="Q140" start="0" length="0">
    <dxf>
      <font>
        <i/>
        <name val="Times New Roman CYR"/>
        <family val="1"/>
      </font>
    </dxf>
  </rfmt>
  <rfmt sheetId="1" sqref="R140" start="0" length="0">
    <dxf>
      <font>
        <i/>
        <name val="Times New Roman CYR"/>
        <family val="1"/>
      </font>
    </dxf>
  </rfmt>
  <rfmt sheetId="1" sqref="S140" start="0" length="0">
    <dxf>
      <font>
        <i/>
        <name val="Times New Roman CYR"/>
        <family val="1"/>
      </font>
    </dxf>
  </rfmt>
  <rfmt sheetId="1" sqref="T140" start="0" length="0">
    <dxf>
      <font>
        <i/>
        <name val="Times New Roman CYR"/>
        <family val="1"/>
      </font>
    </dxf>
  </rfmt>
  <rfmt sheetId="1" sqref="U140" start="0" length="0">
    <dxf>
      <font>
        <i/>
        <name val="Times New Roman CYR"/>
        <family val="1"/>
      </font>
    </dxf>
  </rfmt>
  <rfmt sheetId="1" sqref="V140" start="0" length="0">
    <dxf>
      <font>
        <i/>
        <name val="Times New Roman CYR"/>
        <family val="1"/>
      </font>
    </dxf>
  </rfmt>
  <rfmt sheetId="1" sqref="A140:XFD140" start="0" length="0">
    <dxf>
      <font>
        <i/>
        <name val="Times New Roman CYR"/>
        <family val="1"/>
      </font>
    </dxf>
  </rfmt>
  <rcc rId="11588" sId="1">
    <nc r="A141" t="inlineStr">
      <is>
        <t>Иные выплаты населению</t>
      </is>
    </nc>
  </rcc>
  <rcc rId="11589" sId="1">
    <nc r="B141" t="inlineStr">
      <is>
        <t>968</t>
      </is>
    </nc>
  </rcc>
  <rcc rId="11590" sId="1">
    <nc r="C141" t="inlineStr">
      <is>
        <t>01</t>
      </is>
    </nc>
  </rcc>
  <rcc rId="11591" sId="1">
    <nc r="D141" t="inlineStr">
      <is>
        <t>13</t>
      </is>
    </nc>
  </rcc>
  <rcc rId="11592" sId="1">
    <nc r="E141" t="inlineStr">
      <is>
        <t>99900 86000</t>
      </is>
    </nc>
  </rcc>
  <rcc rId="11593" sId="1">
    <nc r="F141" t="inlineStr">
      <is>
        <t>360</t>
      </is>
    </nc>
  </rcc>
  <rcc rId="11594" sId="1" numFmtId="4">
    <nc r="G141">
      <v>67.5</v>
    </nc>
  </rcc>
  <rcc rId="11595" sId="1">
    <oc r="G99">
      <f>G100+G103+G108+G114+G124+G131+G126</f>
    </oc>
    <nc r="G99">
      <f>G100+G103+G108+G114+G124+G131+G126+G119+G140</f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596" sId="1" ref="A142:XFD144" action="insertRow">
    <undo index="65535" exp="area" ref3D="1" dr="$A$531:$XFD$533" dn="Z_B67934D4_E797_41BD_A015_871403995F47_.wvu.Rows" sId="1"/>
    <undo index="65535" exp="area" ref3D="1" dr="$A$422:$XFD$425" dn="Z_B67934D4_E797_41BD_A015_871403995F47_.wvu.Rows" sId="1"/>
    <undo index="65535" exp="area" ref3D="1" dr="$A$188:$XFD$188" dn="Z_B67934D4_E797_41BD_A015_871403995F47_.wvu.Rows" sId="1"/>
    <undo index="65535" exp="area" ref3D="1" dr="$A$160:$XFD$161" dn="Z_B67934D4_E797_41BD_A015_871403995F47_.wvu.Rows" sId="1"/>
  </rrc>
  <rfmt sheetId="1" sqref="A142" start="0" length="0">
    <dxf>
      <font>
        <i/>
        <color indexed="8"/>
        <name val="Times New Roman"/>
        <family val="1"/>
      </font>
    </dxf>
  </rfmt>
  <rcc rId="11597" sId="1" odxf="1" dxf="1">
    <nc r="B14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8" sId="1" odxf="1" dxf="1">
    <nc r="C14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9" sId="1" odxf="1" dxf="1">
    <nc r="D14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2" start="0" length="0">
    <dxf>
      <font>
        <i/>
        <name val="Times New Roman"/>
        <family val="1"/>
      </font>
    </dxf>
  </rfmt>
  <rfmt sheetId="1" sqref="F142" start="0" length="0">
    <dxf>
      <font>
        <b/>
        <name val="Times New Roman"/>
        <family val="1"/>
      </font>
    </dxf>
  </rfmt>
  <rfmt sheetId="1" sqref="G142" start="0" length="0">
    <dxf>
      <font>
        <i/>
        <name val="Times New Roman"/>
        <family val="1"/>
      </font>
    </dxf>
  </rfmt>
  <rcc rId="11600" sId="1" odxf="1" dxf="1">
    <nc r="A143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01" sId="1">
    <nc r="B143" t="inlineStr">
      <is>
        <t>968</t>
      </is>
    </nc>
  </rcc>
  <rcc rId="11602" sId="1">
    <nc r="C143" t="inlineStr">
      <is>
        <t>01</t>
      </is>
    </nc>
  </rcc>
  <rcc rId="11603" sId="1">
    <nc r="D143" t="inlineStr">
      <is>
        <t>13</t>
      </is>
    </nc>
  </rcc>
  <rcc rId="11604" sId="1">
    <nc r="F143" t="inlineStr">
      <is>
        <t>111</t>
      </is>
    </nc>
  </rcc>
  <rcc rId="11605" sId="1">
    <nc r="A1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606" sId="1">
    <nc r="B144" t="inlineStr">
      <is>
        <t>968</t>
      </is>
    </nc>
  </rcc>
  <rcc rId="11607" sId="1">
    <nc r="C144" t="inlineStr">
      <is>
        <t>01</t>
      </is>
    </nc>
  </rcc>
  <rcc rId="11608" sId="1">
    <nc r="D144" t="inlineStr">
      <is>
        <t>13</t>
      </is>
    </nc>
  </rcc>
  <rcc rId="11609" sId="1">
    <nc r="F144" t="inlineStr">
      <is>
        <t>119</t>
      </is>
    </nc>
  </rcc>
  <rcc rId="11610" sId="1">
    <nc r="E142" t="inlineStr">
      <is>
        <t>99900 S2160</t>
      </is>
    </nc>
  </rcc>
  <rcc rId="11611" sId="1">
    <nc r="E143" t="inlineStr">
      <is>
        <t>99900 S2160</t>
      </is>
    </nc>
  </rcc>
  <rcc rId="11612" sId="1">
    <nc r="E144" t="inlineStr">
      <is>
        <t>99900 S2160</t>
      </is>
    </nc>
  </rcc>
  <rcc rId="11613" sId="1" numFmtId="4">
    <nc r="G143">
      <v>3072.2</v>
    </nc>
  </rcc>
  <rcc rId="11614" sId="1" numFmtId="4">
    <nc r="G144">
      <v>927.8</v>
    </nc>
  </rcc>
  <rcc rId="11615" sId="1">
    <nc r="G142">
      <f>SUM(G143:G144)</f>
    </nc>
  </rcc>
  <rcc rId="11616" sId="1">
    <oc r="G99">
      <f>G100+G103+G108+G114+G124+G131+G126+G119+G140</f>
    </oc>
    <nc r="G99">
      <f>G100+G103+G108+G114+G124+G131+G126+G119+G140+G142</f>
    </nc>
  </rcc>
  <rcc rId="11617" sId="1" odxf="1" dxf="1">
    <nc r="A14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18" sId="1" ref="A148:XFD150" action="insertRow">
    <undo index="65535" exp="area" ref3D="1" dr="$A$534:$XFD$536" dn="Z_B67934D4_E797_41BD_A015_871403995F47_.wvu.Rows" sId="1"/>
    <undo index="65535" exp="area" ref3D="1" dr="$A$425:$XFD$428" dn="Z_B67934D4_E797_41BD_A015_871403995F47_.wvu.Rows" sId="1"/>
    <undo index="65535" exp="area" ref3D="1" dr="$A$191:$XFD$191" dn="Z_B67934D4_E797_41BD_A015_871403995F47_.wvu.Rows" sId="1"/>
    <undo index="65535" exp="area" ref3D="1" dr="$A$163:$XFD$164" dn="Z_B67934D4_E797_41BD_A015_871403995F47_.wvu.Rows" sId="1"/>
  </rrc>
  <rcc rId="11619" sId="1" odxf="1" dxf="1">
    <nc r="A148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/>
    </ndxf>
  </rcc>
  <rcc rId="11620" sId="1" odxf="1" dxf="1" numFmtId="30">
    <nc r="B148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1" sId="1" odxf="1" dxf="1">
    <nc r="C148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2" sId="1" odxf="1" dxf="1">
    <nc r="D148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3" sId="1" odxf="1" dxf="1">
    <nc r="E148" t="inlineStr">
      <is>
        <t>18001 00000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48" start="0" length="0">
    <dxf>
      <font>
        <b val="0"/>
        <i/>
        <name val="Times New Roman"/>
        <family val="1"/>
      </font>
    </dxf>
  </rfmt>
  <rcc rId="11624" sId="1" odxf="1" dxf="1">
    <nc r="G148">
      <f>G149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5" sId="1" odxf="1" dxf="1">
    <nc r="A149" t="inlineStr">
      <is>
        <t>Приобретение и установка источников наружного противопожарного водоснабжения</t>
      </is>
    </nc>
    <odxf>
      <font>
        <b/>
        <i val="0"/>
        <name val="Times New Roman"/>
        <family val="1"/>
      </font>
      <numFmt numFmtId="0" formatCode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name val="Times New Roman"/>
        <family val="1"/>
      </font>
      <numFmt numFmtId="30" formatCode="@"/>
      <border outline="0">
        <left/>
        <right/>
        <top/>
        <bottom/>
      </border>
    </ndxf>
  </rcc>
  <rcc rId="11626" sId="1" odxf="1" dxf="1" numFmtId="30">
    <nc r="B149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7" sId="1" odxf="1" dxf="1">
    <nc r="C149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8" sId="1" odxf="1" dxf="1">
    <nc r="D149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9" sId="1" odxf="1" dxf="1">
    <nc r="E149" t="inlineStr">
      <is>
        <t>18001 S4820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49" start="0" length="0">
    <dxf>
      <font>
        <b val="0"/>
        <i/>
        <name val="Times New Roman"/>
        <family val="1"/>
      </font>
    </dxf>
  </rfmt>
  <rcc rId="11630" sId="1" odxf="1" dxf="1">
    <nc r="G149">
      <f>G150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31" sId="1" odxf="1" dxf="1">
    <nc r="A15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11632" sId="1" odxf="1" dxf="1">
    <nc r="B15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3" sId="1" odxf="1" dxf="1">
    <nc r="C150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4" sId="1" odxf="1" dxf="1">
    <nc r="D150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5" sId="1" odxf="1" dxf="1">
    <nc r="E150" t="inlineStr">
      <is>
        <t>18001 S4820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6" sId="1" odxf="1" dxf="1">
    <nc r="F150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7" sId="1" odxf="1" dxf="1" numFmtId="4">
    <nc r="G150">
      <v>17050.000049999999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8" sId="1">
    <oc r="G147">
      <f>G151</f>
    </oc>
    <nc r="G147">
      <f>G151+G148</f>
    </nc>
  </rcc>
  <rcc rId="11639" sId="1" numFmtId="4">
    <oc r="G153">
      <v>1500</v>
    </oc>
    <nc r="G153">
      <v>1329.5</v>
    </nc>
  </rcc>
  <rfmt sheetId="1" sqref="A155:G161">
    <dxf>
      <fill>
        <patternFill>
          <bgColor rgb="FFFFC000"/>
        </patternFill>
      </fill>
    </dxf>
  </rfmt>
  <rrc rId="11640" sId="1" ref="A162:XFD165" action="insertRow">
    <undo index="65535" exp="area" ref3D="1" dr="$A$537:$XFD$539" dn="Z_B67934D4_E797_41BD_A015_871403995F47_.wvu.Rows" sId="1"/>
    <undo index="65535" exp="area" ref3D="1" dr="$A$428:$XFD$431" dn="Z_B67934D4_E797_41BD_A015_871403995F47_.wvu.Rows" sId="1"/>
    <undo index="65535" exp="area" ref3D="1" dr="$A$194:$XFD$194" dn="Z_B67934D4_E797_41BD_A015_871403995F47_.wvu.Rows" sId="1"/>
    <undo index="65535" exp="area" ref3D="1" dr="$A$166:$XFD$167" dn="Z_B67934D4_E797_41BD_A015_871403995F47_.wvu.Rows" sId="1"/>
  </rrc>
  <rcc rId="11641" sId="1" odxf="1" dxf="1">
    <nc r="A162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rgb="FFFFC000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642" sId="1" odxf="1" dxf="1">
    <nc r="B162" t="inlineStr">
      <is>
        <t>968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643" sId="1" odxf="1" dxf="1">
    <nc r="C162" t="inlineStr">
      <is>
        <t>04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644" sId="1" odxf="1" dxf="1">
    <nc r="D162" t="inlineStr">
      <is>
        <t>08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E162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162" start="0" length="0">
    <dxf>
      <font>
        <b/>
        <name val="Times New Roman"/>
        <family val="1"/>
      </font>
      <fill>
        <patternFill>
          <bgColor indexed="41"/>
        </patternFill>
      </fill>
    </dxf>
  </rfmt>
  <rcc rId="11645" sId="1" odxf="1" dxf="1">
    <nc r="G162">
      <f>G163</f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11646" sId="1" odxf="1" dxf="1">
    <nc r="A16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1647" sId="1" odxf="1" dxf="1">
    <nc r="B163" t="inlineStr">
      <is>
        <t>968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48" sId="1" odxf="1" dxf="1">
    <nc r="C163" t="inlineStr">
      <is>
        <t>04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49" sId="1" odxf="1" dxf="1">
    <nc r="D163" t="inlineStr">
      <is>
        <t>08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50" sId="1" odxf="1" dxf="1">
    <nc r="E163" t="inlineStr">
      <is>
        <t>99900 00000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1651" sId="1" odxf="1" dxf="1">
    <nc r="G163">
      <f>G164</f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theme="0"/>
        </patternFill>
      </fill>
    </ndxf>
  </rcc>
  <rcc rId="11652" sId="1" odxf="1" dxf="1">
    <nc r="A164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odxf>
      <font>
        <i val="0"/>
        <color indexed="8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1653" sId="1" odxf="1" dxf="1">
    <nc r="B164" t="inlineStr">
      <is>
        <t>968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4" sId="1" odxf="1" dxf="1">
    <nc r="C164" t="inlineStr">
      <is>
        <t>04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5" sId="1" odxf="1" dxf="1">
    <nc r="D164" t="inlineStr">
      <is>
        <t>08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1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164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1656" sId="1" odxf="1" dxf="1">
    <nc r="G164">
      <f>G165</f>
    </nc>
    <odxf>
      <font>
        <i val="0"/>
        <name val="Times New Roman"/>
        <family val="1"/>
      </font>
      <fill>
        <patternFill>
          <bgColor rgb="FFFFC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1657" sId="1" odxf="1" dxf="1">
    <nc r="A165" t="inlineStr">
      <is>
        <t>Прочие закупки товаров, работ и услуг для государственных (муниципальных) нужд</t>
      </is>
    </nc>
    <odxf>
      <fill>
        <patternFill>
          <bgColor rgb="FFFFC000"/>
        </patternFill>
      </fill>
    </odxf>
    <ndxf>
      <fill>
        <patternFill>
          <bgColor indexed="65"/>
        </patternFill>
      </fill>
    </ndxf>
  </rcc>
  <rcc rId="11658" sId="1" odxf="1" dxf="1">
    <nc r="B165" t="inlineStr">
      <is>
        <t>968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9" sId="1" odxf="1" dxf="1">
    <nc r="C165" t="inlineStr">
      <is>
        <t>04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cc rId="11660" sId="1" odxf="1" dxf="1">
    <nc r="D165" t="inlineStr">
      <is>
        <t>08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E165" start="0" length="0">
    <dxf>
      <fill>
        <patternFill patternType="none">
          <bgColor indexed="65"/>
        </patternFill>
      </fill>
    </dxf>
  </rfmt>
  <rcc rId="11661" sId="1" odxf="1" dxf="1">
    <nc r="F165" t="inlineStr">
      <is>
        <t>244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G165" start="0" length="0">
    <dxf>
      <fill>
        <patternFill>
          <bgColor theme="0"/>
        </patternFill>
      </fill>
    </dxf>
  </rfmt>
  <rcc rId="11662" sId="1" numFmtId="4">
    <nc r="G165">
      <v>25928</v>
    </nc>
  </rcc>
  <rcc rId="11663" sId="1">
    <oc r="G154">
      <f>G155+G179+G166</f>
    </oc>
    <nc r="G154">
      <f>G155+G179+G166+G162</f>
    </nc>
  </rcc>
  <rcc rId="11664" sId="1">
    <nc r="E164" t="inlineStr">
      <is>
        <t>99900 97010</t>
      </is>
    </nc>
  </rcc>
  <rcc rId="11665" sId="1">
    <nc r="E165" t="inlineStr">
      <is>
        <t>99900 97010</t>
      </is>
    </nc>
  </rcc>
  <rrc rId="11666" sId="1" ref="A170:XFD170" action="deleteRow">
    <undo index="65535" exp="ref" v="1" dr="G170" r="G169" sId="1"/>
    <undo index="65535" exp="area" ref3D="1" dr="$A$541:$XFD$543" dn="Z_B67934D4_E797_41BD_A015_871403995F47_.wvu.Rows" sId="1"/>
    <undo index="65535" exp="area" ref3D="1" dr="$A$432:$XFD$435" dn="Z_B67934D4_E797_41BD_A015_871403995F47_.wvu.Rows" sId="1"/>
    <undo index="65535" exp="area" ref3D="1" dr="$A$198:$XFD$198" dn="Z_B67934D4_E797_41BD_A015_871403995F47_.wvu.Rows" sId="1"/>
    <undo index="65535" exp="area" ref3D="1" dr="$A$170:$XFD$171" dn="Z_B67934D4_E797_41BD_A015_871403995F47_.wvu.Rows" sId="1"/>
    <rfmt sheetId="1" xfDxf="1" sqref="A170:XFD170" start="0" length="0">
      <dxf>
        <font>
          <i/>
          <name val="Times New Roman CYR"/>
          <family val="1"/>
        </font>
        <alignment wrapText="1"/>
      </dxf>
    </rfmt>
    <rcc rId="0" sId="1" dxf="1">
      <nc r="A170" t="inlineStr">
        <is>
          <t>Расходы на содержание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0">
        <f>G171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170" start="0" length="0">
      <dxf>
        <numFmt numFmtId="165" formatCode="0.00000"/>
      </dxf>
    </rfmt>
  </rrc>
  <rrc rId="11667" sId="1" ref="A170:XFD170" action="deleteRow">
    <undo index="65535" exp="area" ref3D="1" dr="$A$540:$XFD$542" dn="Z_B67934D4_E797_41BD_A015_871403995F47_.wvu.Rows" sId="1"/>
    <undo index="65535" exp="area" ref3D="1" dr="$A$431:$XFD$434" dn="Z_B67934D4_E797_41BD_A015_871403995F47_.wvu.Rows" sId="1"/>
    <undo index="65535" exp="area" ref3D="1" dr="$A$197:$XFD$197" dn="Z_B67934D4_E797_41BD_A015_871403995F47_.wvu.Rows" sId="1"/>
    <undo index="65535" exp="area" ref3D="1" dr="$A$170:$XFD$170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170">
        <v>16733.400000000001</v>
      </nc>
    </rcc>
  </rrc>
  <rcc rId="11668" sId="1">
    <oc r="G169">
      <f>G170+#REF!</f>
    </oc>
    <nc r="G169">
      <f>G170</f>
    </nc>
  </rcc>
  <rcc rId="11669" sId="1" numFmtId="4">
    <oc r="G171">
      <v>162122.6</v>
    </oc>
    <nc r="G171">
      <v>77319.59</v>
    </nc>
  </rcc>
  <rfmt sheetId="1" sqref="G170">
    <dxf>
      <fill>
        <patternFill>
          <bgColor theme="0"/>
        </patternFill>
      </fill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70" sId="1">
    <oc r="E175" t="inlineStr">
      <is>
        <t>06050 L3720</t>
      </is>
    </oc>
    <nc r="E175" t="inlineStr">
      <is>
        <t>06050 L3728</t>
      </is>
    </nc>
  </rcc>
  <rcc rId="11671" sId="1">
    <oc r="F175" t="inlineStr">
      <is>
        <t>243</t>
      </is>
    </oc>
    <nc r="F175" t="inlineStr">
      <is>
        <t>622</t>
      </is>
    </nc>
  </rcc>
  <rcc rId="11672" sId="1" numFmtId="4">
    <oc r="G175">
      <v>152595.37</v>
    </oc>
    <nc r="G175">
      <v>169595.399</v>
    </nc>
  </rcc>
  <rcc rId="11673" sId="1" numFmtId="4">
    <oc r="G176">
      <v>7916.03</v>
    </oc>
    <nc r="G176"/>
  </rcc>
  <rrc rId="11674" sId="1" ref="A176:XFD176" action="deleteRow">
    <undo index="65535" exp="ref" v="1" dr="G176" r="G174" sId="1"/>
    <undo index="65535" exp="area" ref3D="1" dr="$A$539:$XFD$541" dn="Z_B67934D4_E797_41BD_A015_871403995F47_.wvu.Rows" sId="1"/>
    <undo index="65535" exp="area" ref3D="1" dr="$A$430:$XFD$433" dn="Z_B67934D4_E797_41BD_A015_871403995F47_.wvu.Rows" sId="1"/>
    <undo index="65535" exp="area" ref3D="1" dr="$A$196:$XFD$196" dn="Z_B67934D4_E797_41BD_A015_871403995F47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06050 L3720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675" sId="1">
    <oc r="G174">
      <f>G175+#REF!</f>
    </oc>
    <nc r="G174">
      <f>G175</f>
    </nc>
  </rcc>
  <rcc rId="11676" sId="1" odxf="1" dxf="1">
    <oc r="A175" t="inlineStr">
      <is>
        <t>Закупка товаров, работ, услуг в целях капитального ремонта государственного (муниципального) имущества</t>
      </is>
    </oc>
    <nc r="A175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7" sId="1" o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8" sId="1">
    <oc r="E174" t="inlineStr">
      <is>
        <t>06050 L3720</t>
      </is>
    </oc>
    <nc r="E174" t="inlineStr">
      <is>
        <t>06050 L3728</t>
      </is>
    </nc>
  </rcc>
  <rcc rId="11679" sId="1" xfDxf="1" dxf="1">
    <oc r="A174" t="inlineStr">
      <is>
        <t>Развитие транспортной инфраструктуры на сельских территориях</t>
      </is>
    </oc>
    <nc r="A174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1680" sId="1" ref="A177:XFD180" action="insertRow">
    <undo index="65535" exp="area" ref3D="1" dr="$A$538:$XFD$540" dn="Z_B67934D4_E797_41BD_A015_871403995F47_.wvu.Rows" sId="1"/>
    <undo index="65535" exp="area" ref3D="1" dr="$A$429:$XFD$432" dn="Z_B67934D4_E797_41BD_A015_871403995F47_.wvu.Rows" sId="1"/>
    <undo index="65535" exp="area" ref3D="1" dr="$A$195:$XFD$195" dn="Z_B67934D4_E797_41BD_A015_871403995F47_.wvu.Rows" sId="1"/>
  </rrc>
  <rcc rId="11681" sId="1" odxf="1" dxf="1">
    <nc r="A17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2" sId="1" odxf="1" dxf="1">
    <nc r="B177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3" sId="1" odxf="1" dxf="1">
    <nc r="C177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4" sId="1" odxf="1" dxf="1">
    <nc r="D177" t="inlineStr">
      <is>
        <t>12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5" sId="1" odxf="1" dxf="1">
    <nc r="E177" t="inlineStr">
      <is>
        <t>03000 00000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7" start="0" length="0">
    <dxf>
      <fill>
        <patternFill>
          <bgColor theme="0"/>
        </patternFill>
      </fill>
    </dxf>
  </rfmt>
  <rcc rId="11686" sId="1" odxf="1" dxf="1">
    <nc r="G177">
      <f>G178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177" start="0" length="0">
    <dxf>
      <fill>
        <patternFill patternType="solid">
          <bgColor theme="0"/>
        </patternFill>
      </fill>
    </dxf>
  </rfmt>
  <rfmt sheetId="1" sqref="I177" start="0" length="0">
    <dxf>
      <fill>
        <patternFill patternType="solid">
          <bgColor theme="0"/>
        </patternFill>
      </fill>
    </dxf>
  </rfmt>
  <rfmt sheetId="1" sqref="J177" start="0" length="0">
    <dxf>
      <fill>
        <patternFill patternType="solid">
          <bgColor theme="0"/>
        </patternFill>
      </fill>
    </dxf>
  </rfmt>
  <rfmt sheetId="1" sqref="K177" start="0" length="0">
    <dxf>
      <fill>
        <patternFill patternType="solid">
          <bgColor theme="0"/>
        </patternFill>
      </fill>
    </dxf>
  </rfmt>
  <rfmt sheetId="1" sqref="L177" start="0" length="0">
    <dxf>
      <fill>
        <patternFill patternType="solid">
          <bgColor theme="0"/>
        </patternFill>
      </fill>
    </dxf>
  </rfmt>
  <rfmt sheetId="1" sqref="M177" start="0" length="0">
    <dxf>
      <fill>
        <patternFill patternType="solid">
          <bgColor theme="0"/>
        </patternFill>
      </fill>
    </dxf>
  </rfmt>
  <rfmt sheetId="1" sqref="N177" start="0" length="0">
    <dxf>
      <fill>
        <patternFill patternType="solid">
          <bgColor theme="0"/>
        </patternFill>
      </fill>
    </dxf>
  </rfmt>
  <rfmt sheetId="1" sqref="O177" start="0" length="0">
    <dxf>
      <fill>
        <patternFill patternType="solid">
          <bgColor theme="0"/>
        </patternFill>
      </fill>
    </dxf>
  </rfmt>
  <rfmt sheetId="1" sqref="P177" start="0" length="0">
    <dxf>
      <fill>
        <patternFill patternType="solid">
          <bgColor theme="0"/>
        </patternFill>
      </fill>
    </dxf>
  </rfmt>
  <rfmt sheetId="1" sqref="Q177" start="0" length="0">
    <dxf>
      <fill>
        <patternFill patternType="solid">
          <bgColor theme="0"/>
        </patternFill>
      </fill>
    </dxf>
  </rfmt>
  <rfmt sheetId="1" sqref="R177" start="0" length="0">
    <dxf>
      <fill>
        <patternFill patternType="solid">
          <bgColor theme="0"/>
        </patternFill>
      </fill>
    </dxf>
  </rfmt>
  <rfmt sheetId="1" sqref="S177" start="0" length="0">
    <dxf>
      <fill>
        <patternFill patternType="solid">
          <bgColor theme="0"/>
        </patternFill>
      </fill>
    </dxf>
  </rfmt>
  <rfmt sheetId="1" sqref="T177" start="0" length="0">
    <dxf>
      <fill>
        <patternFill patternType="solid">
          <bgColor theme="0"/>
        </patternFill>
      </fill>
    </dxf>
  </rfmt>
  <rfmt sheetId="1" sqref="U177" start="0" length="0">
    <dxf>
      <fill>
        <patternFill patternType="solid">
          <bgColor theme="0"/>
        </patternFill>
      </fill>
    </dxf>
  </rfmt>
  <rfmt sheetId="1" sqref="V177" start="0" length="0">
    <dxf>
      <fill>
        <patternFill patternType="solid">
          <bgColor theme="0"/>
        </patternFill>
      </fill>
    </dxf>
  </rfmt>
  <rfmt sheetId="1" sqref="A177:XFD177" start="0" length="0">
    <dxf>
      <fill>
        <patternFill patternType="solid">
          <bgColor theme="0"/>
        </patternFill>
      </fill>
    </dxf>
  </rfmt>
  <rcc rId="11687" sId="1" odxf="1" dxf="1">
    <nc r="A178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88" sId="1" odxf="1" dxf="1">
    <nc r="B17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89" sId="1" odxf="1" dxf="1">
    <nc r="C178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0" sId="1" odxf="1" dxf="1">
    <nc r="D178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1" sId="1" odxf="1" dxf="1">
    <nc r="E178" t="inlineStr">
      <is>
        <t>03002 00000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8" start="0" length="0">
    <dxf>
      <fill>
        <patternFill>
          <bgColor theme="0"/>
        </patternFill>
      </fill>
    </dxf>
  </rfmt>
  <rcc rId="11692" sId="1" odxf="1" dxf="1">
    <nc r="G178">
      <f>G179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3" sId="1" odxf="1" dxf="1">
    <nc r="A179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4" sId="1" odxf="1" dxf="1">
    <nc r="B179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5" sId="1" odxf="1" dxf="1">
    <nc r="C179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6" sId="1" odxf="1" dxf="1">
    <nc r="D179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7" sId="1" odxf="1" dxf="1">
    <nc r="E179" t="inlineStr">
      <is>
        <t>03002 S2610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9" start="0" length="0">
    <dxf>
      <font>
        <i/>
        <name val="Times New Roman"/>
        <family val="1"/>
      </font>
      <fill>
        <patternFill>
          <bgColor theme="0"/>
        </patternFill>
      </fill>
    </dxf>
  </rfmt>
  <rcc rId="11698" sId="1" odxf="1" dxf="1">
    <nc r="G179">
      <f>G180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9" sId="1" odxf="1" dxf="1">
    <nc r="A180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700" sId="1" odxf="1" dxf="1">
    <nc r="B180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1" sId="1" odxf="1" dxf="1">
    <nc r="C180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2" sId="1" odxf="1" dxf="1">
    <nc r="D180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3" sId="1" odxf="1" dxf="1">
    <nc r="E180" t="inlineStr">
      <is>
        <t>03002 S2610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4" sId="1" odxf="1" dxf="1">
    <nc r="F180" t="inlineStr">
      <is>
        <t>622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18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705" sId="1" numFmtId="4">
    <nc r="G180">
      <v>4483</v>
    </nc>
  </rcc>
  <rrc rId="11706" sId="1" ref="A177:XFD183" action="insertRow">
    <undo index="65535" exp="area" ref3D="1" dr="$A$542:$XFD$544" dn="Z_B67934D4_E797_41BD_A015_871403995F47_.wvu.Rows" sId="1"/>
    <undo index="65535" exp="area" ref3D="1" dr="$A$433:$XFD$436" dn="Z_B67934D4_E797_41BD_A015_871403995F47_.wvu.Rows" sId="1"/>
    <undo index="65535" exp="area" ref3D="1" dr="$A$199:$XFD$199" dn="Z_B67934D4_E797_41BD_A015_871403995F47_.wvu.Rows" sId="1"/>
  </rrc>
  <rcc rId="11707" sId="1" odxf="1" dxf="1">
    <nc r="A17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08" sId="1" odxf="1" dxf="1">
    <nc r="B177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09" sId="1" odxf="1" dxf="1">
    <nc r="C177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10" sId="1" odxf="1" dxf="1">
    <nc r="D177" t="inlineStr">
      <is>
        <t>12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11" sId="1" odxf="1" dxf="1">
    <nc r="E177" t="inlineStr">
      <is>
        <t>03000 00000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7" start="0" length="0">
    <dxf>
      <fill>
        <patternFill>
          <bgColor theme="0"/>
        </patternFill>
      </fill>
    </dxf>
  </rfmt>
  <rcc rId="11712" sId="1" odxf="1" dxf="1">
    <nc r="G177">
      <f>G178+G181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177" start="0" length="0">
    <dxf>
      <fill>
        <patternFill patternType="solid">
          <bgColor theme="0"/>
        </patternFill>
      </fill>
    </dxf>
  </rfmt>
  <rfmt sheetId="1" sqref="I177" start="0" length="0">
    <dxf>
      <fill>
        <patternFill patternType="solid">
          <bgColor theme="0"/>
        </patternFill>
      </fill>
    </dxf>
  </rfmt>
  <rfmt sheetId="1" sqref="J177" start="0" length="0">
    <dxf>
      <fill>
        <patternFill patternType="solid">
          <bgColor theme="0"/>
        </patternFill>
      </fill>
    </dxf>
  </rfmt>
  <rfmt sheetId="1" sqref="K177" start="0" length="0">
    <dxf>
      <fill>
        <patternFill patternType="solid">
          <bgColor theme="0"/>
        </patternFill>
      </fill>
    </dxf>
  </rfmt>
  <rfmt sheetId="1" sqref="L177" start="0" length="0">
    <dxf>
      <fill>
        <patternFill patternType="solid">
          <bgColor theme="0"/>
        </patternFill>
      </fill>
    </dxf>
  </rfmt>
  <rfmt sheetId="1" sqref="M177" start="0" length="0">
    <dxf>
      <fill>
        <patternFill patternType="solid">
          <bgColor theme="0"/>
        </patternFill>
      </fill>
    </dxf>
  </rfmt>
  <rfmt sheetId="1" sqref="N177" start="0" length="0">
    <dxf>
      <fill>
        <patternFill patternType="solid">
          <bgColor theme="0"/>
        </patternFill>
      </fill>
    </dxf>
  </rfmt>
  <rfmt sheetId="1" sqref="O177" start="0" length="0">
    <dxf>
      <fill>
        <patternFill patternType="solid">
          <bgColor theme="0"/>
        </patternFill>
      </fill>
    </dxf>
  </rfmt>
  <rfmt sheetId="1" sqref="P177" start="0" length="0">
    <dxf>
      <fill>
        <patternFill patternType="solid">
          <bgColor theme="0"/>
        </patternFill>
      </fill>
    </dxf>
  </rfmt>
  <rfmt sheetId="1" sqref="Q177" start="0" length="0">
    <dxf>
      <fill>
        <patternFill patternType="solid">
          <bgColor theme="0"/>
        </patternFill>
      </fill>
    </dxf>
  </rfmt>
  <rfmt sheetId="1" sqref="R177" start="0" length="0">
    <dxf>
      <fill>
        <patternFill patternType="solid">
          <bgColor theme="0"/>
        </patternFill>
      </fill>
    </dxf>
  </rfmt>
  <rfmt sheetId="1" sqref="S177" start="0" length="0">
    <dxf>
      <fill>
        <patternFill patternType="solid">
          <bgColor theme="0"/>
        </patternFill>
      </fill>
    </dxf>
  </rfmt>
  <rfmt sheetId="1" sqref="T177" start="0" length="0">
    <dxf>
      <fill>
        <patternFill patternType="solid">
          <bgColor theme="0"/>
        </patternFill>
      </fill>
    </dxf>
  </rfmt>
  <rfmt sheetId="1" sqref="U177" start="0" length="0">
    <dxf>
      <fill>
        <patternFill patternType="solid">
          <bgColor theme="0"/>
        </patternFill>
      </fill>
    </dxf>
  </rfmt>
  <rfmt sheetId="1" sqref="V177" start="0" length="0">
    <dxf>
      <fill>
        <patternFill patternType="solid">
          <bgColor theme="0"/>
        </patternFill>
      </fill>
    </dxf>
  </rfmt>
  <rfmt sheetId="1" sqref="A177:XFD177" start="0" length="0">
    <dxf>
      <fill>
        <patternFill patternType="solid">
          <bgColor theme="0"/>
        </patternFill>
      </fill>
    </dxf>
  </rfmt>
  <rfmt sheetId="1" sqref="A17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713" sId="1" odxf="1" dxf="1">
    <nc r="B17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4" sId="1" odxf="1" dxf="1">
    <nc r="C178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5" sId="1" odxf="1" dxf="1">
    <nc r="D178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6" sId="1" odxf="1" dxf="1">
    <nc r="E178" t="inlineStr">
      <is>
        <t>03001 00000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8" start="0" length="0">
    <dxf>
      <fill>
        <patternFill>
          <bgColor theme="0"/>
        </patternFill>
      </fill>
    </dxf>
  </rfmt>
  <rcc rId="11717" sId="1" odxf="1" dxf="1">
    <nc r="G178">
      <f>G179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A17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718" sId="1" odxf="1" dxf="1">
    <nc r="B179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9" sId="1" odxf="1" dxf="1">
    <nc r="C179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0" sId="1" odxf="1" dxf="1">
    <nc r="D179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1" sId="1" odxf="1" dxf="1">
    <nc r="E179" t="inlineStr">
      <is>
        <t>03001 S2Е80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9" start="0" length="0">
    <dxf>
      <font>
        <i/>
        <name val="Times New Roman"/>
        <family val="1"/>
      </font>
      <fill>
        <patternFill>
          <bgColor theme="0"/>
        </patternFill>
      </fill>
    </dxf>
  </rfmt>
  <rcc rId="11722" sId="1" odxf="1" dxf="1">
    <nc r="G179">
      <f>G180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3" sId="1" odxf="1" dxf="1">
    <nc r="A18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11724" sId="1" odxf="1" dxf="1">
    <nc r="B180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5" sId="1" odxf="1" dxf="1">
    <nc r="C180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6" sId="1" odxf="1" dxf="1">
    <nc r="D180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7" sId="1" odxf="1" dxf="1">
    <nc r="E180" t="inlineStr">
      <is>
        <t>03001 S2Е80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8" sId="1" odxf="1" dxf="1">
    <nc r="F18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9" sId="1" odxf="1" dxf="1" numFmtId="4">
    <nc r="G180">
      <v>262</v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30" sId="1" odxf="1" dxf="1">
    <nc r="A181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1" sId="1" odxf="1" dxf="1">
    <nc r="B181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2" sId="1" odxf="1" dxf="1">
    <nc r="C181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3" sId="1" odxf="1" dxf="1">
    <nc r="D181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4" sId="1" odxf="1" dxf="1">
    <nc r="E181" t="inlineStr">
      <is>
        <t>03002 00000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81" start="0" length="0">
    <dxf>
      <fill>
        <patternFill>
          <bgColor theme="0"/>
        </patternFill>
      </fill>
    </dxf>
  </rfmt>
  <rcc rId="11735" sId="1" odxf="1" dxf="1">
    <nc r="G181">
      <f>G182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6" sId="1" odxf="1" dxf="1">
    <nc r="A182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7" sId="1" odxf="1" dxf="1">
    <nc r="B182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8" sId="1" odxf="1" dxf="1">
    <nc r="C182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9" sId="1" odxf="1" dxf="1">
    <nc r="D182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40" sId="1" odxf="1" dxf="1">
    <nc r="E182" t="inlineStr">
      <is>
        <t>03002 S2610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82" start="0" length="0">
    <dxf>
      <font>
        <i/>
        <name val="Times New Roman"/>
        <family val="1"/>
      </font>
      <fill>
        <patternFill>
          <bgColor theme="0"/>
        </patternFill>
      </fill>
    </dxf>
  </rfmt>
  <rcc rId="11741" sId="1" odxf="1" dxf="1">
    <nc r="G182">
      <f>G183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42" sId="1" odxf="1" dxf="1">
    <nc r="A183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743" sId="1" odxf="1" dxf="1">
    <nc r="B183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4" sId="1" odxf="1" dxf="1">
    <nc r="C183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5" sId="1" odxf="1" dxf="1">
    <nc r="D183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6" sId="1" odxf="1" dxf="1">
    <nc r="E183" t="inlineStr">
      <is>
        <t>03002 S2610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7" sId="1" odxf="1" dxf="1">
    <nc r="F183" t="inlineStr">
      <is>
        <t>622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8" sId="1" odxf="1" dxf="1" numFmtId="4">
    <nc r="G183">
      <v>4483</v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1749" sId="1" ref="A184:XFD184" action="deleteRow">
    <undo index="65535" exp="area" ref3D="1" dr="$A$549:$XFD$551" dn="Z_B67934D4_E797_41BD_A015_871403995F47_.wvu.Rows" sId="1"/>
    <undo index="65535" exp="area" ref3D="1" dr="$A$440:$XFD$443" dn="Z_B67934D4_E797_41BD_A015_871403995F47_.wvu.Rows" sId="1"/>
    <undo index="65535" exp="area" ref3D="1" dr="$A$206:$XFD$206" dn="Z_B67934D4_E797_41BD_A015_871403995F47_.wvu.Rows" sId="1"/>
    <rfmt sheetId="1" xfDxf="1" sqref="A184:XFD18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84" t="inlineStr">
        <is>
          <t>Муниципальная программа  «Развитие туризма и благоустройство мест массового отдыха в Селенгинском районе на 2020-2025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0" sId="1" ref="A184:XFD184" action="deleteRow">
    <undo index="65535" exp="area" ref3D="1" dr="$A$548:$XFD$550" dn="Z_B67934D4_E797_41BD_A015_871403995F47_.wvu.Rows" sId="1"/>
    <undo index="65535" exp="area" ref3D="1" dr="$A$439:$XFD$442" dn="Z_B67934D4_E797_41BD_A015_871403995F47_.wvu.Rows" sId="1"/>
    <undo index="65535" exp="area" ref3D="1" dr="$A$205:$XFD$205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1" sId="1" ref="A184:XFD184" action="deleteRow">
    <undo index="65535" exp="area" ref3D="1" dr="$A$547:$XFD$549" dn="Z_B67934D4_E797_41BD_A015_871403995F47_.wvu.Rows" sId="1"/>
    <undo index="65535" exp="area" ref3D="1" dr="$A$438:$XFD$441" dn="Z_B67934D4_E797_41BD_A015_871403995F47_.wvu.Rows" sId="1"/>
    <undo index="65535" exp="area" ref3D="1" dr="$A$204:$XFD$204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2" sId="1" ref="A184:XFD184" action="deleteRow">
    <undo index="65535" exp="area" ref3D="1" dr="$A$546:$XFD$548" dn="Z_B67934D4_E797_41BD_A015_871403995F47_.wvu.Rows" sId="1"/>
    <undo index="65535" exp="area" ref3D="1" dr="$A$437:$XFD$440" dn="Z_B67934D4_E797_41BD_A015_871403995F47_.wvu.Rows" sId="1"/>
    <undo index="65535" exp="area" ref3D="1" dr="$A$203:$XFD$203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4483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753" sId="1">
    <oc r="G176">
      <f>G184+G188+G192</f>
    </oc>
    <nc r="G176">
      <f>G184+G188+G192+G177</f>
    </nc>
  </rcc>
  <rcc rId="11754" sId="1">
    <nc r="A178" t="inlineStr">
      <is>
        <t>Основное мероприятие "Организация и проведение мероприятий в сфере туризма на муниципальном уровне"</t>
      </is>
    </nc>
  </rcc>
  <rcc rId="11755" sId="1" xfDxf="1" dxf="1">
    <nc r="A179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Ведом.структура!$A$1:$G$625</formula>
    <oldFormula>Ведом.структура!$A$1:$G$625</oldFormula>
  </rdn>
  <rdn rId="0" localSheetId="1" customView="1" name="Z_AE1628EF_E883_4F65_8A92_E0DF709FF3F3_.wvu.FilterData" hidden="1" oldHidden="1">
    <formula>Ведом.структура!$A$13:$I$625</formula>
    <oldFormula>Ведом.структура!$A$13:$I$625</oldFormula>
  </rdn>
  <rcv guid="{AE1628EF-E883-4F65-8A92-E0DF709FF3F3}" action="add"/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93">
    <dxf>
      <fill>
        <patternFill>
          <bgColor theme="0"/>
        </patternFill>
      </fill>
    </dxf>
  </rfmt>
  <rfmt sheetId="1" sqref="G200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58" sId="1" numFmtId="4">
    <oc r="G201">
      <f>47072+960.8</f>
    </oc>
    <nc r="G201">
      <v>48290.43</v>
    </nc>
  </rcc>
  <rcc rId="11759" sId="1" numFmtId="4">
    <oc r="G202">
      <v>0</v>
    </oc>
    <nc r="G202">
      <v>48290.43</v>
    </nc>
  </rcc>
  <rcc rId="11760" sId="1" numFmtId="4">
    <oc r="G205">
      <v>685.17499999999995</v>
    </oc>
    <nc r="G205">
      <v>945.32</v>
    </nc>
  </rcc>
  <rfmt sheetId="1" sqref="G205" start="0" length="2147483647">
    <dxf>
      <font>
        <b val="0"/>
      </font>
    </dxf>
  </rfmt>
  <rcc rId="11761" sId="1">
    <nc r="B205" t="inlineStr">
      <is>
        <t>968</t>
      </is>
    </nc>
  </rcc>
  <rfmt sheetId="1" sqref="B205" start="0" length="2147483647">
    <dxf>
      <font>
        <b val="0"/>
      </font>
    </dxf>
  </rfmt>
  <rcc rId="11762" sId="1" odxf="1" dxf="1">
    <nc r="B204" t="inlineStr">
      <is>
        <t>968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b val="0"/>
        <i/>
        <name val="Times New Roman"/>
        <family val="1"/>
      </font>
      <numFmt numFmtId="30" formatCode="@"/>
      <fill>
        <patternFill patternType="solid">
          <bgColor theme="0"/>
        </patternFill>
      </fill>
    </dxf>
  </rfmt>
  <rcc rId="11763" sId="1" odxf="1" dxf="1">
    <oc r="G204">
      <f>G205</f>
    </oc>
    <nc r="G204">
      <f>G205</f>
    </nc>
    <ndxf>
      <numFmt numFmtId="165" formatCode="0.00000"/>
    </ndxf>
  </rcc>
  <rcc rId="11764" sId="1" numFmtId="4">
    <oc r="G207">
      <v>500</v>
    </oc>
    <nc r="G207">
      <v>76.152000000000001</v>
    </nc>
  </rcc>
  <rcc rId="11765" sId="1" numFmtId="4">
    <oc r="G209">
      <v>960</v>
    </oc>
    <nc r="G209">
      <v>960.09096</v>
    </nc>
  </rcc>
  <rfmt sheetId="1" sqref="G208">
    <dxf>
      <fill>
        <patternFill>
          <bgColor theme="0"/>
        </patternFill>
      </fill>
    </dxf>
  </rfmt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1:G214">
    <dxf>
      <fill>
        <patternFill>
          <bgColor rgb="FFFFC000"/>
        </patternFill>
      </fill>
    </dxf>
  </rfmt>
  <rfmt sheetId="1" sqref="G217">
    <dxf>
      <fill>
        <patternFill>
          <bgColor theme="0"/>
        </patternFill>
      </fill>
    </dxf>
  </rfmt>
  <rcc rId="11766" sId="1">
    <oc r="E218" t="inlineStr">
      <is>
        <t>160F2 55550</t>
      </is>
    </oc>
    <nc r="E218" t="inlineStr">
      <is>
        <t>160F2 54240</t>
      </is>
    </nc>
  </rcc>
  <rcc rId="11767" sId="1">
    <oc r="E219" t="inlineStr">
      <is>
        <t>160F2 55550</t>
      </is>
    </oc>
    <nc r="E219" t="inlineStr">
      <is>
        <t>160F2 54240</t>
      </is>
    </nc>
  </rcc>
  <rcc rId="11768" sId="1">
    <oc r="D218" t="inlineStr">
      <is>
        <t>03</t>
      </is>
    </oc>
    <nc r="D218" t="inlineStr">
      <is>
        <t>05</t>
      </is>
    </nc>
  </rcc>
  <rcc rId="11769" sId="1" numFmtId="4">
    <nc r="G219">
      <v>50505.050499999998</v>
    </nc>
  </rcc>
  <rcc rId="11770" sId="1">
    <oc r="E230" t="inlineStr">
      <is>
        <t>160F2 5424F</t>
      </is>
    </oc>
    <nc r="E230" t="inlineStr">
      <is>
        <t>160F2 54240</t>
      </is>
    </nc>
  </rcc>
  <rcc rId="11771" sId="1" numFmtId="4">
    <oc r="G230">
      <v>50000</v>
    </oc>
    <nc r="G230">
      <v>50505.050499999998</v>
    </nc>
  </rcc>
  <rcc rId="11772" sId="1" numFmtId="4">
    <oc r="G218">
      <v>13800.58685</v>
    </oc>
    <nc r="G218"/>
  </rcc>
  <rrc rId="11773" sId="1" ref="A218:XFD218" action="deleteRow">
    <undo index="65535" exp="area" dr="G218:G219" r="G217" sId="1"/>
    <undo index="65535" exp="area" ref3D="1" dr="$A$545:$XFD$547" dn="Z_B67934D4_E797_41BD_A015_871403995F47_.wvu.Rows" sId="1"/>
    <undo index="65535" exp="area" ref3D="1" dr="$A$436:$XFD$439" dn="Z_B67934D4_E797_41BD_A015_871403995F47_.wvu.Rows" sId="1"/>
    <rfmt sheetId="1" xfDxf="1" sqref="A218:XFD218" start="0" length="0">
      <dxf>
        <font>
          <name val="Times New Roman CYR"/>
          <family val="1"/>
        </font>
        <alignment wrapText="1"/>
      </dxf>
    </rfmt>
    <rcc rId="0" sId="1" dxf="1">
      <nc r="A21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218" t="inlineStr">
        <is>
          <t>16,9 МБ</t>
        </is>
      </nc>
    </rcc>
  </rrc>
  <rcc rId="11774" sId="1">
    <oc r="E217" t="inlineStr">
      <is>
        <t>160F2 55550</t>
      </is>
    </oc>
    <nc r="E217" t="inlineStr">
      <is>
        <t>160F2 54240</t>
      </is>
    </nc>
  </rcc>
  <rcc rId="11775" sId="1">
    <oc r="E228" t="inlineStr">
      <is>
        <t>160F2 5424F</t>
      </is>
    </oc>
    <nc r="E228" t="inlineStr">
      <is>
        <t>160F2 54240</t>
      </is>
    </nc>
  </rcc>
  <rcc rId="11776" sId="1" odxf="1" dxf="1">
    <oc r="A21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217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alignment horizontal="general" vertical="top"/>
    </ndxf>
  </rcc>
  <rfmt sheetId="1" sqref="A219:G225">
    <dxf>
      <fill>
        <patternFill>
          <bgColor rgb="FFFFC000"/>
        </patternFill>
      </fill>
    </dxf>
  </rfmt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38:G240">
    <dxf>
      <fill>
        <patternFill>
          <bgColor rgb="FFFFC000"/>
        </patternFill>
      </fill>
    </dxf>
  </rfmt>
  <rcc rId="11777" sId="1">
    <oc r="F243" t="inlineStr">
      <is>
        <t>622</t>
      </is>
    </oc>
    <nc r="F243" t="inlineStr">
      <is>
        <t>322</t>
      </is>
    </nc>
  </rcc>
  <rcc rId="11778" sId="1" odxf="1" dxf="1">
    <oc r="A243" t="inlineStr">
      <is>
        <t>Субсидии автономным учреждениям на иные цели</t>
      </is>
    </oc>
    <nc r="A243" t="inlineStr">
      <is>
        <t>Субсидии гражданам на приобретение жилья</t>
      </is>
    </nc>
    <ndxf>
      <alignment horizontal="general"/>
    </ndxf>
  </rcc>
  <rfmt sheetId="1" sqref="G242">
    <dxf>
      <fill>
        <patternFill>
          <bgColor theme="0"/>
        </patternFill>
      </fill>
    </dxf>
  </rfmt>
  <rfmt sheetId="1" sqref="A245:G246">
    <dxf>
      <fill>
        <patternFill>
          <bgColor rgb="FFFFC000"/>
        </patternFill>
      </fill>
    </dxf>
  </rfmt>
  <rfmt sheetId="1" sqref="G249">
    <dxf>
      <fill>
        <patternFill>
          <bgColor theme="0"/>
        </patternFill>
      </fill>
    </dxf>
  </rfmt>
  <rfmt sheetId="1" sqref="G254">
    <dxf>
      <fill>
        <patternFill>
          <bgColor theme="0"/>
        </patternFill>
      </fill>
    </dxf>
  </rfmt>
  <rfmt sheetId="1" sqref="G259">
    <dxf>
      <fill>
        <patternFill>
          <bgColor theme="0"/>
        </patternFill>
      </fill>
    </dxf>
  </rfmt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79" sId="1" numFmtId="4">
    <oc r="G262">
      <v>128.0676</v>
    </oc>
    <nc r="G262">
      <v>201.0676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0" sId="1" numFmtId="4">
    <oc r="G271">
      <v>133179.4</v>
    </oc>
    <nc r="G271">
      <v>146454.79999999999</v>
    </nc>
  </rcc>
  <rrc rId="11781" sId="1" ref="A274:XFD275" action="insertRow">
    <undo index="65535" exp="area" ref3D="1" dr="$A$544:$XFD$546" dn="Z_B67934D4_E797_41BD_A015_871403995F47_.wvu.Rows" sId="1"/>
    <undo index="65535" exp="area" ref3D="1" dr="$A$435:$XFD$438" dn="Z_B67934D4_E797_41BD_A015_871403995F47_.wvu.Rows" sId="1"/>
  </rrc>
  <rfmt sheetId="1" sqref="A274" start="0" length="0">
    <dxf>
      <font>
        <i/>
        <name val="Times New Roman"/>
        <family val="1"/>
      </font>
    </dxf>
  </rfmt>
  <rcc rId="11782" sId="1" odxf="1" dxf="1">
    <nc r="B27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783" sId="1" odxf="1" dxf="1">
    <nc r="C27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784" sId="1" odxf="1" dxf="1">
    <nc r="D2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74" start="0" length="0">
    <dxf>
      <font>
        <i/>
        <name val="Times New Roman"/>
        <family val="1"/>
      </font>
    </dxf>
  </rfmt>
  <rfmt sheetId="1" sqref="F274" start="0" length="0">
    <dxf>
      <font>
        <i/>
        <name val="Times New Roman"/>
        <family val="1"/>
      </font>
    </dxf>
  </rfmt>
  <rcc rId="11785" sId="1" odxf="1" dxf="1">
    <nc r="G274">
      <f>G275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11786" sId="1">
    <nc r="B275" t="inlineStr">
      <is>
        <t>969</t>
      </is>
    </nc>
  </rcc>
  <rcc rId="11787" sId="1">
    <nc r="C275" t="inlineStr">
      <is>
        <t>07</t>
      </is>
    </nc>
  </rcc>
  <rcc rId="11788" sId="1">
    <nc r="D275" t="inlineStr">
      <is>
        <t>01</t>
      </is>
    </nc>
  </rcc>
  <rcc rId="11789" sId="1" numFmtId="4">
    <nc r="G275">
      <v>324</v>
    </nc>
  </rcc>
  <rcc rId="11790" sId="1">
    <nc r="E275" t="inlineStr">
      <is>
        <t>10101 74880</t>
      </is>
    </nc>
  </rcc>
  <rcc rId="11791" sId="1">
    <nc r="E274" t="inlineStr">
      <is>
        <t>10101 74880</t>
      </is>
    </nc>
  </rcc>
  <rcc rId="11792" sId="1" xfDxf="1" dxf="1">
    <nc r="A274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793" sId="1">
    <nc r="F275" t="inlineStr">
      <is>
        <t>612</t>
      </is>
    </nc>
  </rcc>
  <rcc rId="11794" sId="1" odxf="1" dxf="1">
    <nc r="A27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11795" sId="1">
    <oc r="G269">
      <f>G270+G276+G272+G279</f>
    </oc>
    <nc r="G269">
      <f>G270+G276+G272+G279+G274</f>
    </nc>
  </rcc>
  <rfmt sheetId="1" sqref="G270:G274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Ведом.структура!$A$1:$G$626</formula>
    <oldFormula>Ведом.структура!$A$1:$G$626</oldFormula>
  </rdn>
  <rdn rId="0" localSheetId="1" customView="1" name="Z_AE1628EF_E883_4F65_8A92_E0DF709FF3F3_.wvu.FilterData" hidden="1" oldHidden="1">
    <formula>Ведом.структура!$A$13:$I$626</formula>
    <oldFormula>Ведом.структура!$A$13:$I$626</oldFormula>
  </rdn>
  <rcv guid="{AE1628EF-E883-4F65-8A92-E0DF709FF3F3}" action="add"/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98" sId="1" numFmtId="4">
    <oc r="G277">
      <v>34447</v>
    </oc>
    <nc r="G277">
      <v>35947</v>
    </nc>
  </rcc>
  <rcc rId="11799" sId="1" numFmtId="4">
    <oc r="G280">
      <v>78003.100000000006</v>
    </oc>
    <nc r="G280">
      <v>96043.6</v>
    </nc>
  </rcc>
  <rrc rId="11800" sId="1" ref="A281:XFD283" action="insertRow">
    <undo index="65535" exp="area" ref3D="1" dr="$A$546:$XFD$548" dn="Z_B67934D4_E797_41BD_A015_871403995F47_.wvu.Rows" sId="1"/>
    <undo index="65535" exp="area" ref3D="1" dr="$A$437:$XFD$440" dn="Z_B67934D4_E797_41BD_A015_871403995F47_.wvu.Rows" sId="1"/>
  </rrc>
  <rcc rId="11801" sId="1" odxf="1" dxf="1">
    <nc r="A281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11802" sId="1">
    <nc r="B281" t="inlineStr">
      <is>
        <t>969</t>
      </is>
    </nc>
  </rcc>
  <rcc rId="11803" sId="1" odxf="1" dxf="1">
    <nc r="C28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4" sId="1" odxf="1" dxf="1">
    <nc r="D28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5" sId="1" odxf="1" dxf="1">
    <nc r="E281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1" start="0" length="0">
    <dxf>
      <font>
        <i/>
        <name val="Times New Roman"/>
        <family val="1"/>
      </font>
    </dxf>
  </rfmt>
  <rfmt sheetId="1" sqref="G28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281" start="0" length="0">
    <dxf>
      <fill>
        <patternFill patternType="none">
          <bgColor indexed="65"/>
        </patternFill>
      </fill>
    </dxf>
  </rfmt>
  <rcc rId="11806" sId="1" odxf="1" dxf="1">
    <nc r="A28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7" sId="1" odxf="1" dxf="1">
    <nc r="B2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8" sId="1" odxf="1" dxf="1">
    <nc r="C2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9" sId="1" odxf="1" dxf="1">
    <nc r="D2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10" sId="1" odxf="1" dxf="1">
    <nc r="E282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2" start="0" length="0">
    <dxf>
      <font>
        <i/>
        <name val="Times New Roman"/>
        <family val="1"/>
      </font>
    </dxf>
  </rfmt>
  <rcc rId="11811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12" sId="1" odxf="1" dxf="1">
    <nc r="A283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1813" sId="1">
    <nc r="B283" t="inlineStr">
      <is>
        <t>969</t>
      </is>
    </nc>
  </rcc>
  <rcc rId="11814" sId="1">
    <nc r="C283" t="inlineStr">
      <is>
        <t>07</t>
      </is>
    </nc>
  </rcc>
  <rcc rId="11815" sId="1">
    <nc r="D283" t="inlineStr">
      <is>
        <t>01</t>
      </is>
    </nc>
  </rcc>
  <rcc rId="11816" sId="1">
    <nc r="E283" t="inlineStr">
      <is>
        <t>10103 S2140</t>
      </is>
    </nc>
  </rcc>
  <rcc rId="11817" sId="1">
    <nc r="F283" t="inlineStr">
      <is>
        <t>612</t>
      </is>
    </nc>
  </rcc>
  <rfmt sheetId="1" sqref="G283" start="0" length="0">
    <dxf>
      <fill>
        <patternFill patternType="none">
          <bgColor indexed="65"/>
        </patternFill>
      </fill>
    </dxf>
  </rfmt>
  <rcc rId="11818" sId="1" numFmtId="4">
    <nc r="G283">
      <v>4571.53334</v>
    </nc>
  </rcc>
  <rcc rId="11819" sId="1">
    <oc r="G268">
      <f>G269</f>
    </oc>
    <nc r="G268">
      <f>G269+G281</f>
    </nc>
  </rcc>
  <rcc rId="11820" sId="1">
    <nc r="G281">
      <f>G282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21" sId="1" numFmtId="4">
    <oc r="G291">
      <v>259444.1</v>
    </oc>
    <nc r="G291">
      <v>286773.8</v>
    </nc>
  </rcc>
  <rfmt sheetId="1" sqref="G290:G292">
    <dxf>
      <fill>
        <patternFill>
          <bgColor theme="0"/>
        </patternFill>
      </fill>
    </dxf>
  </rfmt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22" sId="1" ref="A294:XFD295" action="insertRow">
    <undo index="65535" exp="area" ref3D="1" dr="$A$549:$XFD$551" dn="Z_B67934D4_E797_41BD_A015_871403995F47_.wvu.Rows" sId="1"/>
    <undo index="65535" exp="area" ref3D="1" dr="$A$440:$XFD$443" dn="Z_B67934D4_E797_41BD_A015_871403995F47_.wvu.Rows" sId="1"/>
  </rrc>
  <rfmt sheetId="1" sqref="A294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1823" sId="1" odxf="1" dxf="1">
    <nc r="B29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24" sId="1" odxf="1" dxf="1">
    <nc r="C2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25" sId="1" odxf="1" dxf="1">
    <nc r="D29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fmt sheetId="1" sqref="F294" start="0" length="0">
    <dxf>
      <font>
        <i/>
        <name val="Times New Roman"/>
        <family val="1"/>
      </font>
    </dxf>
  </rfmt>
  <rcc rId="11826" sId="1" odxf="1" dxf="1">
    <nc r="G294">
      <f>G295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94" start="0" length="0">
    <dxf>
      <font>
        <i/>
        <name val="Times New Roman CYR"/>
        <family val="1"/>
      </font>
    </dxf>
  </rfmt>
  <rfmt sheetId="1" sqref="I294" start="0" length="0">
    <dxf>
      <font>
        <i/>
        <name val="Times New Roman CYR"/>
        <family val="1"/>
      </font>
    </dxf>
  </rfmt>
  <rfmt sheetId="1" sqref="J294" start="0" length="0">
    <dxf>
      <font>
        <i/>
        <name val="Times New Roman CYR"/>
        <family val="1"/>
      </font>
    </dxf>
  </rfmt>
  <rfmt sheetId="1" sqref="K294" start="0" length="0">
    <dxf>
      <font>
        <i/>
        <name val="Times New Roman CYR"/>
        <family val="1"/>
      </font>
    </dxf>
  </rfmt>
  <rfmt sheetId="1" sqref="A294:XFD294" start="0" length="0">
    <dxf>
      <font>
        <i/>
        <name val="Times New Roman CYR"/>
        <family val="1"/>
      </font>
    </dxf>
  </rfmt>
  <rcc rId="11827" sId="1">
    <nc r="A295" t="inlineStr">
      <is>
        <t>Субсидии бюджетным учреждениям на иные цели</t>
      </is>
    </nc>
  </rcc>
  <rcc rId="11828" sId="1">
    <nc r="B295" t="inlineStr">
      <is>
        <t>969</t>
      </is>
    </nc>
  </rcc>
  <rcc rId="11829" sId="1">
    <nc r="C295" t="inlineStr">
      <is>
        <t>07</t>
      </is>
    </nc>
  </rcc>
  <rcc rId="11830" sId="1">
    <nc r="D295" t="inlineStr">
      <is>
        <t>02</t>
      </is>
    </nc>
  </rcc>
  <rcc rId="11831" sId="1">
    <nc r="E294" t="inlineStr">
      <is>
        <t>10201 74870</t>
      </is>
    </nc>
  </rcc>
  <rcc rId="11832" sId="1">
    <nc r="E295" t="inlineStr">
      <is>
        <t xml:space="preserve">10201 74870 </t>
      </is>
    </nc>
  </rcc>
  <rcc rId="11833" sId="1">
    <nc r="F295" t="inlineStr">
      <is>
        <t>611</t>
      </is>
    </nc>
  </rcc>
  <rcc rId="11834" sId="1" numFmtId="4">
    <nc r="G295">
      <v>2846</v>
    </nc>
  </rcc>
  <rcc rId="11835" sId="1">
    <oc r="G287">
      <f>G296+G301+G299+G293+G305+G290+G303+G288</f>
    </oc>
    <nc r="G287">
      <f>G296+G301+G299+G293+G305+G290+G303+G288+G294</f>
    </nc>
  </rcc>
  <rcc rId="11836" sId="1" xfDxf="1" dxf="1">
    <nc r="A294" t="inlineStr">
      <is>
        <t>Финансовое обеспечение расходных обязательств, связанных с решением первоочередных вопросов местного значения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837" sId="1" numFmtId="4">
    <oc r="G297">
      <v>88217.7</v>
    </oc>
    <nc r="G297">
      <v>83855.678</v>
    </nc>
  </rcc>
  <rrc rId="11838" sId="1" ref="A299:XFD300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m rId="11839" sheetId="1" source="A307:XFD308" destination="A299:XFD300" sourceSheetId="1">
    <rfmt sheetId="1" xfDxf="1" sqref="A299:XFD299" start="0" length="0">
      <dxf>
        <font>
          <i/>
          <name val="Times New Roman CYR"/>
          <family val="1"/>
        </font>
        <alignment wrapText="1"/>
      </dxf>
    </rfmt>
    <rfmt sheetId="1" xfDxf="1" sqref="A300:XFD300" start="0" length="0">
      <dxf>
        <font>
          <i/>
          <name val="Times New Roman CYR"/>
          <family val="1"/>
        </font>
        <alignment wrapText="1"/>
      </dxf>
    </rfmt>
    <rfmt sheetId="1" sqref="A29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840" sId="1" ref="A307:XFD307" action="deleteRow">
    <undo index="65535" exp="area" ref3D="1" dr="$A$553:$XFD$555" dn="Z_B67934D4_E797_41BD_A015_871403995F47_.wvu.Rows" sId="1"/>
    <undo index="65535" exp="area" ref3D="1" dr="$A$444:$XFD$447" dn="Z_B67934D4_E797_41BD_A015_871403995F47_.wvu.Rows" sId="1"/>
    <rfmt sheetId="1" xfDxf="1" sqref="A307:XFD307" start="0" length="0">
      <dxf>
        <font>
          <name val="Times New Roman CYR"/>
          <family val="1"/>
        </font>
        <alignment wrapText="1"/>
      </dxf>
    </rfmt>
  </rrc>
  <rrc rId="11841" sId="1" ref="A307:XFD307" action="deleteRow">
    <undo index="65535" exp="area" ref3D="1" dr="$A$552:$XFD$554" dn="Z_B67934D4_E797_41BD_A015_871403995F47_.wvu.Rows" sId="1"/>
    <undo index="65535" exp="area" ref3D="1" dr="$A$443:$XFD$446" dn="Z_B67934D4_E797_41BD_A015_871403995F47_.wvu.Rows" sId="1"/>
    <rfmt sheetId="1" xfDxf="1" sqref="A307:XFD307" start="0" length="0">
      <dxf>
        <font>
          <name val="Times New Roman CYR"/>
          <family val="1"/>
        </font>
        <alignment wrapText="1"/>
      </dxf>
    </rfmt>
  </rrc>
  <rcc rId="11842" sId="1" numFmtId="4">
    <oc r="G302">
      <v>132589.20000000001</v>
    </oc>
    <nc r="G302">
      <v>152744</v>
    </nc>
  </rcc>
  <rcc rId="11843" sId="1" numFmtId="4">
    <oc r="G306">
      <v>1554.7</v>
    </oc>
    <nc r="G306">
      <v>1570.722</v>
    </nc>
  </rcc>
  <rrc rId="11844" sId="1" ref="A312:XFD312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cc rId="11845" sId="1" odxf="1" dxf="1">
    <nc r="A312" t="inlineStr">
      <is>
        <t>Основное мероприятие "Капитальный ремонт учреждений общего образования"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846" sId="1">
    <nc r="B312" t="inlineStr">
      <is>
        <t>969</t>
      </is>
    </nc>
  </rcc>
  <rcc rId="11847" sId="1" odxf="1" dxf="1">
    <nc r="C31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48" sId="1" odxf="1" dxf="1">
    <nc r="D31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49" sId="1" odxf="1" dxf="1">
    <nc r="E312" t="inlineStr">
      <is>
        <t>10203 00000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rc rId="11850" sId="1" ref="A313:XFD314" action="insertRow">
    <undo index="65535" exp="area" ref3D="1" dr="$A$552:$XFD$554" dn="Z_B67934D4_E797_41BD_A015_871403995F47_.wvu.Rows" sId="1"/>
    <undo index="65535" exp="area" ref3D="1" dr="$A$443:$XFD$446" dn="Z_B67934D4_E797_41BD_A015_871403995F47_.wvu.Rows" sId="1"/>
  </rrc>
  <rcc rId="11851" sId="1" odxf="1" dxf="1">
    <nc r="A31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cc rId="11852" sId="1" odxf="1" dxf="1">
    <nc r="B31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53" sId="1">
    <nc r="C313" t="inlineStr">
      <is>
        <t>07</t>
      </is>
    </nc>
  </rcc>
  <rcc rId="11854" sId="1">
    <nc r="D313" t="inlineStr">
      <is>
        <t>02</t>
      </is>
    </nc>
  </rcc>
  <rcc rId="11855" sId="1">
    <nc r="E313" t="inlineStr">
      <is>
        <t>10203 S2140</t>
      </is>
    </nc>
  </rcc>
  <rfmt sheetId="1" sqref="F313" start="0" length="0">
    <dxf>
      <font>
        <i/>
        <name val="Times New Roman"/>
        <family val="1"/>
      </font>
    </dxf>
  </rfmt>
  <rcc rId="11856" sId="1" odxf="1" dxf="1">
    <nc r="G313">
      <f>G314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57" sId="1" odxf="1" dxf="1">
    <nc r="A314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1858" sId="1">
    <nc r="B314" t="inlineStr">
      <is>
        <t>969</t>
      </is>
    </nc>
  </rcc>
  <rcc rId="11859" sId="1" odxf="1" dxf="1">
    <nc r="C31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0" sId="1" odxf="1" dxf="1">
    <nc r="D3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1" sId="1" odxf="1" dxf="1">
    <nc r="E314" t="inlineStr">
      <is>
        <t>10203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2" sId="1">
    <nc r="F314" t="inlineStr">
      <is>
        <t>612</t>
      </is>
    </nc>
  </rcc>
  <rfmt sheetId="1" sqref="G31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1863" sId="1" numFmtId="4">
    <nc r="G314">
      <v>4279.2921999999999</v>
    </nc>
  </rcc>
  <rcc rId="11864" sId="1">
    <nc r="G312">
      <f>G313</f>
    </nc>
  </rcc>
  <rcc rId="11865" sId="1">
    <oc r="G286">
      <f>G287+G307+G309</f>
    </oc>
    <nc r="G286">
      <f>G287+G307+G309+G312</f>
    </nc>
  </rcc>
  <rcv guid="{AE1628EF-E883-4F65-8A92-E0DF709FF3F3}" action="delete"/>
  <rdn rId="0" localSheetId="1" customView="1" name="Z_AE1628EF_E883_4F65_8A92_E0DF709FF3F3_.wvu.PrintArea" hidden="1" oldHidden="1">
    <formula>Ведом.структура!$A$1:$G$634</formula>
    <oldFormula>Ведом.структура!$A$1:$G$634</oldFormula>
  </rdn>
  <rdn rId="0" localSheetId="1" customView="1" name="Z_AE1628EF_E883_4F65_8A92_E0DF709FF3F3_.wvu.FilterData" hidden="1" oldHidden="1">
    <formula>Ведом.структура!$A$13:$I$634</formula>
    <oldFormula>Ведом.структура!$A$13:$I$634</oldFormula>
  </rdn>
  <rcv guid="{AE1628EF-E883-4F65-8A92-E0DF709FF3F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68" sId="1" numFmtId="4">
    <oc r="G318">
      <v>8821.0527500000007</v>
    </oc>
    <nc r="G318"/>
  </rcc>
  <rrc rId="11869" sId="1" ref="A315:XFD315" action="deleteRow">
    <undo index="65535" exp="ref" v="1" dr="G315" r="G284" sId="1"/>
    <undo index="65535" exp="area" ref3D="1" dr="$A$554:$XFD$556" dn="Z_B67934D4_E797_41BD_A015_871403995F47_.wvu.Rows" sId="1"/>
    <undo index="65535" exp="area" ref3D="1" dr="$A$445:$XFD$448" dn="Z_B67934D4_E797_41BD_A015_871403995F47_.wvu.Rows" sId="1"/>
    <rfmt sheetId="1" xfDxf="1" sqref="A315:XFD315" start="0" length="0">
      <dxf>
        <font>
          <b/>
          <i/>
          <name val="Times New Roman CYR"/>
          <family val="1"/>
        </font>
        <alignment wrapText="1"/>
      </dxf>
    </rfmt>
    <rcc rId="0" sId="1" dxf="1">
      <nc r="A315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19000 00000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0" sId="1" ref="A315:XFD315" action="deleteRow">
    <undo index="65535" exp="area" ref3D="1" dr="$A$553:$XFD$555" dn="Z_B67934D4_E797_41BD_A015_871403995F47_.wvu.Rows" sId="1"/>
    <undo index="65535" exp="area" ref3D="1" dr="$A$444:$XFD$447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1" sId="1" ref="A315:XFD315" action="deleteRow">
    <undo index="65535" exp="area" ref3D="1" dr="$A$552:$XFD$554" dn="Z_B67934D4_E797_41BD_A015_871403995F47_.wvu.Rows" sId="1"/>
    <undo index="65535" exp="area" ref3D="1" dr="$A$443:$XFD$446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2" sId="1" ref="A315:XFD315" action="deleteRow">
    <undo index="65535" exp="area" ref3D="1" dr="$A$551:$XFD$553" dn="Z_B67934D4_E797_41BD_A015_871403995F47_.wvu.Rows" sId="1"/>
    <undo index="65535" exp="area" ref3D="1" dr="$A$442:$XFD$445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315" t="inlineStr">
        <is>
          <t>420 МБ</t>
        </is>
      </nc>
    </rcc>
  </rrc>
  <rcc rId="11873" sId="1">
    <oc r="G284">
      <f>G285+#REF!</f>
    </oc>
    <nc r="G284">
      <f>G285</f>
    </nc>
  </rcc>
  <rcc rId="11874" sId="1" numFmtId="4">
    <oc r="G320">
      <v>768.2</v>
    </oc>
    <nc r="G320">
      <v>3910.884</v>
    </nc>
  </rcc>
  <rcc rId="11875" sId="1" numFmtId="4">
    <oc r="G321">
      <v>1557.5</v>
    </oc>
    <nc r="G321">
      <v>7864.8</v>
    </nc>
  </rcc>
  <rrc rId="11876" sId="1" ref="A322:XFD322" action="insertRow">
    <undo index="65535" exp="area" ref3D="1" dr="$A$550:$XFD$552" dn="Z_B67934D4_E797_41BD_A015_871403995F47_.wvu.Rows" sId="1"/>
    <undo index="65535" exp="area" ref3D="1" dr="$A$441:$XFD$444" dn="Z_B67934D4_E797_41BD_A015_871403995F47_.wvu.Rows" sId="1"/>
  </rrc>
  <rcc rId="11877" sId="1" numFmtId="30">
    <nc r="B322">
      <v>969</v>
    </nc>
  </rcc>
  <rcc rId="11878" sId="1">
    <nc r="C322" t="inlineStr">
      <is>
        <t>07</t>
      </is>
    </nc>
  </rcc>
  <rcc rId="11879" sId="1">
    <nc r="D322" t="inlineStr">
      <is>
        <t>03</t>
      </is>
    </nc>
  </rcc>
  <rcc rId="11880" sId="1">
    <nc r="E322" t="inlineStr">
      <is>
        <t>10301 83030</t>
      </is>
    </nc>
  </rcc>
  <rcc rId="11881" sId="1">
    <nc r="F322" t="inlineStr">
      <is>
        <t>622</t>
      </is>
    </nc>
  </rcc>
  <rfmt sheetId="1" sqref="G321:G322" start="0" length="0">
    <dxf>
      <border>
        <right style="thin">
          <color indexed="64"/>
        </right>
      </border>
    </dxf>
  </rfmt>
  <rfmt sheetId="1" sqref="G321:G32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1882" sId="1" numFmtId="4">
    <nc r="G322">
      <v>2810.8</v>
    </nc>
  </rcc>
  <rcc rId="11883" sId="1">
    <oc r="G319">
      <f>G320+G321</f>
    </oc>
    <nc r="G319">
      <f>G320+G321+G322</f>
    </nc>
  </rcc>
  <rcc rId="11884" sId="1" odxf="1" dxf="1">
    <nc r="A322" t="inlineStr">
      <is>
        <t>Субсидии автономным учреждениям на иные цели</t>
      </is>
    </nc>
    <ndxf>
      <fill>
        <patternFill patternType="none"/>
      </fill>
    </ndxf>
  </rcc>
  <rcc rId="11885" sId="1" numFmtId="4">
    <oc r="G324">
      <v>15463.252</v>
    </oc>
    <nc r="G324">
      <v>10159.152</v>
    </nc>
  </rcc>
  <rcc rId="11886" sId="1" numFmtId="4">
    <oc r="G325">
      <v>42477.947999999997</v>
    </oc>
    <nc r="G325">
      <v>32170.648000000001</v>
    </nc>
  </rcc>
  <rfmt sheetId="1" sqref="G323">
    <dxf>
      <fill>
        <patternFill>
          <bgColor theme="0"/>
        </patternFill>
      </fill>
    </dxf>
  </rfmt>
  <rcc rId="11887" sId="1" numFmtId="4">
    <oc r="G327">
      <v>5300</v>
    </oc>
    <nc r="G327">
      <v>7360.3</v>
    </nc>
  </rcc>
  <rcc rId="11888" sId="1" numFmtId="4">
    <oc r="G328">
      <v>10200</v>
    </oc>
    <nc r="G328">
      <v>14200</v>
    </nc>
  </rcc>
  <rfmt sheetId="1" sqref="G333">
    <dxf>
      <fill>
        <patternFill>
          <bgColor theme="0"/>
        </patternFill>
      </fill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9" sId="1" numFmtId="4">
    <oc r="G340">
      <v>5352.5</v>
    </oc>
    <nc r="G340">
      <v>4940.8771399999996</v>
    </nc>
  </rcc>
  <rcc rId="11890" sId="1" numFmtId="4">
    <oc r="G342">
      <v>5645.9</v>
    </oc>
    <nc r="G342">
      <v>5645.8528500000002</v>
    </nc>
  </rcc>
  <rfmt sheetId="1" sqref="G339:G341">
    <dxf>
      <fill>
        <patternFill>
          <bgColor theme="0"/>
        </patternFill>
      </fill>
    </dxf>
  </rfmt>
  <rcc rId="11891" sId="1" numFmtId="4">
    <oc r="G344">
      <v>65.099999999999994</v>
    </oc>
    <nc r="G344">
      <v>56.912999999999997</v>
    </nc>
  </rcc>
  <rcc rId="11892" sId="1" numFmtId="4">
    <oc r="G345">
      <v>19.600000000000001</v>
    </oc>
    <nc r="G345">
      <v>17.187000000000001</v>
    </nc>
  </rcc>
  <rfmt sheetId="1" sqref="G343">
    <dxf>
      <fill>
        <patternFill>
          <bgColor theme="0"/>
        </patternFill>
      </fill>
    </dxf>
  </rfmt>
  <rcc rId="11893" sId="1" numFmtId="4">
    <oc r="G351">
      <v>61.674999999999997</v>
    </oc>
    <nc r="G351">
      <v>65.045000000000002</v>
    </nc>
  </rcc>
  <rcc rId="11894" sId="1" numFmtId="4">
    <oc r="G352">
      <v>18.625</v>
    </oc>
    <nc r="G352">
      <v>19.642790000000002</v>
    </nc>
  </rcc>
  <rfmt sheetId="1" sqref="G350">
    <dxf>
      <fill>
        <patternFill>
          <bgColor theme="0"/>
        </patternFill>
      </fill>
    </dxf>
  </rfmt>
  <rfmt sheetId="1" sqref="G355">
    <dxf>
      <fill>
        <patternFill>
          <bgColor theme="0"/>
        </patternFill>
      </fill>
    </dxf>
  </rfmt>
  <rcc rId="11895" sId="1" numFmtId="4">
    <oc r="G358">
      <v>739.4</v>
    </oc>
    <nc r="G358">
      <v>729.4</v>
    </nc>
  </rcc>
  <rcc rId="11896" sId="1" numFmtId="4">
    <oc r="G359">
      <v>223.3</v>
    </oc>
    <nc r="G359">
      <v>220.3</v>
    </nc>
  </rcc>
  <rrc rId="11897" sId="1" ref="A361:XFD363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cc rId="11898" sId="1" odxf="1" dxf="1">
    <nc r="A361" t="inlineStr">
      <is>
        <t xml:space="preserve">Фонд оплаты труда  учреждений </t>
      </is>
    </nc>
    <odxf>
      <font>
        <i/>
        <name val="Times New Roman"/>
        <family val="1"/>
      </font>
      <numFmt numFmtId="0" formatCode="General"/>
      <alignment vertical="center"/>
    </odxf>
    <ndxf>
      <font>
        <i val="0"/>
        <name val="Times New Roman"/>
        <family val="1"/>
      </font>
      <numFmt numFmtId="30" formatCode="@"/>
      <alignment vertical="top"/>
    </ndxf>
  </rcc>
  <rcc rId="11899" sId="1" odxf="1" dxf="1" numFmtId="30">
    <nc r="B361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0" sId="1" odxf="1" dxf="1">
    <nc r="C361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1" sId="1" odxf="1" dxf="1">
    <nc r="D36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2" sId="1" odxf="1" dxf="1">
    <nc r="E361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3" sId="1" odxf="1" dxf="1">
    <nc r="F361" t="inlineStr">
      <is>
        <t>111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1" start="0" length="0">
    <dxf>
      <font>
        <i val="0"/>
        <name val="Times New Roman"/>
        <family val="1"/>
      </font>
    </dxf>
  </rfmt>
  <rfmt sheetId="1" sqref="H361" start="0" length="0">
    <dxf>
      <numFmt numFmtId="0" formatCode="General"/>
    </dxf>
  </rfmt>
  <rcc rId="11904" sId="1" odxf="1" dxf="1">
    <nc r="A36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  <numFmt numFmtId="0" formatCode="General"/>
      <alignment vertical="center"/>
    </odxf>
    <ndxf>
      <font>
        <i val="0"/>
        <name val="Times New Roman"/>
        <family val="1"/>
      </font>
      <numFmt numFmtId="30" formatCode="@"/>
      <alignment vertical="top"/>
    </ndxf>
  </rcc>
  <rcc rId="11905" sId="1" odxf="1" dxf="1" numFmtId="30">
    <nc r="B362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6" sId="1" odxf="1" dxf="1">
    <nc r="C36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7" sId="1" odxf="1" dxf="1">
    <nc r="D36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8" sId="1" odxf="1" dxf="1">
    <nc r="E362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9" sId="1" odxf="1" dxf="1">
    <nc r="F36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2" start="0" length="0">
    <dxf>
      <font>
        <i val="0"/>
        <name val="Times New Roman"/>
        <family val="1"/>
      </font>
    </dxf>
  </rfmt>
  <rfmt sheetId="1" sqref="H362" start="0" length="0">
    <dxf>
      <numFmt numFmtId="0" formatCode="General"/>
    </dxf>
  </rfmt>
  <rcc rId="1191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1911" sId="1" odxf="1" dxf="1" numFmtId="30">
    <nc r="B363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2" sId="1" odxf="1" dxf="1">
    <nc r="C363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3" sId="1" odxf="1" dxf="1">
    <nc r="D363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4" sId="1" odxf="1" dxf="1">
    <nc r="E363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5" sId="1" odxf="1" dxf="1">
    <nc r="F363" t="inlineStr">
      <is>
        <t>119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3" start="0" length="0">
    <dxf>
      <font>
        <i val="0"/>
        <name val="Times New Roman"/>
        <family val="1"/>
      </font>
    </dxf>
  </rfmt>
  <rfmt sheetId="1" sqref="H363" start="0" length="0">
    <dxf>
      <numFmt numFmtId="0" formatCode="General"/>
    </dxf>
  </rfmt>
  <rcc rId="11916" sId="1" numFmtId="4">
    <nc r="G361">
      <v>77.662099999999995</v>
    </nc>
  </rcc>
  <rcc rId="11917" sId="1" numFmtId="4">
    <nc r="G362">
      <v>13</v>
    </nc>
  </rcc>
  <rcc rId="11918" sId="1" numFmtId="4">
    <nc r="G363">
      <v>23.453900000000001</v>
    </nc>
  </rcc>
  <rcc rId="11919" sId="1">
    <oc r="G360">
      <f>SUM(G364:G369)</f>
    </oc>
    <nc r="G360">
      <f>SUM(G361:G369)</f>
    </nc>
  </rcc>
  <rcc rId="11920" sId="1" numFmtId="4">
    <oc r="G364">
      <v>975.8</v>
    </oc>
    <nc r="G364">
      <v>1006.3776</v>
    </nc>
  </rcc>
  <rcc rId="11921" sId="1" numFmtId="4">
    <oc r="G365">
      <v>3019.6</v>
    </oc>
    <nc r="G365">
      <v>2989.0124000000001</v>
    </nc>
  </rcc>
  <rcc rId="11922" sId="1" numFmtId="4">
    <oc r="G366">
      <v>907.8</v>
    </oc>
    <nc r="G366">
      <v>907.81</v>
    </nc>
  </rcc>
  <rcc rId="11923" sId="1" numFmtId="4">
    <oc r="G371">
      <v>24587.599999999999</v>
    </oc>
    <nc r="G371">
      <v>33722.6</v>
    </nc>
  </rcc>
  <rcc rId="11924" sId="1" numFmtId="4">
    <oc r="G372">
      <v>7415.4</v>
    </oc>
    <nc r="G372">
      <v>10184.200000000001</v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83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98:G400">
    <dxf>
      <fill>
        <patternFill>
          <bgColor theme="0"/>
        </patternFill>
      </fill>
    </dxf>
  </rfmt>
  <rfmt sheetId="1" sqref="G415">
    <dxf>
      <fill>
        <patternFill>
          <bgColor theme="0"/>
        </patternFill>
      </fill>
    </dxf>
  </rfmt>
  <rrc rId="11925" sId="1" ref="A417:XFD422" action="insertRow">
    <undo index="65535" exp="area" ref3D="1" dr="$A$554:$XFD$556" dn="Z_B67934D4_E797_41BD_A015_871403995F47_.wvu.Rows" sId="1"/>
    <undo index="65535" exp="area" ref3D="1" dr="$A$445:$XFD$448" dn="Z_B67934D4_E797_41BD_A015_871403995F47_.wvu.Rows" sId="1"/>
  </rrc>
  <rcc rId="11926" sId="1" odxf="1" dxf="1">
    <nc r="A417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1927" sId="1" odxf="1" dxf="1" numFmtId="30">
    <nc r="B41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928" sId="1" odxf="1" dxf="1">
    <nc r="C417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929" sId="1" odxf="1" dxf="1">
    <nc r="D417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1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1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930" sId="1" odxf="1" dxf="1">
    <nc r="G417">
      <f>G418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931" sId="1" odxf="1" dxf="1">
    <nc r="A418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2" sId="1" odxf="1" dxf="1" numFmtId="30">
    <nc r="B41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3" sId="1" odxf="1" dxf="1">
    <nc r="C41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4" sId="1" odxf="1" dxf="1">
    <nc r="D41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5" sId="1" odxf="1" dxf="1">
    <nc r="E418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6" sId="1">
    <nc r="G418">
      <f>G419</f>
    </nc>
  </rcc>
  <rcc rId="11937" sId="1" odxf="1" dxf="1">
    <nc r="A41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1938" sId="1" odxf="1" dxf="1" numFmtId="30">
    <nc r="B41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39" sId="1" odxf="1" dxf="1">
    <nc r="C41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40" sId="1" odxf="1" dxf="1">
    <nc r="D419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41" sId="1" odxf="1" dxf="1">
    <nc r="E41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19" start="0" length="0">
    <dxf>
      <font>
        <b/>
        <i/>
        <name val="Times New Roman"/>
        <family val="1"/>
      </font>
    </dxf>
  </rfmt>
  <rcc rId="11942" sId="1">
    <nc r="G419">
      <f>G420</f>
    </nc>
  </rcc>
  <rcc rId="11943" sId="1" odxf="1" dxf="1">
    <nc r="A420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4" sId="1" odxf="1" dxf="1">
    <nc r="B420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5" sId="1" odxf="1" dxf="1">
    <nc r="C42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6" sId="1" odxf="1" dxf="1">
    <nc r="D4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7" sId="1" odxf="1" dxf="1">
    <nc r="E420" t="inlineStr">
      <is>
        <t xml:space="preserve">02201 00000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8" sId="1">
    <nc r="G420">
      <f>G421</f>
    </nc>
  </rcc>
  <rcc rId="11949" sId="1" odxf="1" dxf="1">
    <nc r="A421" t="inlineStr">
      <is>
        <t>Выравнивание бюджетной обеспеченности поселений из районного фонда финансовой поддержки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0" sId="1" odxf="1" dxf="1">
    <nc r="B421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1" sId="1" odxf="1" dxf="1">
    <nc r="C421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2" sId="1" odxf="1" dxf="1">
    <nc r="D42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3" sId="1" odxf="1" dxf="1">
    <nc r="E421" t="inlineStr">
      <is>
        <t xml:space="preserve">02201 63010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1" start="0" length="0">
    <dxf>
      <font>
        <i/>
        <name val="Times New Roman"/>
        <family val="1"/>
      </font>
    </dxf>
  </rfmt>
  <rcc rId="11954" sId="1" odxf="1" dxf="1">
    <nc r="G421">
      <f>G422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5" sId="1" odxf="1" dxf="1">
    <nc r="A422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11956" sId="1">
    <nc r="B422" t="inlineStr">
      <is>
        <t>970</t>
      </is>
    </nc>
  </rcc>
  <rcc rId="11957" sId="1">
    <nc r="C422" t="inlineStr">
      <is>
        <t>14</t>
      </is>
    </nc>
  </rcc>
  <rcc rId="11958" sId="1">
    <nc r="D422" t="inlineStr">
      <is>
        <t>03</t>
      </is>
    </nc>
  </rcc>
  <rcc rId="11959" sId="1">
    <nc r="E422" t="inlineStr">
      <is>
        <t xml:space="preserve">02201 63010 </t>
      </is>
    </nc>
  </rcc>
  <rcc rId="11960" sId="1">
    <nc r="F422" t="inlineStr">
      <is>
        <t>540</t>
      </is>
    </nc>
  </rcc>
  <rcc rId="11961" sId="1" numFmtId="4">
    <nc r="G422">
      <v>32654.13121</v>
    </nc>
  </rcc>
  <rcc rId="11962" sId="1">
    <oc r="G408">
      <f>G409</f>
    </oc>
    <nc r="G408">
      <f>G409+G417</f>
    </nc>
  </rcc>
  <rcc rId="11963" sId="1" numFmtId="4">
    <oc r="G438">
      <v>260</v>
    </oc>
    <nc r="G438">
      <v>587.30038999999999</v>
    </nc>
  </rcc>
  <rcc rId="11964" sId="1" numFmtId="4">
    <oc r="G441">
      <v>196.9</v>
    </oc>
    <nc r="G441">
      <v>196.30802</v>
    </nc>
  </rcc>
  <rrc rId="11965" sId="1" ref="A442:XFD442" action="insertRow">
    <undo index="65535" exp="area" ref3D="1" dr="$A$560:$XFD$562" dn="Z_B67934D4_E797_41BD_A015_871403995F47_.wvu.Rows" sId="1"/>
    <undo index="65535" exp="area" ref3D="1" dr="$A$451:$XFD$454" dn="Z_B67934D4_E797_41BD_A015_871403995F47_.wvu.Rows" sId="1"/>
  </rrc>
  <rcc rId="11966" sId="1">
    <nc r="B442" t="inlineStr">
      <is>
        <t>971</t>
      </is>
    </nc>
  </rcc>
  <rcc rId="11967" sId="1">
    <nc r="C442" t="inlineStr">
      <is>
        <t>01</t>
      </is>
    </nc>
  </rcc>
  <rcc rId="11968" sId="1">
    <nc r="D442" t="inlineStr">
      <is>
        <t>13</t>
      </is>
    </nc>
  </rcc>
  <rcc rId="11969" sId="1">
    <nc r="E442" t="inlineStr">
      <is>
        <t>99900 82900</t>
      </is>
    </nc>
  </rcc>
  <rcc rId="11970" sId="1">
    <nc r="F442" t="inlineStr">
      <is>
        <t>853</t>
      </is>
    </nc>
  </rcc>
  <rcc rId="11971" sId="1" numFmtId="4">
    <nc r="G442">
      <v>0.59197999999999995</v>
    </nc>
  </rcc>
  <rcc rId="11972" sId="1">
    <oc r="G440">
      <f>G441</f>
    </oc>
    <nc r="G440">
      <f>G441+G442</f>
    </nc>
  </rcc>
  <rcc rId="11973" sId="1" xfDxf="1" dxf="1">
    <nc r="A442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74" sId="1" numFmtId="4">
    <oc r="G444">
      <v>9886.2999999999993</v>
    </oc>
    <nc r="G444">
      <v>9784.5720000000001</v>
    </nc>
  </rcc>
  <rfmt sheetId="1" sqref="G443">
    <dxf>
      <fill>
        <patternFill>
          <bgColor theme="0"/>
        </patternFill>
      </fill>
    </dxf>
  </rfmt>
  <rcc rId="11975" sId="1" numFmtId="4">
    <oc r="G451">
      <v>13681.4</v>
    </oc>
    <nc r="G451">
      <v>15572.654189999999</v>
    </nc>
  </rcc>
  <rcc rId="11976" sId="1" numFmtId="4">
    <nc r="G455">
      <v>735.98</v>
    </nc>
  </rcc>
  <rrc rId="11977" sId="1" ref="A452:XFD452" action="deleteRow">
    <undo index="65535" exp="ref" v="1" dr="G452" r="G449" sId="1"/>
    <undo index="65535" exp="area" ref3D="1" dr="$A$561:$XFD$563" dn="Z_B67934D4_E797_41BD_A015_871403995F47_.wvu.Rows" sId="1"/>
    <undo index="65535" exp="area" ref3D="1" dr="$A$452:$XFD$455" dn="Z_B67934D4_E797_41BD_A015_871403995F47_.wvu.Rows" sId="1"/>
    <rfmt sheetId="1" xfDxf="1" sqref="A452:XFD45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5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04304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8" sId="1" ref="A452:XFD452" action="deleteRow">
    <undo index="65535" exp="area" ref3D="1" dr="$A$560:$XFD$562" dn="Z_B67934D4_E797_41BD_A015_871403995F47_.wvu.Rows" sId="1"/>
    <undo index="65535" exp="area" ref3D="1" dr="$A$452:$XFD$454" dn="Z_B67934D4_E797_41BD_A015_871403995F47_.wvu.Rows" sId="1"/>
    <rfmt sheetId="1" xfDxf="1" sqref="A452:XFD45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5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04304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979" sId="1">
    <oc r="G449">
      <f>G450+G452+#REF!</f>
    </oc>
    <nc r="G449">
      <f>G450+G452</f>
    </nc>
  </rcc>
  <rcc rId="11980" sId="1">
    <oc r="E459" t="inlineStr">
      <is>
        <t>04103 S2П90</t>
      </is>
    </oc>
    <nc r="E459" t="inlineStr">
      <is>
        <t>04103 S5110</t>
      </is>
    </nc>
  </rcc>
  <rcc rId="11981" sId="1">
    <oc r="E458" t="inlineStr">
      <is>
        <t>04103 S2П90</t>
      </is>
    </oc>
    <nc r="E458" t="inlineStr">
      <is>
        <t>04103 S5110</t>
      </is>
    </nc>
  </rcc>
  <rcc rId="11982" sId="1" numFmtId="4">
    <oc r="G459">
      <v>690.00225</v>
    </oc>
    <nc r="G459">
      <v>690.04499999999996</v>
    </nc>
  </rcc>
  <rfmt sheetId="1" sqref="G458">
    <dxf>
      <fill>
        <patternFill>
          <bgColor theme="0"/>
        </patternFill>
      </fill>
    </dxf>
  </rfmt>
  <rcc rId="11983" sId="1" xfDxf="1" dxf="1">
    <oc r="A458" t="inlineStr">
      <is>
        <t>Субсидия на комплексные кадастровые работы, финансируемые из средств республиканского бюджета</t>
      </is>
    </oc>
    <nc r="A458" t="inlineStr">
      <is>
        <t>Проведение комплексных кадастровых работ за счет республиканского бюджета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1984" sId="1" ref="A464:XFD466" action="insertRow">
    <undo index="65535" exp="area" ref3D="1" dr="$A$559:$XFD$561" dn="Z_B67934D4_E797_41BD_A015_871403995F47_.wvu.Rows" sId="1"/>
  </rrc>
  <rcc rId="11985" sId="1" odxf="1" dxf="1">
    <nc r="A46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986" sId="1" odxf="1" dxf="1">
    <nc r="B4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7" sId="1" odxf="1" dxf="1">
    <nc r="C46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8" sId="1" odxf="1" dxf="1">
    <nc r="D464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9" sId="1" odxf="1" dxf="1">
    <nc r="E4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4" start="0" length="0">
    <dxf>
      <font>
        <b/>
        <name val="Times New Roman"/>
        <family val="1"/>
      </font>
    </dxf>
  </rfmt>
  <rcc rId="11990" sId="1" odxf="1" dxf="1">
    <nc r="G464">
      <f>G465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91" sId="1" odxf="1" dxf="1">
    <nc r="A465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992" sId="1" odxf="1" dxf="1">
    <nc r="B4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3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4" sId="1" odxf="1" dxf="1">
    <nc r="D465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5" sId="1" odxf="1" dxf="1">
    <nc r="E465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1996" sId="1" odxf="1" dxf="1">
    <nc r="G465">
      <f>G466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7" sId="1" odxf="1" dxf="1">
    <nc r="A4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1998" sId="1">
    <nc r="B466" t="inlineStr">
      <is>
        <t>971</t>
      </is>
    </nc>
  </rcc>
  <rcc rId="11999" sId="1">
    <nc r="C466" t="inlineStr">
      <is>
        <t>04</t>
      </is>
    </nc>
  </rcc>
  <rcc rId="12000" sId="1">
    <nc r="D466" t="inlineStr">
      <is>
        <t>12</t>
      </is>
    </nc>
  </rcc>
  <rcc rId="12001" sId="1">
    <nc r="E466" t="inlineStr">
      <is>
        <t>99900 82170</t>
      </is>
    </nc>
  </rcc>
  <rcc rId="12002" sId="1">
    <nc r="F466" t="inlineStr">
      <is>
        <t>540</t>
      </is>
    </nc>
  </rcc>
  <rcc rId="12003" sId="1" odxf="1" dxf="1" numFmtId="4">
    <nc r="G466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04" sId="1">
    <oc r="G454">
      <f>G455</f>
    </oc>
    <nc r="G454">
      <f>G455+G464</f>
    </nc>
  </rcc>
  <rrc rId="12005" sId="1" ref="A468:XFD472" action="insertRow">
    <undo index="65535" exp="area" ref3D="1" dr="$A$562:$XFD$564" dn="Z_B67934D4_E797_41BD_A015_871403995F47_.wvu.Rows" sId="1"/>
  </rrc>
  <rcc rId="12006" sId="1" odxf="1" dxf="1">
    <nc r="A468" t="inlineStr">
      <is>
        <t>Коммунальное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7" sId="1" odxf="1" dxf="1">
    <nc r="B468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8" sId="1" odxf="1" dxf="1">
    <nc r="C468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9" sId="1" odxf="1" dxf="1">
    <nc r="D468" t="inlineStr">
      <is>
        <t>02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468" start="0" length="0">
    <dxf>
      <fill>
        <patternFill>
          <bgColor indexed="41"/>
        </patternFill>
      </fill>
    </dxf>
  </rfmt>
  <rfmt sheetId="1" sqref="F468" start="0" length="0">
    <dxf>
      <fill>
        <patternFill>
          <bgColor indexed="41"/>
        </patternFill>
      </fill>
    </dxf>
  </rfmt>
  <rcc rId="12010" sId="1" odxf="1" dxf="1">
    <nc r="G468">
      <f>G469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11" sId="1" odxf="1" dxf="1">
    <nc r="A469" t="inlineStr">
      <is>
        <t>Муниципальная программа "Чистая вода на 2020-2025 годы"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2" sId="1" odxf="1" dxf="1">
    <nc r="B469" t="inlineStr">
      <is>
        <t>971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3" sId="1" odxf="1" dxf="1">
    <nc r="C469" t="inlineStr">
      <is>
        <t>05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4" sId="1" odxf="1" dxf="1">
    <nc r="D469" t="inlineStr">
      <is>
        <t>02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5" sId="1" odxf="1" dxf="1">
    <nc r="E469" t="inlineStr">
      <is>
        <t>17000 00000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F469" start="0" length="0">
    <dxf>
      <fill>
        <patternFill>
          <bgColor theme="0"/>
        </patternFill>
      </fill>
    </dxf>
  </rfmt>
  <rcc rId="12016" sId="1" odxf="1" dxf="1">
    <nc r="G469">
      <f>G470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H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69:XFD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2017" sId="1" odxf="1" dxf="1">
    <nc r="A470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18" sId="1" odxf="1" dxf="1">
    <nc r="B470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19" sId="1" odxf="1" dxf="1">
    <nc r="C470" t="inlineStr">
      <is>
        <t>05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0" sId="1" odxf="1" dxf="1">
    <nc r="D470" t="inlineStr">
      <is>
        <t>02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1" sId="1" odxf="1" dxf="1">
    <nc r="E470" t="inlineStr">
      <is>
        <t>17001 00000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7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022" sId="1" odxf="1" dxf="1">
    <nc r="G470">
      <f>G471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70" start="0" length="0">
    <dxf>
      <fill>
        <patternFill patternType="solid">
          <bgColor theme="0"/>
        </patternFill>
      </fill>
    </dxf>
  </rfmt>
  <rfmt sheetId="1" sqref="I470" start="0" length="0">
    <dxf>
      <fill>
        <patternFill patternType="solid">
          <bgColor theme="0"/>
        </patternFill>
      </fill>
    </dxf>
  </rfmt>
  <rfmt sheetId="1" sqref="J470" start="0" length="0">
    <dxf>
      <fill>
        <patternFill patternType="solid">
          <bgColor theme="0"/>
        </patternFill>
      </fill>
    </dxf>
  </rfmt>
  <rfmt sheetId="1" sqref="K470" start="0" length="0">
    <dxf>
      <fill>
        <patternFill patternType="solid">
          <bgColor theme="0"/>
        </patternFill>
      </fill>
    </dxf>
  </rfmt>
  <rfmt sheetId="1" sqref="L470" start="0" length="0">
    <dxf>
      <fill>
        <patternFill patternType="solid">
          <bgColor theme="0"/>
        </patternFill>
      </fill>
    </dxf>
  </rfmt>
  <rfmt sheetId="1" sqref="M470" start="0" length="0">
    <dxf>
      <fill>
        <patternFill patternType="solid">
          <bgColor theme="0"/>
        </patternFill>
      </fill>
    </dxf>
  </rfmt>
  <rfmt sheetId="1" sqref="N470" start="0" length="0">
    <dxf>
      <fill>
        <patternFill patternType="solid">
          <bgColor theme="0"/>
        </patternFill>
      </fill>
    </dxf>
  </rfmt>
  <rfmt sheetId="1" sqref="O470" start="0" length="0">
    <dxf>
      <fill>
        <patternFill patternType="solid">
          <bgColor theme="0"/>
        </patternFill>
      </fill>
    </dxf>
  </rfmt>
  <rfmt sheetId="1" sqref="P470" start="0" length="0">
    <dxf>
      <fill>
        <patternFill patternType="solid">
          <bgColor theme="0"/>
        </patternFill>
      </fill>
    </dxf>
  </rfmt>
  <rfmt sheetId="1" sqref="Q470" start="0" length="0">
    <dxf>
      <fill>
        <patternFill patternType="solid">
          <bgColor theme="0"/>
        </patternFill>
      </fill>
    </dxf>
  </rfmt>
  <rfmt sheetId="1" sqref="R470" start="0" length="0">
    <dxf>
      <fill>
        <patternFill patternType="solid">
          <bgColor theme="0"/>
        </patternFill>
      </fill>
    </dxf>
  </rfmt>
  <rfmt sheetId="1" sqref="S470" start="0" length="0">
    <dxf>
      <fill>
        <patternFill patternType="solid">
          <bgColor theme="0"/>
        </patternFill>
      </fill>
    </dxf>
  </rfmt>
  <rfmt sheetId="1" sqref="T470" start="0" length="0">
    <dxf>
      <fill>
        <patternFill patternType="solid">
          <bgColor theme="0"/>
        </patternFill>
      </fill>
    </dxf>
  </rfmt>
  <rfmt sheetId="1" sqref="U470" start="0" length="0">
    <dxf>
      <fill>
        <patternFill patternType="solid">
          <bgColor theme="0"/>
        </patternFill>
      </fill>
    </dxf>
  </rfmt>
  <rfmt sheetId="1" sqref="V470" start="0" length="0">
    <dxf>
      <fill>
        <patternFill patternType="solid">
          <bgColor theme="0"/>
        </patternFill>
      </fill>
    </dxf>
  </rfmt>
  <rfmt sheetId="1" sqref="A470:XFD470" start="0" length="0">
    <dxf>
      <fill>
        <patternFill patternType="solid">
          <bgColor theme="0"/>
        </patternFill>
      </fill>
    </dxf>
  </rfmt>
  <rcc rId="12023" sId="1" odxf="1" dxf="1">
    <nc r="A471" t="inlineStr">
      <is>
        <t>На модернизацию объектов водоснабжения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4" sId="1" odxf="1" dxf="1">
    <nc r="B471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5" sId="1" odxf="1" dxf="1">
    <nc r="C471" t="inlineStr">
      <is>
        <t>05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6" sId="1" odxf="1" dxf="1">
    <nc r="D471" t="inlineStr">
      <is>
        <t>02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7" sId="1" odxf="1" dxf="1">
    <nc r="E471" t="inlineStr">
      <is>
        <t>17001 S2860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7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028" sId="1" odxf="1" dxf="1">
    <nc r="G471">
      <f>G472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71:XFD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029" sId="1" odxf="1" dxf="1">
    <nc r="A472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0" sId="1" odxf="1" dxf="1">
    <nc r="B472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1" sId="1" odxf="1" dxf="1">
    <nc r="C472" t="inlineStr">
      <is>
        <t>05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2" sId="1" odxf="1" dxf="1">
    <nc r="D472" t="inlineStr">
      <is>
        <t>02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3" sId="1" odxf="1" dxf="1">
    <nc r="E472" t="inlineStr">
      <is>
        <t>17001 S2860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4" sId="1" odxf="1" dxf="1">
    <nc r="F472" t="inlineStr">
      <is>
        <t>414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47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72" start="0" length="0">
    <dxf>
      <fill>
        <patternFill patternType="solid">
          <bgColor theme="0"/>
        </patternFill>
      </fill>
    </dxf>
  </rfmt>
  <rfmt sheetId="1" sqref="I472" start="0" length="0">
    <dxf>
      <fill>
        <patternFill patternType="solid">
          <bgColor theme="0"/>
        </patternFill>
      </fill>
    </dxf>
  </rfmt>
  <rfmt sheetId="1" sqref="J472" start="0" length="0">
    <dxf>
      <fill>
        <patternFill patternType="solid">
          <bgColor theme="0"/>
        </patternFill>
      </fill>
    </dxf>
  </rfmt>
  <rfmt sheetId="1" sqref="K472" start="0" length="0">
    <dxf>
      <fill>
        <patternFill patternType="solid">
          <bgColor theme="0"/>
        </patternFill>
      </fill>
    </dxf>
  </rfmt>
  <rfmt sheetId="1" sqref="L472" start="0" length="0">
    <dxf>
      <fill>
        <patternFill patternType="solid">
          <bgColor theme="0"/>
        </patternFill>
      </fill>
    </dxf>
  </rfmt>
  <rfmt sheetId="1" sqref="M472" start="0" length="0">
    <dxf>
      <fill>
        <patternFill patternType="solid">
          <bgColor theme="0"/>
        </patternFill>
      </fill>
    </dxf>
  </rfmt>
  <rfmt sheetId="1" sqref="N472" start="0" length="0">
    <dxf>
      <fill>
        <patternFill patternType="solid">
          <bgColor theme="0"/>
        </patternFill>
      </fill>
    </dxf>
  </rfmt>
  <rfmt sheetId="1" sqref="O472" start="0" length="0">
    <dxf>
      <fill>
        <patternFill patternType="solid">
          <bgColor theme="0"/>
        </patternFill>
      </fill>
    </dxf>
  </rfmt>
  <rfmt sheetId="1" sqref="P472" start="0" length="0">
    <dxf>
      <fill>
        <patternFill patternType="solid">
          <bgColor theme="0"/>
        </patternFill>
      </fill>
    </dxf>
  </rfmt>
  <rfmt sheetId="1" sqref="Q472" start="0" length="0">
    <dxf>
      <fill>
        <patternFill patternType="solid">
          <bgColor theme="0"/>
        </patternFill>
      </fill>
    </dxf>
  </rfmt>
  <rfmt sheetId="1" sqref="R472" start="0" length="0">
    <dxf>
      <fill>
        <patternFill patternType="solid">
          <bgColor theme="0"/>
        </patternFill>
      </fill>
    </dxf>
  </rfmt>
  <rfmt sheetId="1" sqref="S472" start="0" length="0">
    <dxf>
      <fill>
        <patternFill patternType="solid">
          <bgColor theme="0"/>
        </patternFill>
      </fill>
    </dxf>
  </rfmt>
  <rfmt sheetId="1" sqref="T472" start="0" length="0">
    <dxf>
      <fill>
        <patternFill patternType="solid">
          <bgColor theme="0"/>
        </patternFill>
      </fill>
    </dxf>
  </rfmt>
  <rfmt sheetId="1" sqref="U472" start="0" length="0">
    <dxf>
      <fill>
        <patternFill patternType="solid">
          <bgColor theme="0"/>
        </patternFill>
      </fill>
    </dxf>
  </rfmt>
  <rfmt sheetId="1" sqref="V472" start="0" length="0">
    <dxf>
      <fill>
        <patternFill patternType="solid">
          <bgColor theme="0"/>
        </patternFill>
      </fill>
    </dxf>
  </rfmt>
  <rfmt sheetId="1" sqref="A472:XFD472" start="0" length="0">
    <dxf>
      <fill>
        <patternFill patternType="solid">
          <bgColor theme="0"/>
        </patternFill>
      </fill>
    </dxf>
  </rfmt>
  <rcc rId="12035" sId="1" numFmtId="4">
    <nc r="G472">
      <v>7003.1949999999997</v>
    </nc>
  </rcc>
  <rcc rId="12036" sId="1">
    <oc r="G467">
      <f>G473</f>
    </oc>
    <nc r="G467">
      <f>G473+G468</f>
    </nc>
  </rcc>
  <rfmt sheetId="1" sqref="G476">
    <dxf>
      <fill>
        <patternFill>
          <bgColor theme="0"/>
        </patternFill>
      </fill>
    </dxf>
  </rfmt>
  <rrc rId="12037" sId="1" ref="A478:XFD482" action="insertRow">
    <undo index="65535" exp="area" ref3D="1" dr="$A$567:$XFD$569" dn="Z_B67934D4_E797_41BD_A015_871403995F47_.wvu.Rows" sId="1"/>
  </rrc>
  <rfmt sheetId="1" sqref="A478" start="0" length="0">
    <dxf>
      <font>
        <b/>
        <color indexed="8"/>
        <name val="Times New Roman"/>
        <family val="1"/>
      </font>
      <fill>
        <patternFill>
          <bgColor rgb="FF66FFFF"/>
        </patternFill>
      </fill>
    </dxf>
  </rfmt>
  <rfmt sheetId="1" sqref="B47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C47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78" start="0" length="0">
    <dxf>
      <fill>
        <patternFill patternType="solid">
          <bgColor rgb="FF66FFFF"/>
        </patternFill>
      </fill>
    </dxf>
  </rfmt>
  <rfmt sheetId="1" sqref="E478" start="0" length="0">
    <dxf>
      <fill>
        <patternFill patternType="solid">
          <bgColor rgb="FF66FFFF"/>
        </patternFill>
      </fill>
    </dxf>
  </rfmt>
  <rfmt sheetId="1" sqref="F478" start="0" length="0">
    <dxf>
      <fill>
        <patternFill patternType="solid">
          <bgColor rgb="FF66FFFF"/>
        </patternFill>
      </fill>
    </dxf>
  </rfmt>
  <rfmt sheetId="1" sqref="G478" start="0" length="0">
    <dxf>
      <font>
        <b/>
        <name val="Times New Roman"/>
        <family val="1"/>
      </font>
      <fill>
        <patternFill>
          <bgColor rgb="FF66FFFF"/>
        </patternFill>
      </fill>
    </dxf>
  </rfmt>
  <rfmt sheetId="1" sqref="A479" start="0" length="0">
    <dxf>
      <font>
        <b/>
        <color indexed="8"/>
        <name val="Times New Roman"/>
        <family val="1"/>
      </font>
      <fill>
        <patternFill>
          <bgColor rgb="FFCCFFFF"/>
        </patternFill>
      </fill>
    </dxf>
  </rfmt>
  <rfmt sheetId="1" sqref="B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C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D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E479" start="0" length="0">
    <dxf>
      <fill>
        <patternFill patternType="solid">
          <bgColor rgb="FFCCFFFF"/>
        </patternFill>
      </fill>
    </dxf>
  </rfmt>
  <rfmt sheetId="1" sqref="F479" start="0" length="0">
    <dxf>
      <fill>
        <patternFill patternType="solid">
          <bgColor rgb="FFCCFFFF"/>
        </patternFill>
      </fill>
    </dxf>
  </rfmt>
  <rfmt sheetId="1" sqref="G479" start="0" length="0">
    <dxf>
      <font>
        <b/>
        <name val="Times New Roman"/>
        <family val="1"/>
      </font>
      <fill>
        <patternFill>
          <bgColor rgb="FFCCFFFF"/>
        </patternFill>
      </fill>
    </dxf>
  </rfmt>
  <rcc rId="12038" sId="1" odxf="1" dxf="1">
    <nc r="A480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2039" sId="1" odxf="1" dxf="1">
    <nc r="B480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80" start="0" length="0">
    <dxf>
      <font>
        <b/>
        <name val="Times New Roman"/>
        <family val="1"/>
      </font>
    </dxf>
  </rfmt>
  <rfmt sheetId="1" sqref="D480" start="0" length="0">
    <dxf>
      <font>
        <b/>
        <name val="Times New Roman"/>
        <family val="1"/>
      </font>
    </dxf>
  </rfmt>
  <rcc rId="12040" sId="1" odxf="1" dxf="1">
    <nc r="E4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0" start="0" length="0">
    <dxf>
      <font>
        <b/>
        <name val="Times New Roman"/>
        <family val="1"/>
      </font>
    </dxf>
  </rfmt>
  <rcc rId="12041" sId="1" odxf="1" dxf="1">
    <nc r="G480">
      <f>G481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042" sId="1" odxf="1" dxf="1">
    <nc r="A48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043" sId="1" odxf="1" dxf="1">
    <nc r="B48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81" start="0" length="0">
    <dxf>
      <font>
        <i/>
        <name val="Times New Roman"/>
        <family val="1"/>
      </font>
    </dxf>
  </rfmt>
  <rfmt sheetId="1" sqref="D481" start="0" length="0">
    <dxf>
      <font>
        <i/>
        <name val="Times New Roman"/>
        <family val="1"/>
      </font>
    </dxf>
  </rfmt>
  <rcc rId="12044" sId="1" odxf="1" dxf="1">
    <nc r="E481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1" start="0" length="0">
    <dxf>
      <font>
        <i/>
        <name val="Times New Roman"/>
        <family val="1"/>
      </font>
    </dxf>
  </rfmt>
  <rcc rId="12045" sId="1" odxf="1" dxf="1">
    <nc r="G481">
      <f>G482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6" sId="1" o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cc rId="12047" sId="1">
    <nc r="B482" t="inlineStr">
      <is>
        <t>971</t>
      </is>
    </nc>
  </rcc>
  <rcc rId="12048" sId="1">
    <nc r="E482" t="inlineStr">
      <is>
        <t>99900 S2140</t>
      </is>
    </nc>
  </rcc>
  <rcc rId="12049" sId="1">
    <nc r="F482" t="inlineStr">
      <is>
        <t>414</t>
      </is>
    </nc>
  </rcc>
  <rfmt sheetId="1" sqref="A477">
    <dxf>
      <fill>
        <patternFill>
          <bgColor theme="0"/>
        </patternFill>
      </fill>
    </dxf>
  </rfmt>
  <rcc rId="12050" sId="1" odxf="1" dxf="1">
    <nc r="A478" t="inlineStr">
      <is>
        <t>КУЛЬТУРА, КИНЕМАТОГРАФИЯ</t>
      </is>
    </nc>
    <ndxf>
      <font>
        <color indexed="8"/>
        <name val="Times New Roman"/>
        <family val="1"/>
      </font>
      <fill>
        <patternFill>
          <bgColor indexed="15"/>
        </patternFill>
      </fill>
    </ndxf>
  </rcc>
  <rfmt sheetId="1" sqref="B478" start="0" length="0">
    <dxf>
      <font>
        <name val="Times New Roman"/>
        <family val="1"/>
      </font>
      <fill>
        <patternFill>
          <bgColor indexed="15"/>
        </patternFill>
      </fill>
    </dxf>
  </rfmt>
  <rcc rId="12051" sId="1" odxf="1" dxf="1">
    <nc r="C478" t="inlineStr">
      <is>
        <t xml:space="preserve">08 </t>
      </is>
    </nc>
    <ndxf>
      <font>
        <name val="Times New Roman"/>
        <family val="1"/>
      </font>
      <fill>
        <patternFill>
          <bgColor indexed="15"/>
        </patternFill>
      </fill>
    </ndxf>
  </rcc>
  <rfmt sheetId="1" sqref="D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E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478" start="0" length="0">
    <dxf>
      <fill>
        <patternFill>
          <bgColor indexed="15"/>
        </patternFill>
      </fill>
    </dxf>
  </rfmt>
  <rcc rId="12052" sId="1" odxf="1" dxf="1">
    <nc r="A479" t="inlineStr">
      <is>
        <t>Культура</t>
      </is>
    </nc>
    <ndxf>
      <font>
        <color indexed="8"/>
        <name val="Times New Roman"/>
        <family val="1"/>
      </font>
      <fill>
        <patternFill>
          <bgColor indexed="41"/>
        </patternFill>
      </fill>
    </ndxf>
  </rcc>
  <rfmt sheetId="1" sqref="B479" start="0" length="0">
    <dxf>
      <fill>
        <patternFill>
          <bgColor indexed="41"/>
        </patternFill>
      </fill>
    </dxf>
  </rfmt>
  <rcc rId="12053" sId="1" odxf="1" dxf="1">
    <nc r="C479" t="inlineStr">
      <is>
        <t xml:space="preserve">08 </t>
      </is>
    </nc>
    <ndxf>
      <fill>
        <patternFill>
          <bgColor indexed="41"/>
        </patternFill>
      </fill>
    </ndxf>
  </rcc>
  <rcc rId="12054" sId="1" odxf="1" dxf="1">
    <nc r="D479" t="inlineStr">
      <is>
        <t>01</t>
      </is>
    </nc>
    <ndxf>
      <fill>
        <patternFill>
          <bgColor indexed="41"/>
        </patternFill>
      </fill>
    </ndxf>
  </rcc>
  <rfmt sheetId="1" sqref="E47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12055" sId="1" numFmtId="30">
    <nc r="B478" t="inlineStr">
      <is>
        <t>971</t>
      </is>
    </nc>
  </rcc>
  <rcc rId="12056" sId="1" numFmtId="30">
    <nc r="B479" t="inlineStr">
      <is>
        <t>971</t>
      </is>
    </nc>
  </rcc>
  <rcc rId="12057" sId="1">
    <nc r="C480" t="inlineStr">
      <is>
        <t>08</t>
      </is>
    </nc>
  </rcc>
  <rcc rId="12058" sId="1">
    <nc r="D480" t="inlineStr">
      <is>
        <t>01</t>
      </is>
    </nc>
  </rcc>
  <rcc rId="12059" sId="1">
    <nc r="C481" t="inlineStr">
      <is>
        <t>08</t>
      </is>
    </nc>
  </rcc>
  <rcc rId="12060" sId="1">
    <nc r="D481" t="inlineStr">
      <is>
        <t>01</t>
      </is>
    </nc>
  </rcc>
  <rcc rId="12061" sId="1">
    <nc r="C482" t="inlineStr">
      <is>
        <t>08</t>
      </is>
    </nc>
  </rcc>
  <rcc rId="12062" sId="1">
    <nc r="D482" t="inlineStr">
      <is>
        <t>01</t>
      </is>
    </nc>
  </rcc>
  <rcc rId="12063" sId="1" numFmtId="4">
    <nc r="G482">
      <v>3144.0729700000002</v>
    </nc>
  </rcc>
  <rcc rId="12064" sId="1">
    <nc r="G479">
      <f>G480</f>
    </nc>
  </rcc>
  <rcc rId="12065" sId="1">
    <nc r="G478">
      <f>G479</f>
    </nc>
  </rcc>
  <rcc rId="12066" sId="1">
    <oc r="G423">
      <f>G424+G445+G467+G483</f>
    </oc>
    <nc r="G423">
      <f>G424+G445+G467+G483+G478</f>
    </nc>
  </rcc>
  <rcc rId="12067" sId="1" numFmtId="4">
    <oc r="G489">
      <v>119390.02796000001</v>
    </oc>
    <nc r="G489">
      <v>131014.67043</v>
    </nc>
  </rcc>
  <rfmt sheetId="1" sqref="G488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Ведом.структура!$A$1:$G$652</formula>
    <oldFormula>Ведом.структура!$A$1:$G$652</oldFormula>
  </rdn>
  <rdn rId="0" localSheetId="1" customView="1" name="Z_AE1628EF_E883_4F65_8A92_E0DF709FF3F3_.wvu.FilterData" hidden="1" oldHidden="1">
    <formula>Ведом.структура!$A$13:$I$652</formula>
    <oldFormula>Ведом.структура!$A$13:$I$652</oldFormula>
  </rdn>
  <rcv guid="{AE1628EF-E883-4F65-8A92-E0DF709FF3F3}" action="add"/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0" sId="1" numFmtId="4">
    <oc r="G497">
      <v>12264.9</v>
    </oc>
    <nc r="G497">
      <v>10764.9</v>
    </nc>
  </rcc>
  <rrc rId="12071" sId="1" ref="A498:XFD499" action="insertRow">
    <undo index="65535" exp="area" ref3D="1" dr="$A$572:$XFD$574" dn="Z_B67934D4_E797_41BD_A015_871403995F47_.wvu.Rows" sId="1"/>
  </rrc>
  <rcc rId="12072" sId="1" odxf="1" dxf="1">
    <nc r="A498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73" sId="1" odxf="1" dxf="1">
    <nc r="B498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98" start="0" length="0">
    <dxf>
      <font>
        <i/>
        <name val="Times New Roman"/>
        <family val="1"/>
      </font>
    </dxf>
  </rfmt>
  <rfmt sheetId="1" sqref="D498" start="0" length="0">
    <dxf>
      <font>
        <i/>
        <name val="Times New Roman"/>
        <family val="1"/>
      </font>
    </dxf>
  </rfmt>
  <rfmt sheetId="1" sqref="E498" start="0" length="0">
    <dxf>
      <font>
        <i/>
        <name val="Times New Roman"/>
        <family val="1"/>
      </font>
    </dxf>
  </rfmt>
  <rfmt sheetId="1" sqref="F498" start="0" length="0">
    <dxf>
      <font>
        <i/>
        <name val="Times New Roman"/>
        <family val="1"/>
      </font>
    </dxf>
  </rfmt>
  <rcc rId="12074" sId="1" odxf="1" dxf="1">
    <nc r="G498">
      <f>G499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98" start="0" length="0">
    <dxf>
      <font>
        <i/>
        <name val="Times New Roman CYR"/>
        <family val="1"/>
      </font>
    </dxf>
  </rfmt>
  <rfmt sheetId="1" sqref="I498" start="0" length="0">
    <dxf>
      <font>
        <i/>
        <name val="Times New Roman CYR"/>
        <family val="1"/>
      </font>
    </dxf>
  </rfmt>
  <rfmt sheetId="1" sqref="J498" start="0" length="0">
    <dxf>
      <font>
        <i/>
        <name val="Times New Roman CYR"/>
        <family val="1"/>
      </font>
    </dxf>
  </rfmt>
  <rfmt sheetId="1" sqref="K498" start="0" length="0">
    <dxf>
      <font>
        <i/>
        <name val="Times New Roman CYR"/>
        <family val="1"/>
      </font>
    </dxf>
  </rfmt>
  <rfmt sheetId="1" sqref="L498" start="0" length="0">
    <dxf>
      <font>
        <i/>
        <name val="Times New Roman CYR"/>
        <family val="1"/>
      </font>
    </dxf>
  </rfmt>
  <rfmt sheetId="1" sqref="M498" start="0" length="0">
    <dxf>
      <font>
        <i/>
        <name val="Times New Roman CYR"/>
        <family val="1"/>
      </font>
    </dxf>
  </rfmt>
  <rfmt sheetId="1" sqref="N498" start="0" length="0">
    <dxf>
      <font>
        <i/>
        <name val="Times New Roman CYR"/>
        <family val="1"/>
      </font>
    </dxf>
  </rfmt>
  <rfmt sheetId="1" sqref="O498" start="0" length="0">
    <dxf>
      <font>
        <i/>
        <name val="Times New Roman CYR"/>
        <family val="1"/>
      </font>
    </dxf>
  </rfmt>
  <rfmt sheetId="1" sqref="P498" start="0" length="0">
    <dxf>
      <font>
        <i/>
        <name val="Times New Roman CYR"/>
        <family val="1"/>
      </font>
    </dxf>
  </rfmt>
  <rfmt sheetId="1" sqref="Q498" start="0" length="0">
    <dxf>
      <font>
        <i/>
        <name val="Times New Roman CYR"/>
        <family val="1"/>
      </font>
    </dxf>
  </rfmt>
  <rfmt sheetId="1" sqref="R498" start="0" length="0">
    <dxf>
      <font>
        <i/>
        <name val="Times New Roman CYR"/>
        <family val="1"/>
      </font>
    </dxf>
  </rfmt>
  <rfmt sheetId="1" sqref="S498" start="0" length="0">
    <dxf>
      <font>
        <i/>
        <name val="Times New Roman CYR"/>
        <family val="1"/>
      </font>
    </dxf>
  </rfmt>
  <rfmt sheetId="1" sqref="T498" start="0" length="0">
    <dxf>
      <font>
        <i/>
        <name val="Times New Roman CYR"/>
        <family val="1"/>
      </font>
    </dxf>
  </rfmt>
  <rfmt sheetId="1" sqref="U498" start="0" length="0">
    <dxf>
      <font>
        <i/>
        <name val="Times New Roman CYR"/>
        <family val="1"/>
      </font>
    </dxf>
  </rfmt>
  <rfmt sheetId="1" sqref="V498" start="0" length="0">
    <dxf>
      <font>
        <i/>
        <name val="Times New Roman CYR"/>
        <family val="1"/>
      </font>
    </dxf>
  </rfmt>
  <rfmt sheetId="1" sqref="A498:XFD498" start="0" length="0">
    <dxf>
      <font>
        <i/>
        <name val="Times New Roman CYR"/>
        <family val="1"/>
      </font>
    </dxf>
  </rfmt>
  <rcc rId="12075" sId="1" odxf="1" dxf="1">
    <nc r="A4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/>
    </odxf>
    <ndxf>
      <alignment vertical="top"/>
    </ndxf>
  </rcc>
  <rcc rId="12076" sId="1">
    <nc r="B499" t="inlineStr">
      <is>
        <t>973</t>
      </is>
    </nc>
  </rcc>
  <rcc rId="12077" sId="1">
    <nc r="F499" t="inlineStr">
      <is>
        <t>611</t>
      </is>
    </nc>
  </rcc>
  <rfmt sheetId="1" sqref="H499" start="0" length="0">
    <dxf>
      <font>
        <i/>
        <name val="Times New Roman CYR"/>
        <family val="1"/>
      </font>
    </dxf>
  </rfmt>
  <rfmt sheetId="1" sqref="I499" start="0" length="0">
    <dxf>
      <font>
        <i/>
        <name val="Times New Roman CYR"/>
        <family val="1"/>
      </font>
    </dxf>
  </rfmt>
  <rfmt sheetId="1" sqref="J499" start="0" length="0">
    <dxf>
      <font>
        <i/>
        <name val="Times New Roman CYR"/>
        <family val="1"/>
      </font>
    </dxf>
  </rfmt>
  <rfmt sheetId="1" sqref="K499" start="0" length="0">
    <dxf>
      <font>
        <i/>
        <name val="Times New Roman CYR"/>
        <family val="1"/>
      </font>
    </dxf>
  </rfmt>
  <rfmt sheetId="1" sqref="L499" start="0" length="0">
    <dxf>
      <font>
        <i/>
        <name val="Times New Roman CYR"/>
        <family val="1"/>
      </font>
    </dxf>
  </rfmt>
  <rfmt sheetId="1" sqref="M499" start="0" length="0">
    <dxf>
      <font>
        <i/>
        <name val="Times New Roman CYR"/>
        <family val="1"/>
      </font>
    </dxf>
  </rfmt>
  <rfmt sheetId="1" sqref="N499" start="0" length="0">
    <dxf>
      <font>
        <i/>
        <name val="Times New Roman CYR"/>
        <family val="1"/>
      </font>
    </dxf>
  </rfmt>
  <rfmt sheetId="1" sqref="O499" start="0" length="0">
    <dxf>
      <font>
        <i/>
        <name val="Times New Roman CYR"/>
        <family val="1"/>
      </font>
    </dxf>
  </rfmt>
  <rfmt sheetId="1" sqref="P499" start="0" length="0">
    <dxf>
      <font>
        <i/>
        <name val="Times New Roman CYR"/>
        <family val="1"/>
      </font>
    </dxf>
  </rfmt>
  <rfmt sheetId="1" sqref="Q499" start="0" length="0">
    <dxf>
      <font>
        <i/>
        <name val="Times New Roman CYR"/>
        <family val="1"/>
      </font>
    </dxf>
  </rfmt>
  <rfmt sheetId="1" sqref="R499" start="0" length="0">
    <dxf>
      <font>
        <i/>
        <name val="Times New Roman CYR"/>
        <family val="1"/>
      </font>
    </dxf>
  </rfmt>
  <rfmt sheetId="1" sqref="S499" start="0" length="0">
    <dxf>
      <font>
        <i/>
        <name val="Times New Roman CYR"/>
        <family val="1"/>
      </font>
    </dxf>
  </rfmt>
  <rfmt sheetId="1" sqref="T499" start="0" length="0">
    <dxf>
      <font>
        <i/>
        <name val="Times New Roman CYR"/>
        <family val="1"/>
      </font>
    </dxf>
  </rfmt>
  <rfmt sheetId="1" sqref="U499" start="0" length="0">
    <dxf>
      <font>
        <i/>
        <name val="Times New Roman CYR"/>
        <family val="1"/>
      </font>
    </dxf>
  </rfmt>
  <rfmt sheetId="1" sqref="V499" start="0" length="0">
    <dxf>
      <font>
        <i/>
        <name val="Times New Roman CYR"/>
        <family val="1"/>
      </font>
    </dxf>
  </rfmt>
  <rfmt sheetId="1" sqref="A499:XFD499" start="0" length="0">
    <dxf>
      <font>
        <i/>
        <name val="Times New Roman CYR"/>
        <family val="1"/>
      </font>
    </dxf>
  </rfmt>
  <rcc rId="12078" sId="1">
    <nc r="C498" t="inlineStr">
      <is>
        <t>07</t>
      </is>
    </nc>
  </rcc>
  <rcc rId="12079" sId="1">
    <nc r="D498" t="inlineStr">
      <is>
        <t>03</t>
      </is>
    </nc>
  </rcc>
  <rcc rId="12080" sId="1">
    <nc r="C499" t="inlineStr">
      <is>
        <t>07</t>
      </is>
    </nc>
  </rcc>
  <rcc rId="12081" sId="1">
    <nc r="D499" t="inlineStr">
      <is>
        <t>03</t>
      </is>
    </nc>
  </rcc>
  <rcc rId="12082" sId="1" numFmtId="4">
    <nc r="G499">
      <v>1500</v>
    </nc>
  </rcc>
  <rcc rId="12083" sId="1">
    <oc r="G495">
      <f>G500+G496</f>
    </oc>
    <nc r="G495">
      <f>G500+G496+G498</f>
    </nc>
  </rcc>
  <rcc rId="12084" sId="1">
    <nc r="E498" t="inlineStr">
      <is>
        <t>08301 S2160</t>
      </is>
    </nc>
  </rcc>
  <rcc rId="12085" sId="1">
    <nc r="E499" t="inlineStr">
      <is>
        <t>08301 S2160</t>
      </is>
    </nc>
  </rcc>
  <rcc rId="12086" sId="1" numFmtId="4">
    <oc r="G501">
      <v>13346.3</v>
    </oc>
    <nc r="G501">
      <v>12496</v>
    </nc>
  </rcc>
  <rfmt sheetId="1" sqref="G501">
    <dxf>
      <fill>
        <patternFill>
          <bgColor theme="0"/>
        </patternFill>
      </fill>
    </dxf>
  </rfmt>
  <rcc rId="12087" sId="1" numFmtId="4">
    <oc r="G506">
      <v>105.6</v>
    </oc>
    <nc r="G506"/>
  </rcc>
  <rrc rId="12088" sId="1" ref="A502:XFD502" action="deleteRow">
    <undo index="65535" exp="ref" v="1" dr="G502" r="G492" sId="1"/>
    <undo index="65535" exp="area" ref3D="1" dr="$A$574:$XFD$576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89" sId="1" ref="A502:XFD502" action="deleteRow">
    <undo index="65535" exp="area" ref3D="1" dr="$A$573:$XFD$575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0" sId="1" ref="A502:XFD502" action="deleteRow">
    <undo index="65535" exp="area" ref3D="1" dr="$A$572:$XFD$574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1" sId="1" ref="A502:XFD502" action="deleteRow">
    <undo index="65535" exp="area" ref3D="1" dr="$A$571:$XFD$573" dn="Z_B67934D4_E797_41BD_A015_871403995F47_.wvu.Rows" sId="1"/>
    <rfmt sheetId="1" xfDxf="1" sqref="A502:XFD502" start="0" length="0">
      <dxf>
        <font>
          <i/>
          <name val="Times New Roman CYR"/>
          <family val="1"/>
        </font>
        <alignment wrapText="1"/>
      </dxf>
    </rfmt>
    <rcc rId="0" sId="1" dxf="1">
      <nc r="A502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2" sId="1" ref="A502:XFD502" action="deleteRow">
    <undo index="65535" exp="area" ref3D="1" dr="$A$570:$XFD$572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093" sId="1">
    <oc r="G492">
      <f>G493+#REF!</f>
    </oc>
    <nc r="G492">
      <f>G493</f>
    </nc>
  </rcc>
  <rcc rId="12094" sId="1" numFmtId="4">
    <oc r="G121">
      <v>236.20042000000001</v>
    </oc>
    <nc r="G121">
      <f>236.20042+105.6</f>
    </nc>
  </rcc>
  <rfmt sheetId="1" sqref="G299:G305">
    <dxf>
      <fill>
        <patternFill>
          <bgColor theme="0"/>
        </patternFill>
      </fill>
    </dxf>
  </rfmt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5" sId="1" numFmtId="4">
    <oc r="G508">
      <v>6980.3</v>
    </oc>
    <nc r="G508">
      <v>6080.3</v>
    </nc>
  </rcc>
  <rcc rId="12096" sId="1" numFmtId="4">
    <oc r="G510">
      <v>230.4</v>
    </oc>
    <nc r="G510">
      <v>230.43123</v>
    </nc>
  </rcc>
  <rrc rId="12097" sId="1" ref="A511:XFD512" action="insertRow">
    <undo index="65535" exp="area" ref3D="1" dr="$A$569:$XFD$571" dn="Z_B67934D4_E797_41BD_A015_871403995F47_.wvu.Rows" sId="1"/>
  </rrc>
  <rcc rId="12098" sId="1" odxf="1" dxf="1">
    <nc r="A511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511" start="0" length="0">
    <dxf>
      <font>
        <i/>
        <name val="Times New Roman"/>
        <family val="1"/>
      </font>
    </dxf>
  </rfmt>
  <rfmt sheetId="1" sqref="C511" start="0" length="0">
    <dxf>
      <font>
        <i/>
        <name val="Times New Roman"/>
        <family val="1"/>
      </font>
    </dxf>
  </rfmt>
  <rfmt sheetId="1" sqref="D511" start="0" length="0">
    <dxf>
      <font>
        <i/>
        <name val="Times New Roman"/>
        <family val="1"/>
      </font>
    </dxf>
  </rfmt>
  <rfmt sheetId="1" sqref="E511" start="0" length="0">
    <dxf>
      <font>
        <i/>
        <name val="Times New Roman"/>
        <family val="1"/>
      </font>
    </dxf>
  </rfmt>
  <rfmt sheetId="1" sqref="F511" start="0" length="0">
    <dxf>
      <font>
        <i/>
        <name val="Times New Roman"/>
        <family val="1"/>
      </font>
    </dxf>
  </rfmt>
  <rcc rId="12099" sId="1" odxf="1" dxf="1">
    <nc r="G511">
      <f>G512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100" sId="1" odxf="1" dxf="1">
    <nc r="A51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101" sId="1">
    <nc r="F512" t="inlineStr">
      <is>
        <t>612</t>
      </is>
    </nc>
  </rcc>
  <rfmt sheetId="1" sqref="G512" start="0" length="0">
    <dxf>
      <fill>
        <patternFill patternType="solid">
          <bgColor theme="0"/>
        </patternFill>
      </fill>
    </dxf>
  </rfmt>
  <rcc rId="12102" sId="1">
    <nc r="B511" t="inlineStr">
      <is>
        <t>973</t>
      </is>
    </nc>
  </rcc>
  <rcc rId="12103" sId="1">
    <nc r="B512" t="inlineStr">
      <is>
        <t>973</t>
      </is>
    </nc>
  </rcc>
  <rcc rId="12104" sId="1">
    <nc r="C511" t="inlineStr">
      <is>
        <t>08</t>
      </is>
    </nc>
  </rcc>
  <rcc rId="12105" sId="1">
    <nc r="C512" t="inlineStr">
      <is>
        <t>01</t>
      </is>
    </nc>
  </rcc>
  <rcc rId="12106" sId="1">
    <nc r="D511" t="inlineStr">
      <is>
        <t>01</t>
      </is>
    </nc>
  </rcc>
  <rcc rId="12107" sId="1">
    <nc r="D512" t="inlineStr">
      <is>
        <t>01</t>
      </is>
    </nc>
  </rcc>
  <rcc rId="12108" sId="1">
    <nc r="E511" t="inlineStr">
      <is>
        <t>08101 S2140</t>
      </is>
    </nc>
  </rcc>
  <rcc rId="12109" sId="1">
    <nc r="E512" t="inlineStr">
      <is>
        <t>08101 S2140</t>
      </is>
    </nc>
  </rcc>
  <rcc rId="12110" sId="1" numFmtId="4">
    <nc r="G512">
      <v>40</v>
    </nc>
  </rcc>
  <rcc rId="12111" sId="1">
    <oc r="G506">
      <f>G515+G507+G513+G509</f>
    </oc>
    <nc r="G506">
      <f>G515+G507+G513+G509+G511</f>
    </nc>
  </rcc>
  <rcc rId="12112" sId="1" numFmtId="4">
    <oc r="G514">
      <v>4500</v>
    </oc>
    <nc r="G514">
      <v>5500</v>
    </nc>
  </rcc>
  <rcc rId="12113" sId="1" numFmtId="4">
    <oc r="G516">
      <v>8270.1</v>
    </oc>
    <nc r="G516">
      <v>8689.18</v>
    </nc>
  </rcc>
  <rfmt sheetId="1" sqref="G516">
    <dxf>
      <fill>
        <patternFill>
          <bgColor theme="0"/>
        </patternFill>
      </fill>
    </dxf>
  </rfmt>
  <rcc rId="12114" sId="1" numFmtId="4">
    <oc r="G520">
      <v>10045.9</v>
    </oc>
    <nc r="G520">
      <v>9617.6173500000004</v>
    </nc>
  </rcc>
  <rrc rId="12115" sId="1" ref="A521:XFD522" action="insertRow">
    <undo index="65535" exp="area" ref3D="1" dr="$A$571:$XFD$573" dn="Z_B67934D4_E797_41BD_A015_871403995F47_.wvu.Rows" sId="1"/>
  </rrc>
  <rcc rId="12116" sId="1" odxf="1" dxf="1">
    <nc r="A521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7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8" sId="1" odxf="1" dxf="1">
    <nc r="C52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9" sId="1" odxf="1" dxf="1">
    <nc r="D52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20" sId="1" odxf="1" dxf="1">
    <nc r="E521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21" start="0" length="0">
    <dxf>
      <font>
        <i/>
        <name val="Times New Roman"/>
        <family val="1"/>
      </font>
    </dxf>
  </rfmt>
  <rcc rId="12121" sId="1" odxf="1" dxf="1">
    <nc r="G521">
      <f>G522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22" sId="1">
    <nc r="A522" t="inlineStr">
      <is>
        <t>Субсидии автономным учреждениям на иные цели</t>
      </is>
    </nc>
  </rcc>
  <rcc rId="12123" sId="1">
    <nc r="B522" t="inlineStr">
      <is>
        <t>973</t>
      </is>
    </nc>
  </rcc>
  <rcc rId="12124" sId="1">
    <nc r="C522" t="inlineStr">
      <is>
        <t>08</t>
      </is>
    </nc>
  </rcc>
  <rcc rId="12125" sId="1">
    <nc r="D522" t="inlineStr">
      <is>
        <t>01</t>
      </is>
    </nc>
  </rcc>
  <rcc rId="12126" sId="1">
    <nc r="E522" t="inlineStr">
      <is>
        <t>08201 L4670</t>
      </is>
    </nc>
  </rcc>
  <rcc rId="12127" sId="1">
    <nc r="F522" t="inlineStr">
      <is>
        <t>622</t>
      </is>
    </nc>
  </rcc>
  <rcc rId="12128" sId="1" numFmtId="4">
    <nc r="G522">
      <v>942.75500999999997</v>
    </nc>
  </rcc>
  <rrc rId="12129" sId="1" ref="A523:XFD524" action="insertRow">
    <undo index="65535" exp="area" ref3D="1" dr="$A$573:$XFD$575" dn="Z_B67934D4_E797_41BD_A015_871403995F47_.wvu.Rows" sId="1"/>
  </rrc>
  <rcc rId="12130" sId="1" odxf="1" dxf="1">
    <nc r="A52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2131" sId="1" odxf="1" dxf="1">
    <nc r="B52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2" sId="1" odxf="1" dxf="1">
    <nc r="C5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3" sId="1" odxf="1" dxf="1">
    <nc r="D5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23" start="0" length="0">
    <dxf>
      <font>
        <i/>
        <name val="Times New Roman"/>
        <family val="1"/>
      </font>
    </dxf>
  </rfmt>
  <rfmt sheetId="1" sqref="F523" start="0" length="0">
    <dxf>
      <font>
        <i/>
        <name val="Times New Roman"/>
        <family val="1"/>
      </font>
    </dxf>
  </rfmt>
  <rcc rId="12134" sId="1" odxf="1" dxf="1">
    <nc r="G523">
      <f>G524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23" start="0" length="0">
    <dxf>
      <font>
        <i/>
        <name val="Times New Roman CYR"/>
        <family val="1"/>
      </font>
    </dxf>
  </rfmt>
  <rfmt sheetId="1" sqref="I523" start="0" length="0">
    <dxf>
      <font>
        <i/>
        <name val="Times New Roman CYR"/>
        <family val="1"/>
      </font>
    </dxf>
  </rfmt>
  <rfmt sheetId="1" sqref="J523" start="0" length="0">
    <dxf>
      <font>
        <i/>
        <name val="Times New Roman CYR"/>
        <family val="1"/>
      </font>
    </dxf>
  </rfmt>
  <rfmt sheetId="1" sqref="K523" start="0" length="0">
    <dxf>
      <font>
        <i/>
        <name val="Times New Roman CYR"/>
        <family val="1"/>
      </font>
    </dxf>
  </rfmt>
  <rfmt sheetId="1" sqref="L523" start="0" length="0">
    <dxf>
      <font>
        <i/>
        <name val="Times New Roman CYR"/>
        <family val="1"/>
      </font>
    </dxf>
  </rfmt>
  <rfmt sheetId="1" sqref="M523" start="0" length="0">
    <dxf>
      <font>
        <i/>
        <name val="Times New Roman CYR"/>
        <family val="1"/>
      </font>
    </dxf>
  </rfmt>
  <rfmt sheetId="1" sqref="N523" start="0" length="0">
    <dxf>
      <font>
        <i/>
        <name val="Times New Roman CYR"/>
        <family val="1"/>
      </font>
    </dxf>
  </rfmt>
  <rfmt sheetId="1" sqref="O523" start="0" length="0">
    <dxf>
      <font>
        <i/>
        <name val="Times New Roman CYR"/>
        <family val="1"/>
      </font>
    </dxf>
  </rfmt>
  <rfmt sheetId="1" sqref="P523" start="0" length="0">
    <dxf>
      <font>
        <i/>
        <name val="Times New Roman CYR"/>
        <family val="1"/>
      </font>
    </dxf>
  </rfmt>
  <rfmt sheetId="1" sqref="Q523" start="0" length="0">
    <dxf>
      <font>
        <i/>
        <name val="Times New Roman CYR"/>
        <family val="1"/>
      </font>
    </dxf>
  </rfmt>
  <rfmt sheetId="1" sqref="R523" start="0" length="0">
    <dxf>
      <font>
        <i/>
        <name val="Times New Roman CYR"/>
        <family val="1"/>
      </font>
    </dxf>
  </rfmt>
  <rfmt sheetId="1" sqref="S523" start="0" length="0">
    <dxf>
      <font>
        <i/>
        <name val="Times New Roman CYR"/>
        <family val="1"/>
      </font>
    </dxf>
  </rfmt>
  <rfmt sheetId="1" sqref="T523" start="0" length="0">
    <dxf>
      <font>
        <i/>
        <name val="Times New Roman CYR"/>
        <family val="1"/>
      </font>
    </dxf>
  </rfmt>
  <rfmt sheetId="1" sqref="U523" start="0" length="0">
    <dxf>
      <font>
        <i/>
        <name val="Times New Roman CYR"/>
        <family val="1"/>
      </font>
    </dxf>
  </rfmt>
  <rfmt sheetId="1" sqref="V523" start="0" length="0">
    <dxf>
      <font>
        <i/>
        <name val="Times New Roman CYR"/>
        <family val="1"/>
      </font>
    </dxf>
  </rfmt>
  <rfmt sheetId="1" sqref="A523:XFD523" start="0" length="0">
    <dxf>
      <font>
        <i/>
        <name val="Times New Roman CYR"/>
        <family val="1"/>
      </font>
    </dxf>
  </rfmt>
  <rfmt sheetId="1" sqref="A524" start="0" length="0">
    <dxf>
      <font>
        <color indexed="8"/>
        <name val="Times New Roman"/>
        <family val="1"/>
      </font>
      <fill>
        <patternFill patternType="solid"/>
      </fill>
    </dxf>
  </rfmt>
  <rcc rId="12135" sId="1">
    <nc r="B524" t="inlineStr">
      <is>
        <t>973</t>
      </is>
    </nc>
  </rcc>
  <rcc rId="12136" sId="1">
    <nc r="C524" t="inlineStr">
      <is>
        <t>01</t>
      </is>
    </nc>
  </rcc>
  <rcc rId="12137" sId="1">
    <nc r="D524" t="inlineStr">
      <is>
        <t>01</t>
      </is>
    </nc>
  </rcc>
  <rfmt sheetId="1" sqref="H524" start="0" length="0">
    <dxf>
      <font>
        <i/>
        <name val="Times New Roman CYR"/>
        <family val="1"/>
      </font>
    </dxf>
  </rfmt>
  <rfmt sheetId="1" sqref="I524" start="0" length="0">
    <dxf>
      <font>
        <i/>
        <name val="Times New Roman CYR"/>
        <family val="1"/>
      </font>
    </dxf>
  </rfmt>
  <rfmt sheetId="1" sqref="J524" start="0" length="0">
    <dxf>
      <font>
        <i/>
        <name val="Times New Roman CYR"/>
        <family val="1"/>
      </font>
    </dxf>
  </rfmt>
  <rfmt sheetId="1" sqref="K524" start="0" length="0">
    <dxf>
      <font>
        <i/>
        <name val="Times New Roman CYR"/>
        <family val="1"/>
      </font>
    </dxf>
  </rfmt>
  <rfmt sheetId="1" sqref="L524" start="0" length="0">
    <dxf>
      <font>
        <i/>
        <name val="Times New Roman CYR"/>
        <family val="1"/>
      </font>
    </dxf>
  </rfmt>
  <rfmt sheetId="1" sqref="M524" start="0" length="0">
    <dxf>
      <font>
        <i/>
        <name val="Times New Roman CYR"/>
        <family val="1"/>
      </font>
    </dxf>
  </rfmt>
  <rfmt sheetId="1" sqref="N524" start="0" length="0">
    <dxf>
      <font>
        <i/>
        <name val="Times New Roman CYR"/>
        <family val="1"/>
      </font>
    </dxf>
  </rfmt>
  <rfmt sheetId="1" sqref="O524" start="0" length="0">
    <dxf>
      <font>
        <i/>
        <name val="Times New Roman CYR"/>
        <family val="1"/>
      </font>
    </dxf>
  </rfmt>
  <rfmt sheetId="1" sqref="P524" start="0" length="0">
    <dxf>
      <font>
        <i/>
        <name val="Times New Roman CYR"/>
        <family val="1"/>
      </font>
    </dxf>
  </rfmt>
  <rfmt sheetId="1" sqref="Q524" start="0" length="0">
    <dxf>
      <font>
        <i/>
        <name val="Times New Roman CYR"/>
        <family val="1"/>
      </font>
    </dxf>
  </rfmt>
  <rfmt sheetId="1" sqref="R524" start="0" length="0">
    <dxf>
      <font>
        <i/>
        <name val="Times New Roman CYR"/>
        <family val="1"/>
      </font>
    </dxf>
  </rfmt>
  <rfmt sheetId="1" sqref="S524" start="0" length="0">
    <dxf>
      <font>
        <i/>
        <name val="Times New Roman CYR"/>
        <family val="1"/>
      </font>
    </dxf>
  </rfmt>
  <rfmt sheetId="1" sqref="T524" start="0" length="0">
    <dxf>
      <font>
        <i/>
        <name val="Times New Roman CYR"/>
        <family val="1"/>
      </font>
    </dxf>
  </rfmt>
  <rfmt sheetId="1" sqref="U524" start="0" length="0">
    <dxf>
      <font>
        <i/>
        <name val="Times New Roman CYR"/>
        <family val="1"/>
      </font>
    </dxf>
  </rfmt>
  <rfmt sheetId="1" sqref="V524" start="0" length="0">
    <dxf>
      <font>
        <i/>
        <name val="Times New Roman CYR"/>
        <family val="1"/>
      </font>
    </dxf>
  </rfmt>
  <rfmt sheetId="1" sqref="A524:XFD524" start="0" length="0">
    <dxf>
      <font>
        <i/>
        <name val="Times New Roman CYR"/>
        <family val="1"/>
      </font>
    </dxf>
  </rfmt>
  <rcc rId="12138" sId="1">
    <nc r="E523" t="inlineStr">
      <is>
        <t>08201 S2140</t>
      </is>
    </nc>
  </rcc>
  <rcc rId="12139" sId="1">
    <nc r="E524" t="inlineStr">
      <is>
        <t>08201 S2140</t>
      </is>
    </nc>
  </rcc>
  <rcc rId="12140" sId="1">
    <nc r="F524" t="inlineStr">
      <is>
        <t>540</t>
      </is>
    </nc>
  </rcc>
  <rcc rId="12141" sId="1" numFmtId="4">
    <nc r="G524">
      <v>871.5</v>
    </nc>
  </rcc>
  <rcc rId="12142" sId="1" odxf="1" dxf="1">
    <nc r="A524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12143" sId="1">
    <oc r="G518">
      <f>G525+G519+G523</f>
    </oc>
    <nc r="G518">
      <f>G527+G519+G525+G521+G523</f>
    </nc>
  </rcc>
  <rrc rId="12144" sId="1" ref="A525:XFD525" action="insertRow">
    <undo index="65535" exp="area" ref3D="1" dr="$A$575:$XFD$577" dn="Z_B67934D4_E797_41BD_A015_871403995F47_.wvu.Rows" sId="1"/>
  </rrc>
  <rcc rId="12145" sId="1">
    <nc r="B525" t="inlineStr">
      <is>
        <t>973</t>
      </is>
    </nc>
  </rcc>
  <rcc rId="12146" sId="1">
    <nc r="C525" t="inlineStr">
      <is>
        <t>01</t>
      </is>
    </nc>
  </rcc>
  <rcc rId="12147" sId="1">
    <nc r="D525" t="inlineStr">
      <is>
        <t>01</t>
      </is>
    </nc>
  </rcc>
  <rcc rId="12148" sId="1">
    <nc r="E525" t="inlineStr">
      <is>
        <t>08201 S2140</t>
      </is>
    </nc>
  </rcc>
  <rcc rId="12149" sId="1">
    <nc r="F525" t="inlineStr">
      <is>
        <t>622</t>
      </is>
    </nc>
  </rcc>
  <rcc rId="12150" sId="1">
    <nc r="A525" t="inlineStr">
      <is>
        <t>Субсидии автономным учреждениям на иные цели</t>
      </is>
    </nc>
  </rcc>
  <rcc rId="12151" sId="1" numFmtId="4">
    <nc r="G525">
      <v>601.07297000000005</v>
    </nc>
  </rcc>
  <rcc rId="12152" sId="1" numFmtId="4">
    <oc r="G527">
      <v>8883.5</v>
    </oc>
    <nc r="G527">
      <v>9883.5</v>
    </nc>
  </rcc>
  <rcc rId="12153" sId="1" numFmtId="4">
    <oc r="G529">
      <v>12942.4</v>
    </oc>
    <nc r="G529">
      <v>13598.245999999999</v>
    </nc>
  </rcc>
  <rfmt sheetId="1" sqref="G529">
    <dxf>
      <fill>
        <patternFill>
          <bgColor theme="0"/>
        </patternFill>
      </fill>
    </dxf>
  </rfmt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54" sId="1" numFmtId="4">
    <oc r="G533">
      <v>545</v>
    </oc>
    <nc r="G533">
      <v>482</v>
    </nc>
  </rcc>
  <rrc rId="12155" sId="1" ref="A534:XFD534" action="insertRow">
    <undo index="65535" exp="area" ref3D="1" dr="$A$576:$XFD$578" dn="Z_B67934D4_E797_41BD_A015_871403995F47_.wvu.Rows" sId="1"/>
  </rrc>
  <rcc rId="12156" sId="1">
    <nc r="B534" t="inlineStr">
      <is>
        <t>973</t>
      </is>
    </nc>
  </rcc>
  <rcc rId="12157" sId="1">
    <nc r="C534" t="inlineStr">
      <is>
        <t>08</t>
      </is>
    </nc>
  </rcc>
  <rcc rId="12158" sId="1">
    <nc r="D534" t="inlineStr">
      <is>
        <t>01</t>
      </is>
    </nc>
  </rcc>
  <rcc rId="12159" sId="1">
    <nc r="E534" t="inlineStr">
      <is>
        <t>08401 83160</t>
      </is>
    </nc>
  </rcc>
  <rcc rId="12160" sId="1" numFmtId="4">
    <nc r="G534">
      <v>113</v>
    </nc>
  </rcc>
  <rcc rId="12161" sId="1">
    <nc r="F534" t="inlineStr">
      <is>
        <t>350</t>
      </is>
    </nc>
  </rcc>
  <rcc rId="12162" sId="1">
    <nc r="A534" t="inlineStr">
      <is>
        <t>Премии и гранты</t>
      </is>
    </nc>
  </rcc>
  <rcc rId="12163" sId="1">
    <oc r="G532">
      <f>SUM(G533:G533)</f>
    </oc>
    <nc r="G532">
      <f>SUM(G533:G534)</f>
    </nc>
  </rcc>
  <rrc rId="12164" sId="1" ref="A535:XFD537" action="insertRow">
    <undo index="65535" exp="area" ref3D="1" dr="$A$577:$XFD$579" dn="Z_B67934D4_E797_41BD_A015_871403995F47_.wvu.Rows" sId="1"/>
  </rrc>
  <rcc rId="12165" sId="1" odxf="1" dxf="1">
    <nc r="A535" t="inlineStr">
      <is>
        <t>Государственная поддержка отрасли культура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2166" sId="1" odxf="1" dxf="1">
    <nc r="B535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7" sId="1" odxf="1" dxf="1">
    <nc r="C53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8" sId="1" odxf="1" dxf="1">
    <nc r="D5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9" sId="1" odxf="1" dxf="1">
    <nc r="E535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35" start="0" length="0">
    <dxf>
      <font>
        <i/>
        <name val="Times New Roman"/>
        <family val="1"/>
      </font>
    </dxf>
  </rfmt>
  <rcc rId="12170" sId="1" odxf="1" dxf="1">
    <nc r="G535">
      <f>G536+G537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35" start="0" length="0">
    <dxf>
      <font>
        <i/>
        <name val="Times New Roman CYR"/>
        <family val="1"/>
      </font>
    </dxf>
  </rfmt>
  <rfmt sheetId="1" sqref="I535" start="0" length="0">
    <dxf>
      <font>
        <i/>
        <name val="Times New Roman CYR"/>
        <family val="1"/>
      </font>
    </dxf>
  </rfmt>
  <rfmt sheetId="1" sqref="J535" start="0" length="0">
    <dxf>
      <font>
        <i/>
        <name val="Times New Roman CYR"/>
        <family val="1"/>
      </font>
    </dxf>
  </rfmt>
  <rfmt sheetId="1" sqref="K535" start="0" length="0">
    <dxf>
      <font>
        <i/>
        <name val="Times New Roman CYR"/>
        <family val="1"/>
      </font>
    </dxf>
  </rfmt>
  <rfmt sheetId="1" sqref="L535" start="0" length="0">
    <dxf>
      <font>
        <i/>
        <name val="Times New Roman CYR"/>
        <family val="1"/>
      </font>
    </dxf>
  </rfmt>
  <rfmt sheetId="1" sqref="M535" start="0" length="0">
    <dxf>
      <font>
        <i/>
        <name val="Times New Roman CYR"/>
        <family val="1"/>
      </font>
    </dxf>
  </rfmt>
  <rfmt sheetId="1" sqref="N535" start="0" length="0">
    <dxf>
      <font>
        <i/>
        <name val="Times New Roman CYR"/>
        <family val="1"/>
      </font>
    </dxf>
  </rfmt>
  <rfmt sheetId="1" sqref="O535" start="0" length="0">
    <dxf>
      <font>
        <i/>
        <name val="Times New Roman CYR"/>
        <family val="1"/>
      </font>
    </dxf>
  </rfmt>
  <rfmt sheetId="1" sqref="P535" start="0" length="0">
    <dxf>
      <font>
        <i/>
        <name val="Times New Roman CYR"/>
        <family val="1"/>
      </font>
    </dxf>
  </rfmt>
  <rfmt sheetId="1" sqref="Q535" start="0" length="0">
    <dxf>
      <font>
        <i/>
        <name val="Times New Roman CYR"/>
        <family val="1"/>
      </font>
    </dxf>
  </rfmt>
  <rfmt sheetId="1" sqref="R535" start="0" length="0">
    <dxf>
      <font>
        <i/>
        <name val="Times New Roman CYR"/>
        <family val="1"/>
      </font>
    </dxf>
  </rfmt>
  <rfmt sheetId="1" sqref="S535" start="0" length="0">
    <dxf>
      <font>
        <i/>
        <name val="Times New Roman CYR"/>
        <family val="1"/>
      </font>
    </dxf>
  </rfmt>
  <rfmt sheetId="1" sqref="T535" start="0" length="0">
    <dxf>
      <font>
        <i/>
        <name val="Times New Roman CYR"/>
        <family val="1"/>
      </font>
    </dxf>
  </rfmt>
  <rfmt sheetId="1" sqref="U535" start="0" length="0">
    <dxf>
      <font>
        <i/>
        <name val="Times New Roman CYR"/>
        <family val="1"/>
      </font>
    </dxf>
  </rfmt>
  <rfmt sheetId="1" sqref="V535" start="0" length="0">
    <dxf>
      <font>
        <i/>
        <name val="Times New Roman CYR"/>
        <family val="1"/>
      </font>
    </dxf>
  </rfmt>
  <rfmt sheetId="1" sqref="A535:XFD535" start="0" length="0">
    <dxf>
      <font>
        <i/>
        <name val="Times New Roman CYR"/>
        <family val="1"/>
      </font>
    </dxf>
  </rfmt>
  <rcc rId="12171" sId="1">
    <nc r="A536" t="inlineStr">
      <is>
        <t>Субсидии бюджетным учреждениям на иные цели</t>
      </is>
    </nc>
  </rcc>
  <rcc rId="12172" sId="1">
    <nc r="B536" t="inlineStr">
      <is>
        <t>973</t>
      </is>
    </nc>
  </rcc>
  <rcc rId="12173" sId="1">
    <nc r="C536" t="inlineStr">
      <is>
        <t>08</t>
      </is>
    </nc>
  </rcc>
  <rcc rId="12174" sId="1">
    <nc r="D536" t="inlineStr">
      <is>
        <t>01</t>
      </is>
    </nc>
  </rcc>
  <rcc rId="12175" sId="1">
    <nc r="E536" t="inlineStr">
      <is>
        <t>084A2 55190</t>
      </is>
    </nc>
  </rcc>
  <rcc rId="12176" sId="1">
    <nc r="F536" t="inlineStr">
      <is>
        <t>612</t>
      </is>
    </nc>
  </rcc>
  <rcc rId="12177" sId="1" odxf="1" dxf="1">
    <nc r="A537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12178" sId="1">
    <nc r="B537" t="inlineStr">
      <is>
        <t>973</t>
      </is>
    </nc>
  </rcc>
  <rcc rId="12179" sId="1">
    <nc r="C537" t="inlineStr">
      <is>
        <t>08</t>
      </is>
    </nc>
  </rcc>
  <rcc rId="12180" sId="1">
    <nc r="D537" t="inlineStr">
      <is>
        <t>01</t>
      </is>
    </nc>
  </rcc>
  <rcc rId="12181" sId="1">
    <nc r="E537" t="inlineStr">
      <is>
        <t>084A2 55190</t>
      </is>
    </nc>
  </rcc>
  <rcc rId="12182" sId="1">
    <nc r="F537" t="inlineStr">
      <is>
        <t>622</t>
      </is>
    </nc>
  </rcc>
  <rcc rId="12183" sId="1" numFmtId="4">
    <nc r="G536">
      <v>0</v>
    </nc>
  </rcc>
  <rcc rId="12184" sId="1" numFmtId="4">
    <nc r="G537">
      <v>53.191490000000002</v>
    </nc>
  </rcc>
  <rcc rId="12185" sId="1">
    <oc r="G530">
      <f>G531</f>
    </oc>
    <nc r="G530">
      <f>G531+G535</f>
    </nc>
  </rcc>
  <rcc rId="12186" sId="1" numFmtId="4">
    <oc r="G544">
      <v>7707.5</v>
    </oc>
    <nc r="G544">
      <v>8098.0739999999996</v>
    </nc>
  </rcc>
  <rfmt sheetId="1" sqref="G544">
    <dxf>
      <fill>
        <patternFill>
          <bgColor theme="0"/>
        </patternFill>
      </fill>
    </dxf>
  </rfmt>
  <rcc rId="12187" sId="1" numFmtId="4">
    <oc r="G553">
      <v>7896.2</v>
    </oc>
    <nc r="G553">
      <v>6744.1</v>
    </nc>
  </rcc>
  <rcc rId="12188" sId="1" numFmtId="4">
    <oc r="G555">
      <v>2384.6999999999998</v>
    </oc>
    <nc r="G555">
      <v>2036.8</v>
    </nc>
  </rcc>
  <rrc rId="12189" sId="1" ref="A559:XFD561" action="insertRow">
    <undo index="65535" exp="area" ref3D="1" dr="$A$580:$XFD$582" dn="Z_B67934D4_E797_41BD_A015_871403995F47_.wvu.Rows" sId="1"/>
  </rrc>
  <rcc rId="12190" sId="1" odxf="1" dxf="1">
    <nc r="A5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fmt sheetId="1" sqref="C559" start="0" length="0">
    <dxf>
      <font>
        <i/>
        <name val="Times New Roman"/>
        <family val="1"/>
      </font>
    </dxf>
  </rfmt>
  <rfmt sheetId="1" sqref="D559" start="0" length="0">
    <dxf>
      <font>
        <i/>
        <name val="Times New Roman"/>
        <family val="1"/>
      </font>
    </dxf>
  </rfmt>
  <rfmt sheetId="1" sqref="E559" start="0" length="0">
    <dxf>
      <font>
        <i/>
        <name val="Times New Roman"/>
        <family val="1"/>
      </font>
    </dxf>
  </rfmt>
  <rfmt sheetId="1" sqref="F559" start="0" length="0">
    <dxf>
      <font>
        <i/>
        <name val="Times New Roman"/>
        <family val="1"/>
      </font>
    </dxf>
  </rfmt>
  <rcc rId="12191" sId="1" odxf="1" dxf="1">
    <nc r="G559">
      <f>G560+G561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559" start="0" length="0">
    <dxf>
      <font>
        <i/>
        <name val="Times New Roman CYR"/>
        <family val="1"/>
      </font>
    </dxf>
  </rfmt>
  <rfmt sheetId="1" sqref="I559" start="0" length="0">
    <dxf>
      <font>
        <i/>
        <name val="Times New Roman CYR"/>
        <family val="1"/>
      </font>
    </dxf>
  </rfmt>
  <rfmt sheetId="1" sqref="J559" start="0" length="0">
    <dxf>
      <font>
        <i/>
        <name val="Times New Roman CYR"/>
        <family val="1"/>
      </font>
    </dxf>
  </rfmt>
  <rfmt sheetId="1" sqref="K559" start="0" length="0">
    <dxf>
      <font>
        <i/>
        <name val="Times New Roman CYR"/>
        <family val="1"/>
      </font>
    </dxf>
  </rfmt>
  <rfmt sheetId="1" sqref="L559" start="0" length="0">
    <dxf>
      <font>
        <i/>
        <name val="Times New Roman CYR"/>
        <family val="1"/>
      </font>
    </dxf>
  </rfmt>
  <rfmt sheetId="1" sqref="M559" start="0" length="0">
    <dxf>
      <font>
        <i/>
        <name val="Times New Roman CYR"/>
        <family val="1"/>
      </font>
    </dxf>
  </rfmt>
  <rfmt sheetId="1" sqref="N559" start="0" length="0">
    <dxf>
      <font>
        <i/>
        <name val="Times New Roman CYR"/>
        <family val="1"/>
      </font>
    </dxf>
  </rfmt>
  <rfmt sheetId="1" sqref="O559" start="0" length="0">
    <dxf>
      <font>
        <i/>
        <name val="Times New Roman CYR"/>
        <family val="1"/>
      </font>
    </dxf>
  </rfmt>
  <rfmt sheetId="1" sqref="P559" start="0" length="0">
    <dxf>
      <font>
        <i/>
        <name val="Times New Roman CYR"/>
        <family val="1"/>
      </font>
    </dxf>
  </rfmt>
  <rfmt sheetId="1" sqref="Q559" start="0" length="0">
    <dxf>
      <font>
        <i/>
        <name val="Times New Roman CYR"/>
        <family val="1"/>
      </font>
    </dxf>
  </rfmt>
  <rfmt sheetId="1" sqref="R559" start="0" length="0">
    <dxf>
      <font>
        <i/>
        <name val="Times New Roman CYR"/>
        <family val="1"/>
      </font>
    </dxf>
  </rfmt>
  <rfmt sheetId="1" sqref="S559" start="0" length="0">
    <dxf>
      <font>
        <i/>
        <name val="Times New Roman CYR"/>
        <family val="1"/>
      </font>
    </dxf>
  </rfmt>
  <rfmt sheetId="1" sqref="T559" start="0" length="0">
    <dxf>
      <font>
        <i/>
        <name val="Times New Roman CYR"/>
        <family val="1"/>
      </font>
    </dxf>
  </rfmt>
  <rfmt sheetId="1" sqref="U559" start="0" length="0">
    <dxf>
      <font>
        <i/>
        <name val="Times New Roman CYR"/>
        <family val="1"/>
      </font>
    </dxf>
  </rfmt>
  <rfmt sheetId="1" sqref="V559" start="0" length="0">
    <dxf>
      <font>
        <i/>
        <name val="Times New Roman CYR"/>
        <family val="1"/>
      </font>
    </dxf>
  </rfmt>
  <rfmt sheetId="1" sqref="A559:XFD559" start="0" length="0">
    <dxf>
      <font>
        <i/>
        <name val="Times New Roman CYR"/>
        <family val="1"/>
      </font>
    </dxf>
  </rfmt>
  <rcc rId="12192" sId="1" odxf="1" dxf="1">
    <nc r="A560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12193" sId="1">
    <nc r="F560" t="inlineStr">
      <is>
        <t>111</t>
      </is>
    </nc>
  </rcc>
  <rfmt sheetId="1" sqref="G560" start="0" length="0">
    <dxf>
      <fill>
        <patternFill patternType="none">
          <bgColor indexed="65"/>
        </patternFill>
      </fill>
    </dxf>
  </rfmt>
  <rfmt sheetId="1" sqref="H560" start="0" length="0">
    <dxf>
      <font>
        <i/>
        <name val="Times New Roman CYR"/>
        <family val="1"/>
      </font>
    </dxf>
  </rfmt>
  <rfmt sheetId="1" sqref="I560" start="0" length="0">
    <dxf>
      <font>
        <i/>
        <name val="Times New Roman CYR"/>
        <family val="1"/>
      </font>
    </dxf>
  </rfmt>
  <rfmt sheetId="1" sqref="J560" start="0" length="0">
    <dxf>
      <font>
        <i/>
        <name val="Times New Roman CYR"/>
        <family val="1"/>
      </font>
    </dxf>
  </rfmt>
  <rfmt sheetId="1" sqref="K560" start="0" length="0">
    <dxf>
      <font>
        <i/>
        <name val="Times New Roman CYR"/>
        <family val="1"/>
      </font>
    </dxf>
  </rfmt>
  <rfmt sheetId="1" sqref="L560" start="0" length="0">
    <dxf>
      <font>
        <i/>
        <name val="Times New Roman CYR"/>
        <family val="1"/>
      </font>
    </dxf>
  </rfmt>
  <rfmt sheetId="1" sqref="M560" start="0" length="0">
    <dxf>
      <font>
        <i/>
        <name val="Times New Roman CYR"/>
        <family val="1"/>
      </font>
    </dxf>
  </rfmt>
  <rfmt sheetId="1" sqref="N560" start="0" length="0">
    <dxf>
      <font>
        <i/>
        <name val="Times New Roman CYR"/>
        <family val="1"/>
      </font>
    </dxf>
  </rfmt>
  <rfmt sheetId="1" sqref="O560" start="0" length="0">
    <dxf>
      <font>
        <i/>
        <name val="Times New Roman CYR"/>
        <family val="1"/>
      </font>
    </dxf>
  </rfmt>
  <rfmt sheetId="1" sqref="P560" start="0" length="0">
    <dxf>
      <font>
        <i/>
        <name val="Times New Roman CYR"/>
        <family val="1"/>
      </font>
    </dxf>
  </rfmt>
  <rfmt sheetId="1" sqref="Q560" start="0" length="0">
    <dxf>
      <font>
        <i/>
        <name val="Times New Roman CYR"/>
        <family val="1"/>
      </font>
    </dxf>
  </rfmt>
  <rfmt sheetId="1" sqref="R560" start="0" length="0">
    <dxf>
      <font>
        <i/>
        <name val="Times New Roman CYR"/>
        <family val="1"/>
      </font>
    </dxf>
  </rfmt>
  <rfmt sheetId="1" sqref="S560" start="0" length="0">
    <dxf>
      <font>
        <i/>
        <name val="Times New Roman CYR"/>
        <family val="1"/>
      </font>
    </dxf>
  </rfmt>
  <rfmt sheetId="1" sqref="T560" start="0" length="0">
    <dxf>
      <font>
        <i/>
        <name val="Times New Roman CYR"/>
        <family val="1"/>
      </font>
    </dxf>
  </rfmt>
  <rfmt sheetId="1" sqref="U560" start="0" length="0">
    <dxf>
      <font>
        <i/>
        <name val="Times New Roman CYR"/>
        <family val="1"/>
      </font>
    </dxf>
  </rfmt>
  <rfmt sheetId="1" sqref="V560" start="0" length="0">
    <dxf>
      <font>
        <i/>
        <name val="Times New Roman CYR"/>
        <family val="1"/>
      </font>
    </dxf>
  </rfmt>
  <rfmt sheetId="1" sqref="A560:XFD560" start="0" length="0">
    <dxf>
      <font>
        <i/>
        <name val="Times New Roman CYR"/>
        <family val="1"/>
      </font>
    </dxf>
  </rfmt>
  <rcc rId="12194" sId="1" odxf="1" dxf="1">
    <nc r="A56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2195" sId="1">
    <nc r="F561" t="inlineStr">
      <is>
        <t>119</t>
      </is>
    </nc>
  </rcc>
  <rfmt sheetId="1" sqref="G561" start="0" length="0">
    <dxf>
      <fill>
        <patternFill patternType="none">
          <bgColor indexed="65"/>
        </patternFill>
      </fill>
    </dxf>
  </rfmt>
  <rfmt sheetId="1" sqref="H561" start="0" length="0">
    <dxf>
      <font>
        <i/>
        <name val="Times New Roman CYR"/>
        <family val="1"/>
      </font>
    </dxf>
  </rfmt>
  <rfmt sheetId="1" sqref="I561" start="0" length="0">
    <dxf>
      <font>
        <i/>
        <name val="Times New Roman CYR"/>
        <family val="1"/>
      </font>
    </dxf>
  </rfmt>
  <rfmt sheetId="1" sqref="J561" start="0" length="0">
    <dxf>
      <font>
        <i/>
        <name val="Times New Roman CYR"/>
        <family val="1"/>
      </font>
    </dxf>
  </rfmt>
  <rfmt sheetId="1" sqref="K561" start="0" length="0">
    <dxf>
      <font>
        <i/>
        <name val="Times New Roman CYR"/>
        <family val="1"/>
      </font>
    </dxf>
  </rfmt>
  <rfmt sheetId="1" sqref="L561" start="0" length="0">
    <dxf>
      <font>
        <i/>
        <name val="Times New Roman CYR"/>
        <family val="1"/>
      </font>
    </dxf>
  </rfmt>
  <rfmt sheetId="1" sqref="M561" start="0" length="0">
    <dxf>
      <font>
        <i/>
        <name val="Times New Roman CYR"/>
        <family val="1"/>
      </font>
    </dxf>
  </rfmt>
  <rfmt sheetId="1" sqref="N561" start="0" length="0">
    <dxf>
      <font>
        <i/>
        <name val="Times New Roman CYR"/>
        <family val="1"/>
      </font>
    </dxf>
  </rfmt>
  <rfmt sheetId="1" sqref="O561" start="0" length="0">
    <dxf>
      <font>
        <i/>
        <name val="Times New Roman CYR"/>
        <family val="1"/>
      </font>
    </dxf>
  </rfmt>
  <rfmt sheetId="1" sqref="P561" start="0" length="0">
    <dxf>
      <font>
        <i/>
        <name val="Times New Roman CYR"/>
        <family val="1"/>
      </font>
    </dxf>
  </rfmt>
  <rfmt sheetId="1" sqref="Q561" start="0" length="0">
    <dxf>
      <font>
        <i/>
        <name val="Times New Roman CYR"/>
        <family val="1"/>
      </font>
    </dxf>
  </rfmt>
  <rfmt sheetId="1" sqref="R561" start="0" length="0">
    <dxf>
      <font>
        <i/>
        <name val="Times New Roman CYR"/>
        <family val="1"/>
      </font>
    </dxf>
  </rfmt>
  <rfmt sheetId="1" sqref="S561" start="0" length="0">
    <dxf>
      <font>
        <i/>
        <name val="Times New Roman CYR"/>
        <family val="1"/>
      </font>
    </dxf>
  </rfmt>
  <rfmt sheetId="1" sqref="T561" start="0" length="0">
    <dxf>
      <font>
        <i/>
        <name val="Times New Roman CYR"/>
        <family val="1"/>
      </font>
    </dxf>
  </rfmt>
  <rfmt sheetId="1" sqref="U561" start="0" length="0">
    <dxf>
      <font>
        <i/>
        <name val="Times New Roman CYR"/>
        <family val="1"/>
      </font>
    </dxf>
  </rfmt>
  <rfmt sheetId="1" sqref="V561" start="0" length="0">
    <dxf>
      <font>
        <i/>
        <name val="Times New Roman CYR"/>
        <family val="1"/>
      </font>
    </dxf>
  </rfmt>
  <rfmt sheetId="1" sqref="A561:XFD561" start="0" length="0">
    <dxf>
      <font>
        <i/>
        <name val="Times New Roman CYR"/>
        <family val="1"/>
      </font>
    </dxf>
  </rfmt>
  <rcc rId="12196" sId="1">
    <nc r="B559" t="inlineStr">
      <is>
        <t>973</t>
      </is>
    </nc>
  </rcc>
  <rcc rId="12197" sId="1">
    <nc r="B560" t="inlineStr">
      <is>
        <t>973</t>
      </is>
    </nc>
  </rcc>
  <rcc rId="12198" sId="1">
    <nc r="B561" t="inlineStr">
      <is>
        <t>973</t>
      </is>
    </nc>
  </rcc>
  <rcc rId="12199" sId="1">
    <nc r="C559" t="inlineStr">
      <is>
        <t>08</t>
      </is>
    </nc>
  </rcc>
  <rcc rId="12200" sId="1">
    <nc r="C560" t="inlineStr">
      <is>
        <t>08</t>
      </is>
    </nc>
  </rcc>
  <rcc rId="12201" sId="1">
    <nc r="D560" t="inlineStr">
      <is>
        <t>04</t>
      </is>
    </nc>
  </rcc>
  <rcc rId="12202" sId="1">
    <nc r="D559" t="inlineStr">
      <is>
        <t>04</t>
      </is>
    </nc>
  </rcc>
  <rcc rId="12203" sId="1">
    <nc r="C561" t="inlineStr">
      <is>
        <t>08</t>
      </is>
    </nc>
  </rcc>
  <rcc rId="12204" sId="1">
    <nc r="D561" t="inlineStr">
      <is>
        <t>04</t>
      </is>
    </nc>
  </rcc>
  <rcc rId="12205" sId="1">
    <nc r="E559" t="inlineStr">
      <is>
        <t>08402 S2160</t>
      </is>
    </nc>
  </rcc>
  <rcc rId="12206" sId="1">
    <nc r="E560" t="inlineStr">
      <is>
        <t>08402  S2160</t>
      </is>
    </nc>
  </rcc>
  <rcc rId="12207" sId="1">
    <nc r="E561" t="inlineStr">
      <is>
        <t>08402 S2160</t>
      </is>
    </nc>
  </rcc>
  <rcc rId="12208" sId="1" numFmtId="4">
    <nc r="G560">
      <v>1152.0999999999999</v>
    </nc>
  </rcc>
  <rcc rId="12209" sId="1" numFmtId="4">
    <nc r="G561">
      <v>347.9</v>
    </nc>
  </rcc>
  <rcc rId="12210" sId="1">
    <oc r="G548">
      <f>G549+G552</f>
    </oc>
    <nc r="G548">
      <f>G549+G552+G559</f>
    </nc>
  </rcc>
  <rfmt sheetId="1" sqref="G570:G571">
    <dxf>
      <fill>
        <patternFill>
          <bgColor theme="0"/>
        </patternFill>
      </fill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77">
    <dxf>
      <fill>
        <patternFill>
          <bgColor theme="0"/>
        </patternFill>
      </fill>
    </dxf>
  </rfmt>
  <rrc rId="12211" sId="1" ref="A583:XFD583" action="deleteRow">
    <undo index="65535" exp="ref" v="1" dr="G583" r="G574" sId="1"/>
    <undo index="65535" exp="area" ref3D="1" dr="$A$583:$XFD$585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3">
        <f>G584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12" sId="1" ref="A583:XFD583" action="deleteRow">
    <undo index="65535" exp="area" ref3D="1" dr="$A$583:$XFD$584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3">
        <f>G584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13" sId="1" ref="A583:XFD583" action="deleteRow">
    <undo index="65535" exp="area" ref3D="1" dr="$A$583:$XFD$583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3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14" sId="1">
    <oc r="G574">
      <f>G579+G575+#REF!</f>
    </oc>
    <nc r="G574">
      <f>G579+G575</f>
    </nc>
  </rcc>
  <rrc rId="12215" sId="1" ref="A583:XFD584" action="insertRow"/>
  <rfmt sheetId="1" sqref="A583" start="0" length="0">
    <dxf>
      <font>
        <i/>
        <name val="Times New Roman"/>
        <family val="1"/>
      </font>
      <alignment vertical="center"/>
    </dxf>
  </rfmt>
  <rcc rId="12216" sId="1" odxf="1" dxf="1">
    <nc r="B583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17" sId="1" odxf="1" dxf="1">
    <nc r="C58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18" sId="1" odxf="1" dxf="1">
    <nc r="D58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3" start="0" length="0">
    <dxf>
      <font>
        <i/>
        <name val="Times New Roman"/>
        <family val="1"/>
      </font>
    </dxf>
  </rfmt>
  <rfmt sheetId="1" sqref="F583" start="0" length="0">
    <dxf>
      <font>
        <i/>
        <name val="Times New Roman"/>
        <family val="1"/>
      </font>
    </dxf>
  </rfmt>
  <rcc rId="12219" sId="1" odxf="1" dxf="1">
    <nc r="G583">
      <f>G584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220" sId="1">
    <nc r="B584" t="inlineStr">
      <is>
        <t>975</t>
      </is>
    </nc>
  </rcc>
  <rcc rId="12221" sId="1">
    <nc r="C584" t="inlineStr">
      <is>
        <t>07</t>
      </is>
    </nc>
  </rcc>
  <rcc rId="12222" sId="1">
    <nc r="D584" t="inlineStr">
      <is>
        <t>07</t>
      </is>
    </nc>
  </rcc>
  <rcc rId="12223" sId="1">
    <nc r="E583" t="inlineStr">
      <is>
        <t>09601 L1160</t>
      </is>
    </nc>
  </rcc>
  <rcc rId="12224" sId="1">
    <nc r="E584" t="inlineStr">
      <is>
        <t>09601 L1160</t>
      </is>
    </nc>
  </rcc>
  <rcc rId="12225" sId="1">
    <nc r="F584" t="inlineStr">
      <is>
        <t>622</t>
      </is>
    </nc>
  </rcc>
  <rcc rId="12226" sId="1" odxf="1" dxf="1">
    <nc r="A584" t="inlineStr">
      <is>
        <t>Субсидии автономным учреждениям на иные цели</t>
      </is>
    </nc>
    <ndxf>
      <alignment vertical="center"/>
    </ndxf>
  </rcc>
  <rcc rId="12227" sId="1" xfDxf="1" dxf="1">
    <nc r="A583" t="inlineStr">
      <is>
        <t>Реализация программы комплексного развития молодежной политики в регионах Российской Федерации "Регион для молодых"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589">
    <dxf>
      <fill>
        <patternFill>
          <bgColor theme="0"/>
        </patternFill>
      </fill>
    </dxf>
  </rfmt>
  <rcc rId="12228" sId="1" numFmtId="4">
    <oc r="G595">
      <v>564.1</v>
    </oc>
    <nc r="G595">
      <v>1963.5</v>
    </nc>
  </rcc>
  <rcc rId="12229" sId="1">
    <nc r="G584">
      <f>10645.5+3627+25.6905</f>
    </nc>
  </rcc>
  <rcc rId="12230" sId="1" numFmtId="4">
    <oc r="G582">
      <v>1710.8</v>
    </oc>
    <nc r="G582">
      <f>1710.8-25.6905</f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31" sId="1" ref="A602:XFD602" action="insertRow"/>
  <rfmt sheetId="1" sqref="A602" start="0" length="0">
    <dxf>
      <font>
        <i val="0"/>
        <name val="Times New Roman"/>
        <family val="1"/>
      </font>
      <alignment vertical="top"/>
    </dxf>
  </rfmt>
  <rcc rId="12232" sId="1" odxf="1" dxf="1">
    <nc r="B60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3" sId="1" odxf="1" dxf="1">
    <nc r="C60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4" sId="1" odxf="1" dxf="1">
    <nc r="D60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5" sId="1" odxf="1" dxf="1">
    <nc r="E60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602" start="0" length="0">
    <dxf>
      <font>
        <i val="0"/>
        <name val="Times New Roman"/>
        <family val="1"/>
      </font>
    </dxf>
  </rfmt>
  <rfmt sheetId="1" sqref="G60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236" sId="1">
    <nc r="F602" t="inlineStr">
      <is>
        <t>112</t>
      </is>
    </nc>
  </rcc>
  <rcc rId="12237" sId="1" numFmtId="4">
    <nc r="G602">
      <v>14.023</v>
    </nc>
  </rcc>
  <rcc rId="12238" sId="1">
    <oc r="G601">
      <f>SUM(G603:G603)</f>
    </oc>
    <nc r="G601">
      <f>SUM(G602:G603)</f>
    </nc>
  </rcc>
  <rcc rId="12239" sId="1" xfDxf="1" dxf="1">
    <nc r="A602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240" sId="1" numFmtId="4">
    <oc r="G603">
      <v>500</v>
    </oc>
    <nc r="G603">
      <v>314.577</v>
    </nc>
  </rcc>
  <rrc rId="12241" sId="1" ref="A604:XFD604" action="insertRow"/>
  <rcc rId="12242" sId="1">
    <nc r="A604" t="inlineStr">
      <is>
        <t>Прочая закупка товаров, работ и услуг для обеспечения государственных (муниципальных) нужд</t>
      </is>
    </nc>
  </rcc>
  <rcc rId="12243" sId="1">
    <nc r="B604" t="inlineStr">
      <is>
        <t>975</t>
      </is>
    </nc>
  </rcc>
  <rcc rId="12244" sId="1">
    <nc r="C604" t="inlineStr">
      <is>
        <t>11</t>
      </is>
    </nc>
  </rcc>
  <rcc rId="12245" sId="1">
    <nc r="D604" t="inlineStr">
      <is>
        <t>02</t>
      </is>
    </nc>
  </rcc>
  <rcc rId="12246" sId="1">
    <nc r="E604" t="inlineStr">
      <is>
        <t>09101 82600</t>
      </is>
    </nc>
  </rcc>
  <rcc rId="12247" sId="1" numFmtId="4">
    <nc r="G604">
      <v>314.577</v>
    </nc>
  </rcc>
  <rcc rId="12248" sId="1">
    <nc r="F604" t="inlineStr">
      <is>
        <t>350</t>
      </is>
    </nc>
  </rcc>
  <rcc rId="12249" sId="1">
    <oc r="G584">
      <f>10645.5+3627+25.6905</f>
    </oc>
    <nc r="G584">
      <f>10645.5+3627</f>
    </nc>
  </rcc>
  <rcc rId="12250" sId="1">
    <oc r="G582">
      <f>1710.8-25.6905</f>
    </oc>
    <nc r="G582">
      <f>1710.8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51" sId="1" numFmtId="4">
    <oc r="G604">
      <v>314.577</v>
    </oc>
    <nc r="G604">
      <v>171.4</v>
    </nc>
  </rcc>
  <rcc rId="12252" sId="1">
    <oc r="G601">
      <f>SUM(G602:G603)</f>
    </oc>
    <nc r="G601">
      <f>SUM(G602:G604)</f>
    </nc>
  </rcc>
  <rcc rId="12253" sId="1">
    <oc r="A604" t="inlineStr">
      <is>
        <t>Прочая закупка товаров, работ и услуг для обеспечения государственных (муниципальных) нужд</t>
      </is>
    </oc>
    <nc r="A604" t="inlineStr">
      <is>
        <t>Премии и гранты</t>
      </is>
    </nc>
  </rcc>
  <rcc rId="12254" sId="1" numFmtId="4">
    <oc r="G608">
      <v>1954.4</v>
    </oc>
    <nc r="G608">
      <v>2827.82089</v>
    </nc>
  </rcc>
  <rcc rId="12255" sId="1" numFmtId="4">
    <oc r="G609">
      <v>590.20000000000005</v>
    </oc>
    <nc r="G609">
      <v>853.97910999999999</v>
    </nc>
  </rcc>
  <rrc rId="12256" sId="1" ref="A610:XFD612" action="insertRow"/>
  <rcc rId="12257" sId="1" odxf="1" dxf="1">
    <nc r="A610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58" sId="1" odxf="1" dxf="1">
    <nc r="B610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59" sId="1" odxf="1" dxf="1">
    <nc r="C610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60" sId="1" odxf="1" dxf="1">
    <nc r="D610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61" sId="1" odxf="1" dxf="1">
    <nc r="E61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10" start="0" length="0">
    <dxf>
      <font>
        <b/>
        <name val="Times New Roman"/>
        <family val="1"/>
      </font>
    </dxf>
  </rfmt>
  <rcc rId="12262" sId="1" odxf="1" dxf="1">
    <nc r="G610">
      <f>G611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10" start="0" length="0">
    <dxf>
      <font>
        <b/>
        <name val="Times New Roman CYR"/>
        <family val="1"/>
      </font>
    </dxf>
  </rfmt>
  <rfmt sheetId="1" sqref="I610" start="0" length="0">
    <dxf>
      <font>
        <b/>
        <name val="Times New Roman CYR"/>
        <family val="1"/>
      </font>
    </dxf>
  </rfmt>
  <rfmt sheetId="1" sqref="J610" start="0" length="0">
    <dxf>
      <font>
        <b/>
        <name val="Times New Roman CYR"/>
        <family val="1"/>
      </font>
    </dxf>
  </rfmt>
  <rfmt sheetId="1" sqref="K610" start="0" length="0">
    <dxf>
      <font>
        <b/>
        <name val="Times New Roman CYR"/>
        <family val="1"/>
      </font>
    </dxf>
  </rfmt>
  <rfmt sheetId="1" sqref="L610" start="0" length="0">
    <dxf>
      <font>
        <b/>
        <name val="Times New Roman CYR"/>
        <family val="1"/>
      </font>
    </dxf>
  </rfmt>
  <rfmt sheetId="1" sqref="M610" start="0" length="0">
    <dxf>
      <font>
        <b/>
        <name val="Times New Roman CYR"/>
        <family val="1"/>
      </font>
    </dxf>
  </rfmt>
  <rfmt sheetId="1" sqref="N610" start="0" length="0">
    <dxf>
      <font>
        <b/>
        <name val="Times New Roman CYR"/>
        <family val="1"/>
      </font>
    </dxf>
  </rfmt>
  <rfmt sheetId="1" sqref="O610" start="0" length="0">
    <dxf>
      <font>
        <b/>
        <name val="Times New Roman CYR"/>
        <family val="1"/>
      </font>
    </dxf>
  </rfmt>
  <rfmt sheetId="1" sqref="P610" start="0" length="0">
    <dxf>
      <font>
        <b/>
        <name val="Times New Roman CYR"/>
        <family val="1"/>
      </font>
    </dxf>
  </rfmt>
  <rfmt sheetId="1" sqref="Q610" start="0" length="0">
    <dxf>
      <font>
        <b/>
        <name val="Times New Roman CYR"/>
        <family val="1"/>
      </font>
    </dxf>
  </rfmt>
  <rfmt sheetId="1" sqref="R610" start="0" length="0">
    <dxf>
      <font>
        <b/>
        <name val="Times New Roman CYR"/>
        <family val="1"/>
      </font>
    </dxf>
  </rfmt>
  <rfmt sheetId="1" sqref="S610" start="0" length="0">
    <dxf>
      <font>
        <b/>
        <name val="Times New Roman CYR"/>
        <family val="1"/>
      </font>
    </dxf>
  </rfmt>
  <rfmt sheetId="1" sqref="T610" start="0" length="0">
    <dxf>
      <font>
        <b/>
        <name val="Times New Roman CYR"/>
        <family val="1"/>
      </font>
    </dxf>
  </rfmt>
  <rfmt sheetId="1" sqref="U610" start="0" length="0">
    <dxf>
      <font>
        <b/>
        <name val="Times New Roman CYR"/>
        <family val="1"/>
      </font>
    </dxf>
  </rfmt>
  <rfmt sheetId="1" sqref="V610" start="0" length="0">
    <dxf>
      <font>
        <b/>
        <name val="Times New Roman CYR"/>
        <family val="1"/>
      </font>
    </dxf>
  </rfmt>
  <rfmt sheetId="1" sqref="A610:XFD610" start="0" length="0">
    <dxf>
      <font>
        <b/>
        <name val="Times New Roman CYR"/>
        <family val="1"/>
      </font>
    </dxf>
  </rfmt>
  <rcc rId="12263" sId="1" odxf="1" dxf="1">
    <nc r="A611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4" sId="1" odxf="1" dxf="1">
    <nc r="B61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5" sId="1" odxf="1" dxf="1">
    <nc r="C6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6" sId="1" odxf="1" dxf="1">
    <nc r="D61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7" sId="1" odxf="1" dxf="1">
    <nc r="E61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11" start="0" length="0">
    <dxf>
      <font>
        <i/>
        <name val="Times New Roman"/>
        <family val="1"/>
      </font>
    </dxf>
  </rfmt>
  <rcc rId="12268" sId="1" odxf="1" dxf="1">
    <nc r="G611">
      <f>G612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11" start="0" length="0">
    <dxf>
      <font>
        <i/>
        <name val="Times New Roman CYR"/>
        <family val="1"/>
      </font>
    </dxf>
  </rfmt>
  <rfmt sheetId="1" sqref="I611" start="0" length="0">
    <dxf>
      <font>
        <i/>
        <name val="Times New Roman CYR"/>
        <family val="1"/>
      </font>
    </dxf>
  </rfmt>
  <rfmt sheetId="1" sqref="J611" start="0" length="0">
    <dxf>
      <font>
        <i/>
        <name val="Times New Roman CYR"/>
        <family val="1"/>
      </font>
    </dxf>
  </rfmt>
  <rfmt sheetId="1" sqref="K611" start="0" length="0">
    <dxf>
      <font>
        <i/>
        <name val="Times New Roman CYR"/>
        <family val="1"/>
      </font>
    </dxf>
  </rfmt>
  <rfmt sheetId="1" sqref="L611" start="0" length="0">
    <dxf>
      <font>
        <i/>
        <name val="Times New Roman CYR"/>
        <family val="1"/>
      </font>
    </dxf>
  </rfmt>
  <rfmt sheetId="1" sqref="M611" start="0" length="0">
    <dxf>
      <font>
        <i/>
        <name val="Times New Roman CYR"/>
        <family val="1"/>
      </font>
    </dxf>
  </rfmt>
  <rfmt sheetId="1" sqref="N611" start="0" length="0">
    <dxf>
      <font>
        <i/>
        <name val="Times New Roman CYR"/>
        <family val="1"/>
      </font>
    </dxf>
  </rfmt>
  <rfmt sheetId="1" sqref="O611" start="0" length="0">
    <dxf>
      <font>
        <i/>
        <name val="Times New Roman CYR"/>
        <family val="1"/>
      </font>
    </dxf>
  </rfmt>
  <rfmt sheetId="1" sqref="P611" start="0" length="0">
    <dxf>
      <font>
        <i/>
        <name val="Times New Roman CYR"/>
        <family val="1"/>
      </font>
    </dxf>
  </rfmt>
  <rfmt sheetId="1" sqref="Q611" start="0" length="0">
    <dxf>
      <font>
        <i/>
        <name val="Times New Roman CYR"/>
        <family val="1"/>
      </font>
    </dxf>
  </rfmt>
  <rfmt sheetId="1" sqref="R611" start="0" length="0">
    <dxf>
      <font>
        <i/>
        <name val="Times New Roman CYR"/>
        <family val="1"/>
      </font>
    </dxf>
  </rfmt>
  <rfmt sheetId="1" sqref="S611" start="0" length="0">
    <dxf>
      <font>
        <i/>
        <name val="Times New Roman CYR"/>
        <family val="1"/>
      </font>
    </dxf>
  </rfmt>
  <rfmt sheetId="1" sqref="T611" start="0" length="0">
    <dxf>
      <font>
        <i/>
        <name val="Times New Roman CYR"/>
        <family val="1"/>
      </font>
    </dxf>
  </rfmt>
  <rfmt sheetId="1" sqref="U611" start="0" length="0">
    <dxf>
      <font>
        <i/>
        <name val="Times New Roman CYR"/>
        <family val="1"/>
      </font>
    </dxf>
  </rfmt>
  <rfmt sheetId="1" sqref="V611" start="0" length="0">
    <dxf>
      <font>
        <i/>
        <name val="Times New Roman CYR"/>
        <family val="1"/>
      </font>
    </dxf>
  </rfmt>
  <rfmt sheetId="1" sqref="A611:XFD611" start="0" length="0">
    <dxf>
      <font>
        <i/>
        <name val="Times New Roman CYR"/>
        <family val="1"/>
      </font>
    </dxf>
  </rfmt>
  <rcc rId="12269" sId="1">
    <nc r="A612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12270" sId="1">
    <nc r="B612" t="inlineStr">
      <is>
        <t>975</t>
      </is>
    </nc>
  </rcc>
  <rcc rId="12271" sId="1">
    <nc r="C612" t="inlineStr">
      <is>
        <t>11</t>
      </is>
    </nc>
  </rcc>
  <rcc rId="12272" sId="1">
    <nc r="D612" t="inlineStr">
      <is>
        <t>02</t>
      </is>
    </nc>
  </rcc>
  <rcc rId="12273" sId="1">
    <nc r="E612" t="inlineStr">
      <is>
        <t>99900 86000</t>
      </is>
    </nc>
  </rcc>
  <rcc rId="12274" sId="1">
    <nc r="F612" t="inlineStr">
      <is>
        <t>113</t>
      </is>
    </nc>
  </rcc>
  <rcc rId="12275" sId="1" numFmtId="4">
    <nc r="G612">
      <v>10</v>
    </nc>
  </rcc>
  <rcc rId="12276" sId="1">
    <oc r="G597">
      <f>G598</f>
    </oc>
    <nc r="G597">
      <f>G598+G610</f>
    </nc>
  </rcc>
  <rcc rId="12277" sId="1" numFmtId="4">
    <oc r="G618">
      <v>27986.6</v>
    </oc>
    <nc r="G618">
      <v>20986.6</v>
    </nc>
  </rcc>
  <rrc rId="12278" sId="1" ref="A619:XFD619" action="insertRow"/>
  <rcc rId="12279" sId="1">
    <nc r="B619" t="inlineStr">
      <is>
        <t>975</t>
      </is>
    </nc>
  </rcc>
  <rcc rId="12280" sId="1">
    <nc r="C619" t="inlineStr">
      <is>
        <t>11</t>
      </is>
    </nc>
  </rcc>
  <rcc rId="12281" sId="1">
    <nc r="D619" t="inlineStr">
      <is>
        <t>03</t>
      </is>
    </nc>
  </rcc>
  <rcc rId="12282" sId="1">
    <nc r="E619" t="inlineStr">
      <is>
        <t>09301 83180</t>
      </is>
    </nc>
  </rcc>
  <rcc rId="12283" sId="1">
    <nc r="F619" t="inlineStr">
      <is>
        <t>612</t>
      </is>
    </nc>
  </rcc>
  <rcc rId="12284" sId="1" numFmtId="4">
    <nc r="G619">
      <v>1156.6687899999999</v>
    </nc>
  </rcc>
  <rcc rId="12285" sId="1">
    <oc r="G617">
      <f>G618</f>
    </oc>
    <nc r="G617">
      <f>G618+G619</f>
    </nc>
  </rcc>
  <rcc rId="12286" sId="1" odxf="1" dxf="1">
    <nc r="A61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87" sId="1" ref="A620:XFD621" action="insertRow"/>
  <rcc rId="12288" sId="1" odxf="1" dxf="1">
    <nc r="A620" t="inlineStr">
      <is>
        <t>Исполнение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289" sId="1" odxf="1" dxf="1">
    <nc r="B62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0" sId="1" odxf="1" dxf="1">
    <nc r="C6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1" sId="1" odxf="1" dxf="1">
    <nc r="D6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2" sId="1" odxf="1" dxf="1">
    <nc r="E620" t="inlineStr">
      <is>
        <t>09301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0" start="0" length="0">
    <dxf>
      <font>
        <i/>
        <name val="Times New Roman"/>
        <family val="1"/>
      </font>
    </dxf>
  </rfmt>
  <rcc rId="12293" sId="1" odxf="1" dxf="1">
    <nc r="G620">
      <f>G621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0" start="0" length="0">
    <dxf>
      <font>
        <i/>
        <name val="Times New Roman CYR"/>
        <family val="1"/>
      </font>
    </dxf>
  </rfmt>
  <rfmt sheetId="1" sqref="I620" start="0" length="0">
    <dxf>
      <font>
        <i/>
        <name val="Times New Roman CYR"/>
        <family val="1"/>
      </font>
    </dxf>
  </rfmt>
  <rfmt sheetId="1" sqref="J620" start="0" length="0">
    <dxf>
      <font>
        <i/>
        <name val="Times New Roman CYR"/>
        <family val="1"/>
      </font>
    </dxf>
  </rfmt>
  <rfmt sheetId="1" sqref="K620" start="0" length="0">
    <dxf>
      <font>
        <i/>
        <name val="Times New Roman CYR"/>
        <family val="1"/>
      </font>
    </dxf>
  </rfmt>
  <rfmt sheetId="1" sqref="L620" start="0" length="0">
    <dxf>
      <font>
        <i/>
        <name val="Times New Roman CYR"/>
        <family val="1"/>
      </font>
    </dxf>
  </rfmt>
  <rfmt sheetId="1" sqref="M620" start="0" length="0">
    <dxf>
      <font>
        <i/>
        <name val="Times New Roman CYR"/>
        <family val="1"/>
      </font>
    </dxf>
  </rfmt>
  <rfmt sheetId="1" sqref="N620" start="0" length="0">
    <dxf>
      <font>
        <i/>
        <name val="Times New Roman CYR"/>
        <family val="1"/>
      </font>
    </dxf>
  </rfmt>
  <rfmt sheetId="1" sqref="O620" start="0" length="0">
    <dxf>
      <font>
        <i/>
        <name val="Times New Roman CYR"/>
        <family val="1"/>
      </font>
    </dxf>
  </rfmt>
  <rfmt sheetId="1" sqref="P620" start="0" length="0">
    <dxf>
      <font>
        <i/>
        <name val="Times New Roman CYR"/>
        <family val="1"/>
      </font>
    </dxf>
  </rfmt>
  <rfmt sheetId="1" sqref="Q620" start="0" length="0">
    <dxf>
      <font>
        <i/>
        <name val="Times New Roman CYR"/>
        <family val="1"/>
      </font>
    </dxf>
  </rfmt>
  <rfmt sheetId="1" sqref="R620" start="0" length="0">
    <dxf>
      <font>
        <i/>
        <name val="Times New Roman CYR"/>
        <family val="1"/>
      </font>
    </dxf>
  </rfmt>
  <rfmt sheetId="1" sqref="S620" start="0" length="0">
    <dxf>
      <font>
        <i/>
        <name val="Times New Roman CYR"/>
        <family val="1"/>
      </font>
    </dxf>
  </rfmt>
  <rfmt sheetId="1" sqref="T620" start="0" length="0">
    <dxf>
      <font>
        <i/>
        <name val="Times New Roman CYR"/>
        <family val="1"/>
      </font>
    </dxf>
  </rfmt>
  <rfmt sheetId="1" sqref="U620" start="0" length="0">
    <dxf>
      <font>
        <i/>
        <name val="Times New Roman CYR"/>
        <family val="1"/>
      </font>
    </dxf>
  </rfmt>
  <rfmt sheetId="1" sqref="V620" start="0" length="0">
    <dxf>
      <font>
        <i/>
        <name val="Times New Roman CYR"/>
        <family val="1"/>
      </font>
    </dxf>
  </rfmt>
  <rfmt sheetId="1" sqref="A620:XFD620" start="0" length="0">
    <dxf>
      <font>
        <i/>
        <name val="Times New Roman CYR"/>
        <family val="1"/>
      </font>
    </dxf>
  </rfmt>
  <rcc rId="12294" sId="1" odxf="1" dxf="1">
    <nc r="A62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2295" sId="1">
    <nc r="B621" t="inlineStr">
      <is>
        <t>975</t>
      </is>
    </nc>
  </rcc>
  <rcc rId="12296" sId="1">
    <nc r="C621" t="inlineStr">
      <is>
        <t>11</t>
      </is>
    </nc>
  </rcc>
  <rcc rId="12297" sId="1">
    <nc r="D621" t="inlineStr">
      <is>
        <t>03</t>
      </is>
    </nc>
  </rcc>
  <rcc rId="12298" sId="1">
    <nc r="E621" t="inlineStr">
      <is>
        <t>09301 S2160</t>
      </is>
    </nc>
  </rcc>
  <rcc rId="12299" sId="1">
    <nc r="F621" t="inlineStr">
      <is>
        <t>611</t>
      </is>
    </nc>
  </rcc>
  <rcc rId="12300" sId="1" numFmtId="4">
    <nc r="G621">
      <v>7000</v>
    </nc>
  </rcc>
  <rcc rId="12301" sId="1">
    <oc r="G616">
      <f>G617+G622</f>
    </oc>
    <nc r="G616">
      <f>G617+G622+G620</f>
    </nc>
  </rcc>
  <rfmt sheetId="1" sqref="G623">
    <dxf>
      <fill>
        <patternFill>
          <bgColor theme="0"/>
        </patternFill>
      </fill>
    </dxf>
  </rfmt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48:G650">
    <dxf>
      <fill>
        <patternFill>
          <bgColor theme="0"/>
        </patternFill>
      </fill>
    </dxf>
  </rfmt>
  <rfmt sheetId="1" sqref="G653:G655">
    <dxf>
      <fill>
        <patternFill>
          <bgColor theme="0"/>
        </patternFill>
      </fill>
    </dxf>
  </rfmt>
  <rcc rId="12302" sId="1" numFmtId="4">
    <oc r="G663">
      <v>64.3</v>
    </oc>
    <nc r="G663">
      <v>114.3</v>
    </nc>
  </rcc>
  <rcc rId="12303" sId="1" numFmtId="4">
    <oc r="G664">
      <v>103.7</v>
    </oc>
    <nc r="G664">
      <v>151.816</v>
    </nc>
  </rcc>
  <rrc rId="12304" sId="1" ref="A665:XFD665" action="insertRow"/>
  <rcc rId="12305" sId="1">
    <nc r="B665" t="inlineStr">
      <is>
        <t>976</t>
      </is>
    </nc>
  </rcc>
  <rcc rId="12306" sId="1">
    <nc r="C665" t="inlineStr">
      <is>
        <t>04</t>
      </is>
    </nc>
  </rcc>
  <rcc rId="12307" sId="1">
    <nc r="D665" t="inlineStr">
      <is>
        <t>05</t>
      </is>
    </nc>
  </rcc>
  <rcc rId="12308" sId="1">
    <nc r="E665" t="inlineStr">
      <is>
        <t>99900 83510</t>
      </is>
    </nc>
  </rcc>
  <rcc rId="12309" sId="1">
    <nc r="F665" t="inlineStr">
      <is>
        <t>852</t>
      </is>
    </nc>
  </rcc>
  <rcc rId="12310" sId="1" numFmtId="4">
    <nc r="G665">
      <v>1.8839999999999999</v>
    </nc>
  </rcc>
  <rcc rId="12311" sId="1">
    <oc r="G659">
      <f>SUM(G660:G664)</f>
    </oc>
    <nc r="G659">
      <f>SUM(G660:G665)</f>
    </nc>
  </rcc>
  <rcc rId="12312" sId="1">
    <nc r="A665" t="inlineStr">
      <is>
        <t>Уплата прочих налогов, сборов</t>
      </is>
    </nc>
  </rcc>
  <rfmt sheetId="1" sqref="G669">
    <dxf>
      <fill>
        <patternFill>
          <bgColor theme="0"/>
        </patternFill>
      </fill>
    </dxf>
  </rfmt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13" sId="1">
    <oc r="H670" t="inlineStr">
      <is>
        <t>МБ400</t>
      </is>
    </oc>
    <nc r="H670"/>
  </rcc>
  <rrc rId="12314" sId="1" ref="H1:H1048576" action="deleteCol"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cc rId="0" sId="1" dxf="1">
      <nc r="H40">
        <f>G34+G40</f>
      </nc>
      <ndxf>
        <numFmt numFmtId="165" formatCode="0.00000"/>
      </ndxf>
    </rcc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cc rId="0" sId="1">
      <nc r="H67" t="inlineStr">
        <is>
          <t>208 МБ</t>
        </is>
      </nc>
    </rcc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cc rId="0" sId="1" dxf="1">
      <nc r="H209">
        <v>480</v>
      </nc>
      <ndxf>
        <font>
          <i/>
          <name val="Times New Roman CYR"/>
          <family val="1"/>
        </font>
      </ndxf>
    </rcc>
    <rfmt sheetId="1" sqref="H219" start="0" length="0">
      <dxf>
        <font>
          <b/>
          <name val="Times New Roman CYR"/>
          <family val="1"/>
        </font>
      </dxf>
    </rfmt>
    <rcc rId="0" sId="1">
      <nc r="H222">
        <v>16327.6</v>
      </nc>
    </rcc>
    <rfmt sheetId="1" sqref="H241" start="0" length="0">
      <dxf>
        <fill>
          <patternFill patternType="solid">
            <bgColor theme="0"/>
          </patternFill>
        </fill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cc rId="0" sId="1" dxf="1">
      <nc r="H277">
        <v>242.01474999999999</v>
      </nc>
      <ndxf>
        <fill>
          <patternFill patternType="solid">
            <bgColor rgb="FFFFC000"/>
          </patternFill>
        </fill>
      </ndxf>
    </rcc>
    <rfmt sheetId="1" sqref="H278" start="0" length="0">
      <dxf>
        <fill>
          <patternFill patternType="solid">
            <bgColor rgb="FFFFC000"/>
          </patternFill>
        </fill>
      </dxf>
    </rfmt>
    <rfmt sheetId="1" sqref="H279" start="0" length="0">
      <dxf>
        <fill>
          <patternFill patternType="solid">
            <bgColor rgb="FFFFC000"/>
          </patternFill>
        </fill>
      </dxf>
    </rfmt>
    <rfmt sheetId="1" sqref="H280" start="0" length="0">
      <dxf>
        <fill>
          <patternFill patternType="solid">
            <bgColor rgb="FFFFC000"/>
          </patternFill>
        </fill>
      </dxf>
    </rfmt>
    <rfmt sheetId="1" sqref="H282" start="0" length="0">
      <dxf>
        <fill>
          <patternFill patternType="solid">
            <bgColor rgb="FFFFC000"/>
          </patternFill>
        </fill>
      </dxf>
    </rfmt>
    <rfmt sheetId="1" sqref="H283" start="0" length="0">
      <dxf>
        <fill>
          <patternFill patternType="solid">
            <bgColor rgb="FFFFC000"/>
          </patternFill>
        </fill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>
      <nc r="H300" t="inlineStr">
        <is>
          <t>287,2 МБ</t>
        </is>
      </nc>
    </rcc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cc rId="0" sId="1" dxf="1">
      <nc r="H304" t="inlineStr">
        <is>
          <t>10508 МБ</t>
        </is>
      </nc>
      <ndxf>
        <font>
          <i/>
          <name val="Times New Roman CYR"/>
          <family val="1"/>
        </font>
      </ndxf>
    </rcc>
    <rfmt sheetId="1" sqref="H305" start="0" length="0">
      <dxf>
        <font>
          <i/>
          <name val="Times New Roman CYR"/>
          <family val="1"/>
        </font>
      </dxf>
    </rfmt>
    <rcc rId="0" sId="1" dxf="1">
      <nc r="H306" t="inlineStr">
        <is>
          <t>28,2 МБ</t>
        </is>
      </nc>
      <ndxf>
        <font>
          <i/>
          <name val="Times New Roman CYR"/>
          <family val="1"/>
        </font>
      </ndxf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 dxf="1">
      <nc r="H334" t="inlineStr">
        <is>
          <t>8,1 МБ</t>
        </is>
      </nc>
      <ndxf>
        <font>
          <i/>
          <name val="Times New Roman CYR"/>
          <family val="1"/>
        </font>
      </ndxf>
    </rcc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cc rId="0" sId="1" dxf="1">
      <nc r="H360">
        <f>G360+G357</f>
      </nc>
      <ndxf>
        <numFmt numFmtId="165" formatCode="0.00000"/>
      </ndxf>
    </rcc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cc rId="0" sId="1">
      <nc r="H459" t="inlineStr">
        <is>
          <t>30 МБ</t>
        </is>
      </nc>
    </rcc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cc rId="0" sId="1">
      <nc r="H477" t="inlineStr">
        <is>
          <t>0,98 МБ</t>
        </is>
      </nc>
    </rcc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cc rId="0" sId="1">
      <nc r="H489" t="inlineStr">
        <is>
          <t>598,22796 МБ</t>
        </is>
      </nc>
    </rcc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  <rfmt sheetId="1" sqref="H677" start="0" length="0">
      <dxf>
        <numFmt numFmtId="165" formatCode="0.00000"/>
      </dxf>
    </rfmt>
    <rfmt sheetId="1" sqref="H679" start="0" length="0">
      <dxf>
        <numFmt numFmtId="167" formatCode="_-* #,##0.00000\ _₽_-;\-* #,##0.00000\ _₽_-;_-* &quot;-&quot;?????\ _₽_-;_-@_-"/>
      </dxf>
    </rfmt>
    <rfmt sheetId="1" sqref="H680" start="0" length="0">
      <dxf>
        <numFmt numFmtId="167" formatCode="_-* #,##0.00000\ _₽_-;\-* #,##0.00000\ _₽_-;_-* &quot;-&quot;?????\ _₽_-;_-@_-"/>
      </dxf>
    </rfmt>
  </rrc>
  <rrc rId="12315" sId="1" ref="H1:H1048576" action="deleteCol">
    <undo index="65535" exp="area" ref3D="1" dr="$A$13:$H$671" dn="Z_58E5C51F_5D48_4FA9_9CAD_7C3D59D9C1FE_.wvu.FilterData" sId="1"/>
    <undo index="65535" exp="area" ref3D="1" dr="$A$13:$H$671" dn="_ФильтрБазыДанных" sId="1"/>
    <undo index="65535" exp="area" ref3D="1" dr="$A$13:$H$671" dn="Z_3CFF5A2C_E6EC_41A4_AC42_16A2684D7390_.wvu.FilterData" sId="1"/>
    <undo index="65535" exp="area" ref3D="1" dr="$A$13:$H$654" dn="Z_1AB81782_9433_47FF_BE6C_6C5BEF63DEBF_.wvu.FilterData" sId="1"/>
    <undo index="65535" exp="area" ref3D="1" dr="$A$13:$H$671" dn="Z_2396CF95_9617_49BB_AEF9_3B71C5CED383_.wvu.FilterData" sId="1"/>
    <undo index="65535" exp="area" ref3D="1" dr="$A$13:$H$671" dn="Z_201E1F44_A84E_4725_9214_522AF46FCC70_.wvu.FilterData" sId="1"/>
    <undo index="65535" exp="area" ref3D="1" dr="$A$13:$H$671" dn="Z_52696238_F456_4421_A192_0B109CB53B4A_.wvu.FilterData" sId="1"/>
    <undo index="65535" exp="area" ref3D="1" dr="$A$13:$H$671" dn="Z_252CE41A_39A8_421C_9516_F9C0DA210526_.wvu.FilterData" sId="1"/>
    <undo index="65535" exp="area" ref3D="1" dr="$A$13:$H$654" dn="Z_FD07A2FB_313B_438C_95EB_ED52826B5199_.wvu.FilterData" sId="1"/>
    <undo index="65535" exp="area" ref3D="1" dr="$A$13:$H$671" dn="Z_EAF61B99_7E7E_48AF_BC35_4A98D8D2E356_.wvu.FilterData" sId="1"/>
    <undo index="65535" exp="area" ref3D="1" dr="$A$13:$H$671" dn="Z_8FCB7726_1732_4EDF_BB57_575B6379DE61_.wvu.FilterData" sId="1"/>
    <undo index="65535" exp="area" ref3D="1" dr="$A$13:$H$671" dn="Z_B67934D4_E797_41BD_A015_871403995F47_.wvu.FilterData" sId="1"/>
    <undo index="65535" exp="area" ref3D="1" dr="$A$13:$H$671" dn="Z_B99D8A13_30D0_470F_9487_CE7E15683295_.wvu.FilterData" sId="1"/>
    <undo index="65535" exp="area" ref3D="1" dr="$A$13:$H$654" dn="Z_65F34907_203C_46EC_9041_C6F0AF222452_.wvu.FilterData" sId="1"/>
    <undo index="65535" exp="area" ref3D="1" dr="$A$13:$H$671" dn="Z_E8C4D6E1_9869_4DF1_B028_E267A0B6BE3E_.wvu.FilterData" sId="1"/>
    <undo index="65535" exp="area" ref3D="1" dr="$A$13:$H$654" dn="Z_7F4E773D_B5BB_4934_BF3B_08D52D3A50BB_.wvu.FilterData" sId="1"/>
    <undo index="65535" exp="area" ref3D="1" dr="$A$13:$H$654" dn="Z_D81545E7_4D4B_446E_9A30_820F936821E7_.wvu.FilterData" sId="1"/>
    <undo index="65535" exp="area" ref3D="1" dr="$A$13:$H$671" dn="Z_5DF003A2_8B9D_4F43_83FC_9E2EA938E030_.wvu.FilterData" sId="1"/>
    <undo index="65535" exp="area" ref3D="1" dr="$A$452:$XFD$453" dn="Z_B67934D4_E797_41BD_A015_871403995F47_.wvu.Rows" sId="1"/>
    <undo index="65535" exp="area" ref3D="1" dr="$A$202:$XFD$202" dn="Z_B67934D4_E797_41BD_A015_871403995F47_.wvu.Rows" sId="1"/>
    <undo index="65535" exp="area" ref3D="1" dr="$A$13:$H$671" dn="Z_AE1628EF_E883_4F65_8A92_E0DF709FF3F3_.wvu.FilterData" sId="1"/>
    <undo index="65535" exp="area" ref3D="1" dr="$A$13:$H$671" dn="Z_73FC67B9_3A5E_4402_A781_D3BF0209130F_.wvu.FilterData" sId="1"/>
    <undo index="65535" exp="area" ref3D="1" dr="$A$13:$H$654" dn="Z_76334258_81C3_4C2E_A802_39DA2F18998F_.wvu.FilterData" sId="1"/>
    <undo index="65535" exp="area" ref3D="1" dr="$A$13:$H$671" dn="Z_A7ECC946_0B19_46FE_A729_7B688B04647E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81" start="0" length="0">
      <dxf>
        <font>
          <b/>
          <name val="Times New Roman CYR"/>
          <family val="1"/>
        </font>
      </dxf>
    </rfmt>
    <rfmt sheetId="1" sqref="H84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93" start="0" length="0">
      <dxf>
        <font>
          <i/>
          <name val="Times New Roman CYR"/>
          <family val="1"/>
        </font>
      </dxf>
    </rfmt>
    <rfmt sheetId="1" sqref="H111" start="0" length="0">
      <dxf>
        <font>
          <i/>
          <name val="Times New Roman CYR"/>
          <family val="1"/>
        </font>
      </dxf>
    </rfmt>
    <rfmt sheetId="1" sqref="H119" start="0" length="0">
      <dxf>
        <font>
          <i/>
          <name val="Times New Roman CYR"/>
          <family val="1"/>
        </font>
      </dxf>
    </rfmt>
    <rfmt sheetId="1" sqref="H120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161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3" start="0" length="0">
      <dxf>
        <font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67" start="0" length="0">
      <dxf>
        <font>
          <b/>
          <name val="Times New Roman CYR"/>
          <family val="1"/>
        </font>
      </dxf>
    </rfmt>
    <rfmt sheetId="1" sqref="H168" start="0" length="0">
      <dxf>
        <font>
          <i/>
          <name val="Times New Roman CYR"/>
          <family val="1"/>
        </font>
      </dxf>
    </rfmt>
    <rfmt sheetId="1" sqref="H169" start="0" length="0">
      <dxf>
        <font>
          <i/>
          <name val="Times New Roman CYR"/>
          <family val="1"/>
        </font>
      </dxf>
    </rfmt>
    <rfmt sheetId="1" sqref="H170" start="0" length="0">
      <dxf>
        <font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2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fill>
          <patternFill patternType="solid">
            <bgColor theme="0"/>
          </patternFill>
        </fill>
      </dxf>
    </rfmt>
    <rfmt sheetId="1" sqref="H19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ont>
          <i/>
          <name val="Times New Roman CYR"/>
          <family val="1"/>
        </font>
      </dxf>
    </rfmt>
    <rfmt sheetId="1" sqref="H204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06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08" start="0" length="0">
      <dxf>
        <font>
          <i/>
          <name val="Times New Roman CYR"/>
          <family val="1"/>
        </font>
      </dxf>
    </rfmt>
    <rfmt sheetId="1" sqref="H209" start="0" length="0">
      <dxf>
        <font>
          <i/>
          <name val="Times New Roman CYR"/>
          <family val="1"/>
        </font>
      </dxf>
    </rfmt>
    <rfmt sheetId="1" sqref="H219" start="0" length="0">
      <dxf>
        <font>
          <b/>
          <name val="Times New Roman CYR"/>
          <family val="1"/>
        </font>
      </dxf>
    </rfmt>
    <rfmt sheetId="1" sqref="H237" start="0" length="0">
      <dxf>
        <fill>
          <patternFill patternType="solid">
            <bgColor theme="0"/>
          </patternFill>
        </fill>
      </dxf>
    </rfmt>
    <rfmt sheetId="1" sqref="H238" start="0" length="0">
      <dxf>
        <fill>
          <patternFill patternType="solid">
            <bgColor theme="0"/>
          </patternFill>
        </fill>
      </dxf>
    </rfmt>
    <rfmt sheetId="1" sqref="H239" start="0" length="0">
      <dxf>
        <fill>
          <patternFill patternType="solid">
            <bgColor theme="0"/>
          </patternFill>
        </fill>
      </dxf>
    </rfmt>
    <rfmt sheetId="1" sqref="H240" start="0" length="0">
      <dxf>
        <fill>
          <patternFill patternType="solid">
            <bgColor theme="0"/>
          </patternFill>
        </fill>
      </dxf>
    </rfmt>
    <rfmt sheetId="1" sqref="H24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300" start="0" length="0">
      <dxf>
        <numFmt numFmtId="165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5" start="0" length="0">
      <dxf>
        <font>
          <i/>
          <name val="Times New Roman CYR"/>
          <family val="1"/>
        </font>
      </dxf>
    </rfmt>
    <rfmt sheetId="1" sqref="H306" start="0" length="0">
      <dxf>
        <font>
          <i/>
          <name val="Times New Roman CYR"/>
          <family val="1"/>
        </font>
      </dxf>
    </rfmt>
    <rfmt sheetId="1" sqref="H307" start="0" length="0">
      <dxf>
        <numFmt numFmtId="165" formatCode="0.00000"/>
      </dxf>
    </rfmt>
    <rfmt sheetId="1" sqref="H308" start="0" length="0">
      <dxf>
        <numFmt numFmtId="165" formatCode="0.00000"/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fmt sheetId="1" sqref="H344" start="0" length="0">
      <dxf>
        <font>
          <i/>
          <name val="Times New Roman CYR"/>
          <family val="1"/>
        </font>
      </dxf>
    </rfmt>
    <rfmt sheetId="1" sqref="H345" start="0" length="0">
      <dxf>
        <font>
          <i/>
          <name val="Times New Roman CYR"/>
          <family val="1"/>
        </font>
      </dxf>
    </rfmt>
    <rfmt sheetId="1" sqref="H346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</dxf>
    </rfmt>
    <rfmt sheetId="1" sqref="H350" start="0" length="0">
      <dxf>
        <font>
          <i/>
          <name val="Times New Roman CYR"/>
          <family val="1"/>
        </font>
      </dxf>
    </rfmt>
    <rfmt sheetId="1" sqref="H351" start="0" length="0">
      <dxf>
        <font>
          <i/>
          <name val="Times New Roman CYR"/>
          <family val="1"/>
        </font>
      </dxf>
    </rfmt>
    <rfmt sheetId="1" sqref="H352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fmt sheetId="1" sqref="H381" start="0" length="0">
      <dxf>
        <font>
          <i/>
          <name val="Times New Roman CYR"/>
          <family val="1"/>
        </font>
      </dxf>
    </rfmt>
    <rfmt sheetId="1" sqref="H383" start="0" length="0">
      <dxf>
        <font>
          <i/>
          <name val="Times New Roman CYR"/>
          <family val="1"/>
        </font>
      </dxf>
    </rfmt>
    <rfmt sheetId="1" sqref="H384" start="0" length="0">
      <dxf>
        <font>
          <b/>
          <name val="Times New Roman CYR"/>
          <family val="1"/>
        </font>
      </dxf>
    </rfmt>
    <rfmt sheetId="1" sqref="H385" start="0" length="0">
      <dxf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</dxf>
    </rfmt>
    <rfmt sheetId="1" sqref="H391" start="0" length="0">
      <dxf>
        <font>
          <b/>
          <name val="Times New Roman CYR"/>
          <family val="1"/>
        </font>
      </dxf>
    </rfmt>
    <rfmt sheetId="1" sqref="H392" start="0" length="0">
      <dxf>
        <font>
          <i/>
          <name val="Times New Roman CYR"/>
          <family val="1"/>
        </font>
      </dxf>
    </rfmt>
    <rfmt sheetId="1" sqref="H393" start="0" length="0">
      <dxf>
        <font>
          <i/>
          <name val="Times New Roman CYR"/>
          <family val="1"/>
        </font>
      </dxf>
    </rfmt>
    <rfmt sheetId="1" sqref="H394" start="0" length="0">
      <dxf>
        <font>
          <i/>
          <name val="Times New Roman CYR"/>
          <family val="1"/>
        </font>
      </dxf>
    </rfmt>
    <rfmt sheetId="1" sqref="H395" start="0" length="0">
      <dxf>
        <font>
          <i/>
          <name val="Times New Roman CYR"/>
          <family val="1"/>
        </font>
      </dxf>
    </rfmt>
    <rfmt sheetId="1" sqref="H396" start="0" length="0">
      <dxf>
        <font>
          <i/>
          <name val="Times New Roman CYR"/>
          <family val="1"/>
        </font>
      </dxf>
    </rfmt>
    <rfmt sheetId="1" sqref="H397" start="0" length="0">
      <dxf>
        <font>
          <i/>
          <name val="Times New Roman CYR"/>
          <family val="1"/>
        </font>
      </dxf>
    </rfmt>
    <rfmt sheetId="1" sqref="H399" start="0" length="0">
      <dxf>
        <font>
          <i/>
          <name val="Times New Roman CYR"/>
          <family val="1"/>
        </font>
      </dxf>
    </rfmt>
    <rfmt sheetId="1" sqref="H400" start="0" length="0">
      <dxf>
        <font>
          <i/>
          <name val="Times New Roman CYR"/>
          <family val="1"/>
        </font>
      </dxf>
    </rfmt>
    <rfmt sheetId="1" sqref="H4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0" start="0" length="0">
      <dxf>
        <font>
          <b/>
          <name val="Times New Roman CYR"/>
          <family val="1"/>
        </font>
      </dxf>
    </rfmt>
    <rfmt sheetId="1" sqref="H447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fmt sheetId="1" sqref="H498" start="0" length="0">
      <dxf>
        <font>
          <i/>
          <name val="Times New Roman CYR"/>
          <family val="1"/>
        </font>
      </dxf>
    </rfmt>
    <rfmt sheetId="1" sqref="H499" start="0" length="0">
      <dxf>
        <font>
          <i/>
          <name val="Times New Roman CYR"/>
          <family val="1"/>
        </font>
      </dxf>
    </rfmt>
    <rfmt sheetId="1" sqref="H503" start="0" length="0">
      <dxf>
        <font>
          <i/>
          <name val="Times New Roman CYR"/>
          <family val="1"/>
        </font>
      </dxf>
    </rfmt>
    <rfmt sheetId="1" sqref="H506" start="0" length="0">
      <dxf>
        <font>
          <i/>
          <name val="Times New Roman CYR"/>
          <family val="1"/>
        </font>
      </dxf>
    </rfmt>
    <rfmt sheetId="1" sqref="H509" start="0" length="0">
      <dxf>
        <font>
          <i/>
          <name val="Times New Roman CYR"/>
          <family val="1"/>
        </font>
      </dxf>
    </rfmt>
    <rfmt sheetId="1" sqref="H510" start="0" length="0">
      <dxf>
        <font>
          <i/>
          <name val="Times New Roman CYR"/>
          <family val="1"/>
        </font>
      </dxf>
    </rfmt>
    <rfmt sheetId="1" sqref="H511" start="0" length="0">
      <dxf>
        <font>
          <i/>
          <name val="Times New Roman CYR"/>
          <family val="1"/>
        </font>
      </dxf>
    </rfmt>
    <rfmt sheetId="1" sqref="H512" start="0" length="0">
      <dxf>
        <font>
          <i/>
          <name val="Times New Roman CYR"/>
          <family val="1"/>
        </font>
      </dxf>
    </rfmt>
    <rfmt sheetId="1" sqref="H513" start="0" length="0">
      <dxf>
        <font>
          <i/>
          <name val="Times New Roman CYR"/>
          <family val="1"/>
        </font>
      </dxf>
    </rfmt>
    <rfmt sheetId="1" sqref="H514" start="0" length="0">
      <dxf>
        <font>
          <i/>
          <name val="Times New Roman CYR"/>
          <family val="1"/>
        </font>
      </dxf>
    </rfmt>
    <rfmt sheetId="1" sqref="H515" start="0" length="0">
      <dxf>
        <font>
          <i/>
          <name val="Times New Roman CYR"/>
          <family val="1"/>
        </font>
      </dxf>
    </rfmt>
    <rfmt sheetId="1" sqref="H516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4" start="0" length="0">
      <dxf>
        <font>
          <i/>
          <name val="Times New Roman CYR"/>
          <family val="1"/>
        </font>
      </dxf>
    </rfmt>
    <rfmt sheetId="1" sqref="H525" start="0" length="0">
      <dxf>
        <font>
          <i/>
          <name val="Times New Roman CYR"/>
          <family val="1"/>
        </font>
      </dxf>
    </rfmt>
    <rfmt sheetId="1" sqref="H535" start="0" length="0">
      <dxf>
        <font>
          <i/>
          <name val="Times New Roman CYR"/>
          <family val="1"/>
        </font>
      </dxf>
    </rfmt>
    <rfmt sheetId="1" sqref="H538" start="0" length="0">
      <dxf>
        <font>
          <b/>
          <name val="Times New Roman CYR"/>
          <family val="1"/>
        </font>
      </dxf>
    </rfmt>
    <rfmt sheetId="1" sqref="H539" start="0" length="0">
      <dxf>
        <font>
          <i/>
          <name val="Times New Roman CYR"/>
          <family val="1"/>
        </font>
      </dxf>
    </rfmt>
    <rfmt sheetId="1" sqref="H540" start="0" length="0">
      <dxf>
        <font>
          <i/>
          <name val="Times New Roman CYR"/>
          <family val="1"/>
        </font>
      </dxf>
    </rfmt>
    <rfmt sheetId="1" sqref="H559" start="0" length="0">
      <dxf>
        <font>
          <i/>
          <name val="Times New Roman CYR"/>
          <family val="1"/>
        </font>
      </dxf>
    </rfmt>
    <rfmt sheetId="1" sqref="H560" start="0" length="0">
      <dxf>
        <font>
          <i/>
          <name val="Times New Roman CYR"/>
          <family val="1"/>
        </font>
      </dxf>
    </rfmt>
    <rfmt sheetId="1" sqref="H561" start="0" length="0">
      <dxf>
        <font>
          <i/>
          <name val="Times New Roman CYR"/>
          <family val="1"/>
        </font>
      </dxf>
    </rfmt>
    <rfmt sheetId="1" sqref="H562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4" start="0" length="0">
      <dxf>
        <font>
          <b/>
          <i/>
          <name val="Times New Roman CYR"/>
          <family val="1"/>
        </font>
      </dxf>
    </rfmt>
    <rfmt sheetId="1" sqref="H575" start="0" length="0">
      <dxf>
        <font>
          <b/>
          <i/>
          <name val="Times New Roman CYR"/>
          <family val="1"/>
        </font>
      </dxf>
    </rfmt>
    <rfmt sheetId="1" sqref="H576" start="0" length="0">
      <dxf>
        <font>
          <b/>
          <i/>
          <name val="Times New Roman CYR"/>
          <family val="1"/>
        </font>
      </dxf>
    </rfmt>
    <rfmt sheetId="1" sqref="H577" start="0" length="0">
      <dxf>
        <font>
          <b/>
          <i/>
          <name val="Times New Roman CYR"/>
          <family val="1"/>
        </font>
      </dxf>
    </rfmt>
    <rfmt sheetId="1" sqref="H578" start="0" length="0">
      <dxf>
        <font>
          <b/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610" start="0" length="0">
      <dxf>
        <font>
          <b/>
          <name val="Times New Roman CYR"/>
          <family val="1"/>
        </font>
      </dxf>
    </rfmt>
    <rfmt sheetId="1" sqref="H611" start="0" length="0">
      <dxf>
        <font>
          <i/>
          <name val="Times New Roman CYR"/>
          <family val="1"/>
        </font>
      </dxf>
    </rfmt>
    <rfmt sheetId="1" sqref="H613" start="0" length="0">
      <dxf>
        <font>
          <i/>
          <name val="Times New Roman CYR"/>
          <family val="1"/>
        </font>
      </dxf>
    </rfmt>
    <rfmt sheetId="1" sqref="H616" start="0" length="0">
      <dxf>
        <font>
          <i/>
          <name val="Times New Roman CYR"/>
          <family val="1"/>
        </font>
      </dxf>
    </rfmt>
    <rfmt sheetId="1" sqref="H620" start="0" length="0">
      <dxf>
        <font>
          <i/>
          <name val="Times New Roman CYR"/>
          <family val="1"/>
        </font>
      </dxf>
    </rfmt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</rrc>
  <rrc rId="12316" sId="1" ref="H1:H1048576" action="deleteCol">
    <undo index="65535" exp="area" ref3D="1" dr="$A$13:$H$654" dn="Z_1173F525_7222_4A69_8157_7FEF60F9A158_.wvu.FilterData" sId="1"/>
    <undo index="65535" exp="area" ref3D="1" dr="$A$13:$H$654" dn="Z_13B23DF8_CCDD_4847_AE57_58DE769B1A58_.wvu.FilterData" sId="1"/>
    <undo index="65535" exp="area" ref3D="1" dr="$A$13:$H$654" dn="Z_17D99987_CDFE_486F_B068_E63466913998_.wvu.FilterData" sId="1"/>
    <undo index="65535" exp="area" ref3D="1" dr="$A$13:$H$654" dn="Z_0FFC6F4C_BD9B_43C2_BD70_8B55E90BC8E3_.wvu.FilterData" sId="1"/>
    <undo index="65535" exp="area" ref3D="1" dr="$A$13:$H$654" dn="Z_42FD8836_F391_41D5_96F1_BC20A3F68CA8_.wvu.FilterData" sId="1"/>
    <undo index="65535" exp="area" ref3D="1" dr="$A$13:$H$643" dn="Z_1C7D8532_1B49_4DC9_B93F_665097C072C0_.wvu.FilterData" sId="1"/>
    <undo index="65535" exp="area" ref3D="1" dr="$A$13:$H$654" dn="Z_0603B90D_9990_461A_A376_43BC72BE878B_.wvu.FilterData" sId="1"/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cc rId="0" sId="1" dxf="1">
      <nc r="H61">
        <f>G60+G425</f>
      </nc>
      <ndxf>
        <numFmt numFmtId="165" formatCode="0.00000"/>
      </ndxf>
    </rcc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81" start="0" length="0">
      <dxf>
        <font>
          <b/>
          <name val="Times New Roman CYR"/>
          <family val="1"/>
        </font>
      </dxf>
    </rfmt>
    <rfmt sheetId="1" sqref="H84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93" start="0" length="0">
      <dxf>
        <font>
          <i/>
          <name val="Times New Roman CYR"/>
          <family val="1"/>
        </font>
      </dxf>
    </rfmt>
    <rfmt sheetId="1" sqref="H111" start="0" length="0">
      <dxf>
        <font>
          <i/>
          <name val="Times New Roman CYR"/>
          <family val="1"/>
        </font>
      </dxf>
    </rfmt>
    <rfmt sheetId="1" sqref="H119" start="0" length="0">
      <dxf>
        <font>
          <i/>
          <name val="Times New Roman CYR"/>
          <family val="1"/>
        </font>
      </dxf>
    </rfmt>
    <rfmt sheetId="1" sqref="H120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cc rId="0" sId="1" dxf="1">
      <nc r="H160">
        <f>G155+G639</f>
      </nc>
      <ndxf>
        <font>
          <i/>
          <name val="Times New Roman CYR"/>
          <family val="1"/>
        </font>
        <numFmt numFmtId="165" formatCode="0.00000"/>
      </ndxf>
    </rcc>
    <rfmt sheetId="1" sqref="H161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3" start="0" length="0">
      <dxf>
        <font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67" start="0" length="0">
      <dxf>
        <font>
          <b/>
          <name val="Times New Roman CYR"/>
          <family val="1"/>
        </font>
      </dxf>
    </rfmt>
    <rfmt sheetId="1" sqref="H168" start="0" length="0">
      <dxf>
        <font>
          <i/>
          <name val="Times New Roman CYR"/>
          <family val="1"/>
        </font>
      </dxf>
    </rfmt>
    <rfmt sheetId="1" sqref="H169" start="0" length="0">
      <dxf>
        <font>
          <i/>
          <name val="Times New Roman CYR"/>
          <family val="1"/>
        </font>
      </dxf>
    </rfmt>
    <rfmt sheetId="1" sqref="H170" start="0" length="0">
      <dxf>
        <font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2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cc rId="0" sId="1" dxf="1">
      <nc r="H184">
        <f>G176+G454+G666</f>
      </nc>
      <ndxf>
        <numFmt numFmtId="165" formatCode="0.00000"/>
      </ndxf>
    </rcc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fill>
          <patternFill patternType="solid">
            <bgColor theme="0"/>
          </patternFill>
        </fill>
      </dxf>
    </rfmt>
    <rfmt sheetId="1" sqref="H19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ont>
          <i/>
          <name val="Times New Roman CYR"/>
          <family val="1"/>
        </font>
      </dxf>
    </rfmt>
    <rfmt sheetId="1" sqref="H204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06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08" start="0" length="0">
      <dxf>
        <font>
          <i/>
          <name val="Times New Roman CYR"/>
          <family val="1"/>
        </font>
      </dxf>
    </rfmt>
    <rfmt sheetId="1" sqref="H209" start="0" length="0">
      <dxf>
        <font>
          <i/>
          <name val="Times New Roman CYR"/>
          <family val="1"/>
        </font>
      </dxf>
    </rfmt>
    <rfmt sheetId="1" sqref="H219" start="0" length="0">
      <dxf>
        <font>
          <b/>
          <name val="Times New Roman CYR"/>
          <family val="1"/>
        </font>
      </dxf>
    </rfmt>
    <rfmt sheetId="1" sqref="H237" start="0" length="0">
      <dxf>
        <fill>
          <patternFill patternType="solid">
            <bgColor theme="0"/>
          </patternFill>
        </fill>
      </dxf>
    </rfmt>
    <rfmt sheetId="1" sqref="H238" start="0" length="0">
      <dxf>
        <fill>
          <patternFill patternType="solid">
            <bgColor theme="0"/>
          </patternFill>
        </fill>
      </dxf>
    </rfmt>
    <rfmt sheetId="1" sqref="H239" start="0" length="0">
      <dxf>
        <fill>
          <patternFill patternType="solid">
            <bgColor theme="0"/>
          </patternFill>
        </fill>
      </dxf>
    </rfmt>
    <rfmt sheetId="1" sqref="H240" start="0" length="0">
      <dxf>
        <fill>
          <patternFill patternType="solid">
            <bgColor theme="0"/>
          </patternFill>
        </fill>
      </dxf>
    </rfmt>
    <rfmt sheetId="1" sqref="H241" start="0" length="0">
      <dxf>
        <fill>
          <patternFill patternType="solid">
            <bgColor theme="0"/>
          </patternFill>
        </fill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5" start="0" length="0">
      <dxf>
        <font>
          <i/>
          <name val="Times New Roman CYR"/>
          <family val="1"/>
        </font>
      </dxf>
    </rfmt>
    <rfmt sheetId="1" sqref="H306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fmt sheetId="1" sqref="H344" start="0" length="0">
      <dxf>
        <font>
          <i/>
          <name val="Times New Roman CYR"/>
          <family val="1"/>
        </font>
      </dxf>
    </rfmt>
    <rfmt sheetId="1" sqref="H345" start="0" length="0">
      <dxf>
        <font>
          <i/>
          <name val="Times New Roman CYR"/>
          <family val="1"/>
        </font>
      </dxf>
    </rfmt>
    <rfmt sheetId="1" sqref="H346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</dxf>
    </rfmt>
    <rfmt sheetId="1" sqref="H350" start="0" length="0">
      <dxf>
        <font>
          <i/>
          <name val="Times New Roman CYR"/>
          <family val="1"/>
        </font>
      </dxf>
    </rfmt>
    <rfmt sheetId="1" sqref="H351" start="0" length="0">
      <dxf>
        <font>
          <i/>
          <name val="Times New Roman CYR"/>
          <family val="1"/>
        </font>
      </dxf>
    </rfmt>
    <rfmt sheetId="1" sqref="H352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fmt sheetId="1" sqref="H381" start="0" length="0">
      <dxf>
        <font>
          <i/>
          <name val="Times New Roman CYR"/>
          <family val="1"/>
        </font>
      </dxf>
    </rfmt>
    <rfmt sheetId="1" sqref="H383" start="0" length="0">
      <dxf>
        <font>
          <i/>
          <name val="Times New Roman CYR"/>
          <family val="1"/>
        </font>
      </dxf>
    </rfmt>
    <rfmt sheetId="1" sqref="H384" start="0" length="0">
      <dxf>
        <font>
          <b/>
          <name val="Times New Roman CYR"/>
          <family val="1"/>
        </font>
      </dxf>
    </rfmt>
    <rfmt sheetId="1" sqref="H385" start="0" length="0">
      <dxf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</dxf>
    </rfmt>
    <rfmt sheetId="1" sqref="H391" start="0" length="0">
      <dxf>
        <font>
          <b/>
          <name val="Times New Roman CYR"/>
          <family val="1"/>
        </font>
      </dxf>
    </rfmt>
    <rfmt sheetId="1" sqref="H392" start="0" length="0">
      <dxf>
        <font>
          <i/>
          <name val="Times New Roman CYR"/>
          <family val="1"/>
        </font>
      </dxf>
    </rfmt>
    <rfmt sheetId="1" sqref="H393" start="0" length="0">
      <dxf>
        <font>
          <i/>
          <name val="Times New Roman CYR"/>
          <family val="1"/>
        </font>
      </dxf>
    </rfmt>
    <rfmt sheetId="1" sqref="H394" start="0" length="0">
      <dxf>
        <font>
          <i/>
          <name val="Times New Roman CYR"/>
          <family val="1"/>
        </font>
      </dxf>
    </rfmt>
    <rfmt sheetId="1" sqref="H395" start="0" length="0">
      <dxf>
        <font>
          <i/>
          <name val="Times New Roman CYR"/>
          <family val="1"/>
        </font>
      </dxf>
    </rfmt>
    <rfmt sheetId="1" sqref="H396" start="0" length="0">
      <dxf>
        <font>
          <i/>
          <name val="Times New Roman CYR"/>
          <family val="1"/>
        </font>
      </dxf>
    </rfmt>
    <rfmt sheetId="1" sqref="H397" start="0" length="0">
      <dxf>
        <font>
          <i/>
          <name val="Times New Roman CYR"/>
          <family val="1"/>
        </font>
      </dxf>
    </rfmt>
    <rfmt sheetId="1" sqref="H399" start="0" length="0">
      <dxf>
        <font>
          <i/>
          <name val="Times New Roman CYR"/>
          <family val="1"/>
        </font>
      </dxf>
    </rfmt>
    <rfmt sheetId="1" sqref="H400" start="0" length="0">
      <dxf>
        <font>
          <i/>
          <name val="Times New Roman CYR"/>
          <family val="1"/>
        </font>
      </dxf>
    </rfmt>
    <rfmt sheetId="1" sqref="H4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0" start="0" length="0">
      <dxf>
        <font>
          <b/>
          <name val="Times New Roman CYR"/>
          <family val="1"/>
        </font>
      </dxf>
    </rfmt>
    <rfmt sheetId="1" sqref="H447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fmt sheetId="1" sqref="H498" start="0" length="0">
      <dxf>
        <font>
          <i/>
          <name val="Times New Roman CYR"/>
          <family val="1"/>
        </font>
      </dxf>
    </rfmt>
    <rfmt sheetId="1" sqref="H499" start="0" length="0">
      <dxf>
        <font>
          <i/>
          <name val="Times New Roman CYR"/>
          <family val="1"/>
        </font>
      </dxf>
    </rfmt>
    <rfmt sheetId="1" sqref="H503" start="0" length="0">
      <dxf>
        <font>
          <i/>
          <name val="Times New Roman CYR"/>
          <family val="1"/>
        </font>
      </dxf>
    </rfmt>
    <rfmt sheetId="1" sqref="H506" start="0" length="0">
      <dxf>
        <font>
          <i/>
          <name val="Times New Roman CYR"/>
          <family val="1"/>
        </font>
      </dxf>
    </rfmt>
    <rfmt sheetId="1" sqref="H509" start="0" length="0">
      <dxf>
        <font>
          <i/>
          <name val="Times New Roman CYR"/>
          <family val="1"/>
        </font>
      </dxf>
    </rfmt>
    <rfmt sheetId="1" sqref="H510" start="0" length="0">
      <dxf>
        <font>
          <i/>
          <name val="Times New Roman CYR"/>
          <family val="1"/>
        </font>
      </dxf>
    </rfmt>
    <rfmt sheetId="1" sqref="H511" start="0" length="0">
      <dxf>
        <font>
          <i/>
          <name val="Times New Roman CYR"/>
          <family val="1"/>
        </font>
      </dxf>
    </rfmt>
    <rfmt sheetId="1" sqref="H512" start="0" length="0">
      <dxf>
        <font>
          <i/>
          <name val="Times New Roman CYR"/>
          <family val="1"/>
        </font>
      </dxf>
    </rfmt>
    <rfmt sheetId="1" sqref="H513" start="0" length="0">
      <dxf>
        <font>
          <i/>
          <name val="Times New Roman CYR"/>
          <family val="1"/>
        </font>
      </dxf>
    </rfmt>
    <rfmt sheetId="1" sqref="H514" start="0" length="0">
      <dxf>
        <font>
          <i/>
          <name val="Times New Roman CYR"/>
          <family val="1"/>
        </font>
      </dxf>
    </rfmt>
    <rfmt sheetId="1" sqref="H515" start="0" length="0">
      <dxf>
        <font>
          <i/>
          <name val="Times New Roman CYR"/>
          <family val="1"/>
        </font>
      </dxf>
    </rfmt>
    <rfmt sheetId="1" sqref="H516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4" start="0" length="0">
      <dxf>
        <font>
          <i/>
          <name val="Times New Roman CYR"/>
          <family val="1"/>
        </font>
      </dxf>
    </rfmt>
    <rfmt sheetId="1" sqref="H525" start="0" length="0">
      <dxf>
        <font>
          <i/>
          <name val="Times New Roman CYR"/>
          <family val="1"/>
        </font>
      </dxf>
    </rfmt>
    <rfmt sheetId="1" sqref="H535" start="0" length="0">
      <dxf>
        <font>
          <i/>
          <name val="Times New Roman CYR"/>
          <family val="1"/>
        </font>
      </dxf>
    </rfmt>
    <rfmt sheetId="1" sqref="H538" start="0" length="0">
      <dxf>
        <font>
          <b/>
          <name val="Times New Roman CYR"/>
          <family val="1"/>
        </font>
      </dxf>
    </rfmt>
    <rfmt sheetId="1" sqref="H539" start="0" length="0">
      <dxf>
        <font>
          <i/>
          <name val="Times New Roman CYR"/>
          <family val="1"/>
        </font>
      </dxf>
    </rfmt>
    <rfmt sheetId="1" sqref="H540" start="0" length="0">
      <dxf>
        <font>
          <i/>
          <name val="Times New Roman CYR"/>
          <family val="1"/>
        </font>
      </dxf>
    </rfmt>
    <rfmt sheetId="1" sqref="H559" start="0" length="0">
      <dxf>
        <font>
          <i/>
          <name val="Times New Roman CYR"/>
          <family val="1"/>
        </font>
      </dxf>
    </rfmt>
    <rfmt sheetId="1" sqref="H560" start="0" length="0">
      <dxf>
        <font>
          <i/>
          <name val="Times New Roman CYR"/>
          <family val="1"/>
        </font>
      </dxf>
    </rfmt>
    <rfmt sheetId="1" sqref="H561" start="0" length="0">
      <dxf>
        <font>
          <i/>
          <name val="Times New Roman CYR"/>
          <family val="1"/>
        </font>
      </dxf>
    </rfmt>
    <rfmt sheetId="1" sqref="H562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4" start="0" length="0">
      <dxf>
        <font>
          <b/>
          <i/>
          <name val="Times New Roman CYR"/>
          <family val="1"/>
        </font>
      </dxf>
    </rfmt>
    <rfmt sheetId="1" sqref="H575" start="0" length="0">
      <dxf>
        <font>
          <b/>
          <i/>
          <name val="Times New Roman CYR"/>
          <family val="1"/>
        </font>
      </dxf>
    </rfmt>
    <rfmt sheetId="1" sqref="H576" start="0" length="0">
      <dxf>
        <font>
          <b/>
          <i/>
          <name val="Times New Roman CYR"/>
          <family val="1"/>
        </font>
      </dxf>
    </rfmt>
    <rfmt sheetId="1" sqref="H577" start="0" length="0">
      <dxf>
        <font>
          <b/>
          <i/>
          <name val="Times New Roman CYR"/>
          <family val="1"/>
        </font>
      </dxf>
    </rfmt>
    <rfmt sheetId="1" sqref="H578" start="0" length="0">
      <dxf>
        <font>
          <b/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610" start="0" length="0">
      <dxf>
        <font>
          <b/>
          <name val="Times New Roman CYR"/>
          <family val="1"/>
        </font>
      </dxf>
    </rfmt>
    <rfmt sheetId="1" sqref="H611" start="0" length="0">
      <dxf>
        <font>
          <i/>
          <name val="Times New Roman CYR"/>
          <family val="1"/>
        </font>
      </dxf>
    </rfmt>
    <rfmt sheetId="1" sqref="H613" start="0" length="0">
      <dxf>
        <font>
          <i/>
          <name val="Times New Roman CYR"/>
          <family val="1"/>
        </font>
      </dxf>
    </rfmt>
    <rfmt sheetId="1" sqref="H616" start="0" length="0">
      <dxf>
        <font>
          <i/>
          <name val="Times New Roman CYR"/>
          <family val="1"/>
        </font>
      </dxf>
    </rfmt>
    <rfmt sheetId="1" sqref="H620" start="0" length="0">
      <dxf>
        <font>
          <i/>
          <name val="Times New Roman CYR"/>
          <family val="1"/>
        </font>
      </dxf>
    </rfmt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</rrc>
  <rcc rId="12317" sId="1" numFmtId="4">
    <oc r="G675">
      <f>224225-12161.175+1706997.15</f>
    </oc>
    <nc r="G675">
      <v>2293471.08189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18" sId="1" ref="A671:XFD671" action="insertRow"/>
  <rrc rId="12319" sId="1" ref="A671:XFD671" action="insertRow"/>
  <rrc rId="12320" sId="1" ref="A672:XFD672" action="insertRow"/>
  <rrc rId="12321" sId="1" ref="A671:XFD673" action="insertRow"/>
  <rrc rId="12322" sId="1" ref="A671:XFD676" action="insertRow"/>
  <rrc rId="12323" sId="1" ref="A671:XFD682" action="insertRow"/>
  <rrc rId="12324" sId="1" ref="A671:XFD686" action="insertRow"/>
  <rcc rId="12325" sId="1" odxf="1" dxf="1">
    <nc r="A671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3"/>
        </patternFill>
      </fill>
    </ndxf>
  </rcc>
  <rcc rId="12326" sId="1" odxf="1" dxf="1">
    <nc r="B67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2327" sId="1" odxf="1" dxf="1">
    <nc r="G671">
      <f>G672+G685+G693+G702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2328" sId="1" odxf="1" dxf="1">
    <nc r="A672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2329" sId="1" odxf="1" dxf="1">
    <nc r="B67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330" sId="1" odxf="1" dxf="1">
    <nc r="C67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331" sId="1" odxf="1" dxf="1">
    <nc r="G672">
      <f>G673+G678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332" sId="1" odxf="1" dxf="1">
    <nc r="A673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2333" sId="1" odxf="1" dxf="1">
    <nc r="B673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2334" sId="1" odxf="1" dxf="1">
    <nc r="C673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335" sId="1" odxf="1" dxf="1">
    <nc r="D673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336" sId="1" odxf="1" dxf="1">
    <nc r="G673">
      <f>G674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337" sId="1" odxf="1" dxf="1">
    <nc r="A674" t="inlineStr">
      <is>
        <t>Муниципальная программа "Охрана окружающей среды в муниципальном образовании "Селенгинский район" на 2023-2027годы"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2338" sId="1" odxf="1" dxf="1">
    <nc r="B67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39" sId="1" odxf="1" dxf="1">
    <nc r="C674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0" sId="1" odxf="1" dxf="1">
    <nc r="D674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1" sId="1" odxf="1" dxf="1">
    <nc r="E674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4" start="0" length="0">
    <dxf>
      <font>
        <b/>
        <name val="Times New Roman"/>
        <family val="1"/>
      </font>
    </dxf>
  </rfmt>
  <rcc rId="12342" sId="1" odxf="1" dxf="1">
    <nc r="G674">
      <f>G675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3" sId="1" odxf="1" dxf="1">
    <nc r="A675" t="inlineStr">
      <is>
        <t>Основное мероприятие "Проведение мониторинга несанкционированных свалок"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2344" sId="1" odxf="1" dxf="1">
    <nc r="B67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5" sId="1" odxf="1" dxf="1">
    <nc r="C6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6" sId="1" odxf="1" dxf="1">
    <nc r="D6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7" sId="1" odxf="1" dxf="1">
    <nc r="E675" t="inlineStr">
      <is>
        <t>25001 00000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5" start="0" length="0">
    <dxf>
      <font>
        <i/>
        <name val="Times New Roman"/>
        <family val="1"/>
      </font>
    </dxf>
  </rfmt>
  <rcc rId="12348" sId="1" odxf="1" dxf="1">
    <nc r="G675">
      <f>G676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9" sId="1" odxf="1" dxf="1">
    <nc r="A67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350" sId="1" odxf="1" dxf="1">
    <nc r="B67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1" sId="1" odxf="1" dxf="1">
    <nc r="C6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2" sId="1" odxf="1" dxf="1">
    <nc r="D6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3" sId="1" odxf="1" dxf="1">
    <nc r="E676" t="inlineStr">
      <is>
        <t>25001 82900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6" start="0" length="0">
    <dxf>
      <font>
        <i/>
        <name val="Times New Roman"/>
        <family val="1"/>
      </font>
    </dxf>
  </rfmt>
  <rcc rId="12354" sId="1" odxf="1" dxf="1">
    <nc r="G676">
      <f>G677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5" sId="1" odxf="1" dxf="1">
    <nc r="A677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356" sId="1">
    <nc r="B677" t="inlineStr">
      <is>
        <t>977</t>
      </is>
    </nc>
  </rcc>
  <rcc rId="12357" sId="1">
    <nc r="C677" t="inlineStr">
      <is>
        <t>01</t>
      </is>
    </nc>
  </rcc>
  <rcc rId="12358" sId="1">
    <nc r="D677" t="inlineStr">
      <is>
        <t>13</t>
      </is>
    </nc>
  </rcc>
  <rcc rId="12359" sId="1">
    <nc r="E677" t="inlineStr">
      <is>
        <t>25001 82900</t>
      </is>
    </nc>
  </rcc>
  <rcc rId="12360" sId="1">
    <nc r="F677" t="inlineStr">
      <is>
        <t>244</t>
      </is>
    </nc>
  </rcc>
  <rcc rId="12361" sId="1" odxf="1" dxf="1">
    <nc r="A67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12362" sId="1" odxf="1" dxf="1">
    <nc r="B678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3" sId="1" odxf="1" dxf="1">
    <nc r="C678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4" sId="1" odxf="1" dxf="1">
    <nc r="D678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5" sId="1" odxf="1" dxf="1">
    <nc r="E67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8" start="0" length="0">
    <dxf>
      <font>
        <b/>
        <name val="Times New Roman"/>
        <family val="1"/>
      </font>
    </dxf>
  </rfmt>
  <rcc rId="12366" sId="1" odxf="1" dxf="1">
    <nc r="G678">
      <f>G679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679" start="0" length="0">
    <dxf>
      <font>
        <b/>
        <color indexed="8"/>
        <name val="Times New Roman"/>
        <family val="1"/>
      </font>
      <fill>
        <patternFill>
          <bgColor rgb="FFFFFF00"/>
        </patternFill>
      </fill>
      <alignment vertical="top"/>
    </dxf>
  </rfmt>
  <rcc rId="12367" sId="1" odxf="1" dxf="1">
    <nc r="B679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8" sId="1" odxf="1" dxf="1">
    <nc r="C67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9" sId="1" odxf="1" dxf="1">
    <nc r="D679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70" sId="1" odxf="1" dxf="1">
    <nc r="E679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9" start="0" length="0">
    <dxf>
      <font>
        <b/>
        <name val="Times New Roman"/>
        <family val="1"/>
      </font>
    </dxf>
  </rfmt>
  <rcc rId="12371" sId="1" odxf="1" dxf="1">
    <nc r="G679">
      <f>G680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72" sId="1" odxf="1" dxf="1">
    <nc r="A680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373" sId="1" odxf="1" dxf="1">
    <nc r="B68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4" sId="1" odxf="1" dxf="1">
    <nc r="C68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5" sId="1" odxf="1" dxf="1">
    <nc r="D68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6" sId="1" odxf="1" dxf="1">
    <nc r="E680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</dxf>
  </rfmt>
  <rcc rId="12377" sId="1" odxf="1" dxf="1">
    <nc r="G680">
      <f>SUM(G681:G684)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8" sId="1" odxf="1" dxf="1">
    <nc r="A68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2379" sId="1">
    <nc r="B681" t="inlineStr">
      <is>
        <t>977</t>
      </is>
    </nc>
  </rcc>
  <rcc rId="12380" sId="1">
    <nc r="C681" t="inlineStr">
      <is>
        <t>01</t>
      </is>
    </nc>
  </rcc>
  <rcc rId="12381" sId="1">
    <nc r="D681" t="inlineStr">
      <is>
        <t>13</t>
      </is>
    </nc>
  </rcc>
  <rcc rId="12382" sId="1">
    <nc r="E681" t="inlineStr">
      <is>
        <t>99900 83220</t>
      </is>
    </nc>
  </rcc>
  <rcc rId="12383" sId="1">
    <nc r="F681" t="inlineStr">
      <is>
        <t>111</t>
      </is>
    </nc>
  </rcc>
  <rcc rId="12384" sId="1" numFmtId="4">
    <nc r="G681">
      <v>3415.7</v>
    </nc>
  </rcc>
  <rcc rId="12385" sId="1">
    <nc r="A68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2386" sId="1">
    <nc r="B682" t="inlineStr">
      <is>
        <t>977</t>
      </is>
    </nc>
  </rcc>
  <rcc rId="12387" sId="1">
    <nc r="C682" t="inlineStr">
      <is>
        <t>01</t>
      </is>
    </nc>
  </rcc>
  <rcc rId="12388" sId="1">
    <nc r="D682" t="inlineStr">
      <is>
        <t>13</t>
      </is>
    </nc>
  </rcc>
  <rcc rId="12389" sId="1">
    <nc r="E682" t="inlineStr">
      <is>
        <t>99900 83220</t>
      </is>
    </nc>
  </rcc>
  <rcc rId="12390" sId="1">
    <nc r="F682" t="inlineStr">
      <is>
        <t>119</t>
      </is>
    </nc>
  </rcc>
  <rcc rId="12391" sId="1" numFmtId="4">
    <nc r="G682">
      <v>1031.5999999999999</v>
    </nc>
  </rcc>
  <rcc rId="12392" sId="1">
    <nc r="A683" t="inlineStr">
      <is>
        <t>Фонд оплаты труда государственных (муниципальных) органов</t>
      </is>
    </nc>
  </rcc>
  <rcc rId="12393" sId="1">
    <nc r="B683" t="inlineStr">
      <is>
        <t>977</t>
      </is>
    </nc>
  </rcc>
  <rcc rId="12394" sId="1">
    <nc r="C683" t="inlineStr">
      <is>
        <t>01</t>
      </is>
    </nc>
  </rcc>
  <rcc rId="12395" sId="1">
    <nc r="D683" t="inlineStr">
      <is>
        <t>03</t>
      </is>
    </nc>
  </rcc>
  <rcc rId="12396" sId="1">
    <nc r="E683" t="inlineStr">
      <is>
        <t>99900 83220</t>
      </is>
    </nc>
  </rcc>
  <rcc rId="12397" sId="1">
    <nc r="F683" t="inlineStr">
      <is>
        <t>121</t>
      </is>
    </nc>
  </rcc>
  <rcc rId="12398" sId="1" odxf="1" dxf="1" numFmtId="4">
    <nc r="G683">
      <v>1421.1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399" sId="1">
    <nc r="A68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2400" sId="1">
    <nc r="B684" t="inlineStr">
      <is>
        <t>977</t>
      </is>
    </nc>
  </rcc>
  <rcc rId="12401" sId="1">
    <nc r="C684" t="inlineStr">
      <is>
        <t>01</t>
      </is>
    </nc>
  </rcc>
  <rcc rId="12402" sId="1">
    <nc r="D684" t="inlineStr">
      <is>
        <t>03</t>
      </is>
    </nc>
  </rcc>
  <rcc rId="12403" sId="1">
    <nc r="E684" t="inlineStr">
      <is>
        <t>99900 83220</t>
      </is>
    </nc>
  </rcc>
  <rcc rId="12404" sId="1">
    <nc r="F684" t="inlineStr">
      <is>
        <t>129</t>
      </is>
    </nc>
  </rcc>
  <rcc rId="12405" sId="1" odxf="1" dxf="1" numFmtId="4">
    <nc r="G684">
      <v>429.2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06" sId="1" odxf="1" dxf="1">
    <nc r="A685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2407" sId="1" odxf="1" dxf="1">
    <nc r="B68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408" sId="1" odxf="1" dxf="1">
    <nc r="C68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409" sId="1" odxf="1" dxf="1">
    <nc r="A686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2410" sId="1" odxf="1" dxf="1">
    <nc r="B686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2411" sId="1" odxf="1" dxf="1">
    <nc r="C686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12" sId="1" odxf="1" dxf="1">
    <nc r="D686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86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686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12413" sId="1" odxf="1" dxf="1">
    <nc r="G686">
      <f>G687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14" sId="1" odxf="1" dxf="1">
    <nc r="A68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415" sId="1" odxf="1" dxf="1">
    <nc r="B68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6" sId="1" odxf="1" dxf="1">
    <nc r="C687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7" sId="1" odxf="1" dxf="1">
    <nc r="D68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8" sId="1" odxf="1" dxf="1">
    <nc r="E68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87" start="0" length="0">
    <dxf>
      <font>
        <b/>
        <name val="Times New Roman"/>
        <family val="1"/>
      </font>
      <numFmt numFmtId="0" formatCode="General"/>
      <alignment horizontal="general" vertical="top"/>
    </dxf>
  </rfmt>
  <rcc rId="12419" sId="1" odxf="1" dxf="1">
    <nc r="G687">
      <f>G688+G691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12420" sId="1" odxf="1" dxf="1">
    <nc r="A688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421" sId="1" odxf="1" dxf="1">
    <nc r="B68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2" sId="1" odxf="1" dxf="1">
    <nc r="C68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3" sId="1" odxf="1" dxf="1">
    <nc r="D68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4" sId="1" odxf="1" dxf="1">
    <nc r="E688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8" start="0" length="0">
    <dxf>
      <font>
        <i/>
        <name val="Times New Roman"/>
        <family val="1"/>
      </font>
    </dxf>
  </rfmt>
  <rcc rId="12425" sId="1" odxf="1" dxf="1">
    <nc r="G688">
      <f>SUM(G689:G690)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426" sId="1" odxf="1" dxf="1">
    <nc r="A68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2427" sId="1">
    <nc r="B689" t="inlineStr">
      <is>
        <t>977</t>
      </is>
    </nc>
  </rcc>
  <rcc rId="12428" sId="1">
    <nc r="C689" t="inlineStr">
      <is>
        <t>04</t>
      </is>
    </nc>
  </rcc>
  <rcc rId="12429" sId="1">
    <nc r="D689" t="inlineStr">
      <is>
        <t>05</t>
      </is>
    </nc>
  </rcc>
  <rcc rId="12430" sId="1">
    <nc r="E689" t="inlineStr">
      <is>
        <t>99900 73200</t>
      </is>
    </nc>
  </rcc>
  <rcc rId="12431" sId="1">
    <nc r="F689" t="inlineStr">
      <is>
        <t>111</t>
      </is>
    </nc>
  </rcc>
  <rfmt sheetId="1" sqref="G689" start="0" length="0">
    <dxf>
      <fill>
        <patternFill patternType="solid">
          <bgColor theme="0"/>
        </patternFill>
      </fill>
    </dxf>
  </rfmt>
  <rcc rId="12432" sId="1">
    <nc r="A69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2433" sId="1">
    <nc r="B690" t="inlineStr">
      <is>
        <t>977</t>
      </is>
    </nc>
  </rcc>
  <rcc rId="12434" sId="1">
    <nc r="C690" t="inlineStr">
      <is>
        <t>04</t>
      </is>
    </nc>
  </rcc>
  <rcc rId="12435" sId="1">
    <nc r="D690" t="inlineStr">
      <is>
        <t>05</t>
      </is>
    </nc>
  </rcc>
  <rcc rId="12436" sId="1">
    <nc r="E690" t="inlineStr">
      <is>
        <t>99900 73200</t>
      </is>
    </nc>
  </rcc>
  <rcc rId="12437" sId="1">
    <nc r="F690" t="inlineStr">
      <is>
        <t>119</t>
      </is>
    </nc>
  </rcc>
  <rfmt sheetId="1" sqref="G690" start="0" length="0">
    <dxf>
      <fill>
        <patternFill patternType="solid">
          <bgColor theme="0"/>
        </patternFill>
      </fill>
    </dxf>
  </rfmt>
  <rcc rId="12438" sId="1" odxf="1" dxf="1">
    <nc r="A691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2439" sId="1" odxf="1" dxf="1">
    <nc r="B69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0" sId="1" odxf="1" dxf="1">
    <nc r="C69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1" sId="1" odxf="1" dxf="1">
    <nc r="D6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2" sId="1" odxf="1" dxf="1">
    <nc r="E691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1" start="0" length="0">
    <dxf>
      <font>
        <i/>
        <name val="Times New Roman"/>
        <family val="1"/>
      </font>
    </dxf>
  </rfmt>
  <rcc rId="12443" sId="1" odxf="1" dxf="1">
    <nc r="G691">
      <f>G692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444" sId="1" odxf="1" dxf="1">
    <nc r="A69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445" sId="1">
    <nc r="B692" t="inlineStr">
      <is>
        <t>977</t>
      </is>
    </nc>
  </rcc>
  <rcc rId="12446" sId="1">
    <nc r="C692" t="inlineStr">
      <is>
        <t>04</t>
      </is>
    </nc>
  </rcc>
  <rcc rId="12447" sId="1">
    <nc r="D692" t="inlineStr">
      <is>
        <t>05</t>
      </is>
    </nc>
  </rcc>
  <rcc rId="12448" sId="1">
    <nc r="E692" t="inlineStr">
      <is>
        <t>99900 73220</t>
      </is>
    </nc>
  </rcc>
  <rcc rId="12449" sId="1">
    <nc r="F692" t="inlineStr">
      <is>
        <t>244</t>
      </is>
    </nc>
  </rcc>
  <rcc rId="12450" sId="1" odxf="1" dxf="1" numFmtId="4">
    <nc r="G692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51" sId="1" odxf="1" dxf="1">
    <nc r="A693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2452" sId="1" odxf="1" dxf="1">
    <nc r="B69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453" sId="1" odxf="1" dxf="1">
    <nc r="C693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454" sId="1" odxf="1" dxf="1">
    <nc r="A694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2455" sId="1" odxf="1" dxf="1">
    <nc r="B69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6" sId="1" odxf="1" dxf="1">
    <nc r="C69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7" sId="1" odxf="1" dxf="1">
    <nc r="D69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458" sId="1" odxf="1" dxf="1">
    <nc r="G694">
      <f>G695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9" sId="1" odxf="1" dxf="1">
    <nc r="A695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460" sId="1" odxf="1" dxf="1">
    <nc r="B695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461" sId="1" odxf="1" dxf="1">
    <nc r="C69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2" sId="1" odxf="1" dxf="1">
    <nc r="D69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3" sId="1" odxf="1" dxf="1">
    <nc r="E695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95" start="0" length="0">
    <dxf>
      <font>
        <b/>
        <name val="Times New Roman"/>
        <family val="1"/>
      </font>
    </dxf>
  </rfmt>
  <rcc rId="12464" sId="1" odxf="1" dxf="1">
    <nc r="G695">
      <f>G696+G699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5" sId="1" odxf="1" dxf="1">
    <nc r="A696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466" sId="1" odxf="1" dxf="1">
    <nc r="B69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7" sId="1" odxf="1" dxf="1">
    <nc r="C69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8" sId="1" odxf="1" dxf="1">
    <nc r="D6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9" sId="1" odxf="1" dxf="1">
    <nc r="E696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6" start="0" length="0">
    <dxf>
      <font>
        <i/>
        <name val="Times New Roman"/>
        <family val="1"/>
      </font>
    </dxf>
  </rfmt>
  <rcc rId="12470" sId="1" odxf="1" dxf="1">
    <nc r="G696">
      <f>G697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71" sId="1" odxf="1" dxf="1">
    <nc r="A69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472" sId="1">
    <nc r="B697" t="inlineStr">
      <is>
        <t>977</t>
      </is>
    </nc>
  </rcc>
  <rcc rId="12473" sId="1">
    <nc r="C697" t="inlineStr">
      <is>
        <t>05</t>
      </is>
    </nc>
  </rcc>
  <rcc rId="12474" sId="1">
    <nc r="D697" t="inlineStr">
      <is>
        <t>03</t>
      </is>
    </nc>
  </rcc>
  <rcc rId="12475" sId="1">
    <nc r="E697" t="inlineStr">
      <is>
        <t>25002 82900</t>
      </is>
    </nc>
  </rcc>
  <rcc rId="12476" sId="1">
    <nc r="G697">
      <f>G698</f>
    </nc>
  </rcc>
  <rcc rId="12477" sId="1" odxf="1" dxf="1">
    <nc r="A69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478" sId="1">
    <nc r="B698" t="inlineStr">
      <is>
        <t>977</t>
      </is>
    </nc>
  </rcc>
  <rcc rId="12479" sId="1">
    <nc r="C698" t="inlineStr">
      <is>
        <t>05</t>
      </is>
    </nc>
  </rcc>
  <rcc rId="12480" sId="1">
    <nc r="D698" t="inlineStr">
      <is>
        <t>03</t>
      </is>
    </nc>
  </rcc>
  <rcc rId="12481" sId="1">
    <nc r="E698" t="inlineStr">
      <is>
        <t>25002 82900</t>
      </is>
    </nc>
  </rcc>
  <rcc rId="12482" sId="1">
    <nc r="F698" t="inlineStr">
      <is>
        <t>244</t>
      </is>
    </nc>
  </rcc>
  <rcc rId="12483" sId="1">
    <nc r="G698">
      <f>16327.6-350-130</f>
    </nc>
  </rcc>
  <rcc rId="12484" sId="1" odxf="1" dxf="1">
    <nc r="A699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485" sId="1" odxf="1" dxf="1">
    <nc r="B69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6" sId="1" odxf="1" dxf="1">
    <nc r="C69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7" sId="1" odxf="1" dxf="1">
    <nc r="D69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8" sId="1" odxf="1" dxf="1">
    <nc r="E699" t="inlineStr">
      <is>
        <t>25003 00000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9" start="0" length="0">
    <dxf>
      <font>
        <i/>
        <name val="Times New Roman"/>
        <family val="1"/>
      </font>
    </dxf>
  </rfmt>
  <rcc rId="12489" sId="1" odxf="1" dxf="1">
    <nc r="G699">
      <f>G700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90" sId="1" odxf="1" dxf="1">
    <nc r="A70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491" sId="1">
    <nc r="B700" t="inlineStr">
      <is>
        <t>977</t>
      </is>
    </nc>
  </rcc>
  <rcc rId="12492" sId="1">
    <nc r="C700" t="inlineStr">
      <is>
        <t>05</t>
      </is>
    </nc>
  </rcc>
  <rcc rId="12493" sId="1">
    <nc r="D700" t="inlineStr">
      <is>
        <t>03</t>
      </is>
    </nc>
  </rcc>
  <rcc rId="12494" sId="1">
    <nc r="E700" t="inlineStr">
      <is>
        <t>25003 82900</t>
      </is>
    </nc>
  </rcc>
  <rcc rId="12495" sId="1" odxf="1" dxf="1">
    <nc r="G700">
      <f>G701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96" sId="1" odxf="1" dxf="1">
    <nc r="A70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12497" sId="1">
    <nc r="B701" t="inlineStr">
      <is>
        <t>977</t>
      </is>
    </nc>
  </rcc>
  <rcc rId="12498" sId="1">
    <nc r="C701" t="inlineStr">
      <is>
        <t>05</t>
      </is>
    </nc>
  </rcc>
  <rcc rId="12499" sId="1">
    <nc r="D701" t="inlineStr">
      <is>
        <t>03</t>
      </is>
    </nc>
  </rcc>
  <rcc rId="12500" sId="1">
    <nc r="E701" t="inlineStr">
      <is>
        <t>25003 82900</t>
      </is>
    </nc>
  </rcc>
  <rcc rId="12501" sId="1">
    <nc r="F701" t="inlineStr">
      <is>
        <t>540</t>
      </is>
    </nc>
  </rcc>
  <rcc rId="12502" sId="1" odxf="1" dxf="1" numFmtId="4">
    <nc r="G701">
      <v>130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03" sId="1" odxf="1" dxf="1">
    <nc r="A702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2504" sId="1" odxf="1" dxf="1">
    <nc r="B70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505" sId="1" odxf="1" dxf="1">
    <nc r="C7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506" sId="1" odxf="1" dxf="1">
    <nc r="G702">
      <f>G703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12507" sId="1" odxf="1" dxf="1">
    <nc r="A703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2508" sId="1" odxf="1" dxf="1">
    <nc r="B70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509" sId="1" odxf="1" dxf="1">
    <nc r="C70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510" sId="1" odxf="1" dxf="1">
    <nc r="D703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511" sId="1" odxf="1" dxf="1">
    <nc r="G703">
      <f>G704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12512" sId="1" odxf="1" dxf="1">
    <nc r="A70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2513" sId="1" odxf="1" dxf="1">
    <nc r="B70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4" sId="1" odxf="1" dxf="1">
    <nc r="C70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5" sId="1" odxf="1" dxf="1">
    <nc r="D70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6" sId="1" odxf="1" dxf="1">
    <nc r="E70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4" start="0" length="0">
    <dxf>
      <fill>
        <patternFill patternType="solid">
          <bgColor theme="0"/>
        </patternFill>
      </fill>
    </dxf>
  </rfmt>
  <rcc rId="12517" sId="1" odxf="1" dxf="1">
    <nc r="G704">
      <f>G705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18" sId="1" odxf="1" dxf="1">
    <nc r="A70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2519" sId="1" odxf="1" dxf="1">
    <nc r="B705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20" sId="1" odxf="1" dxf="1">
    <nc r="C70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21" sId="1" odxf="1" dxf="1">
    <nc r="D70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22" sId="1" odxf="1" dxf="1">
    <nc r="E705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5" start="0" length="0">
    <dxf>
      <font>
        <i/>
        <name val="Times New Roman"/>
        <family val="1"/>
      </font>
    </dxf>
  </rfmt>
  <rcc rId="12523" sId="1" odxf="1" dxf="1">
    <nc r="G705">
      <f>G706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0"/>
    </ndxf>
  </rcc>
  <rcc rId="12524" sId="1" odxf="1" dxf="1">
    <nc r="A706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2525" sId="1" odxf="1" dxf="1">
    <nc r="B706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26" sId="1">
    <nc r="C706" t="inlineStr">
      <is>
        <t>10</t>
      </is>
    </nc>
  </rcc>
  <rcc rId="12527" sId="1">
    <nc r="D706" t="inlineStr">
      <is>
        <t>03</t>
      </is>
    </nc>
  </rcc>
  <rcc rId="12528" sId="1">
    <nc r="E706" t="inlineStr">
      <is>
        <t>99900 51560</t>
      </is>
    </nc>
  </rcc>
  <rcc rId="12529" sId="1">
    <nc r="F706" t="inlineStr">
      <is>
        <t>322</t>
      </is>
    </nc>
  </rcc>
  <rcc rId="12530" sId="1" odxf="1" dxf="1" numFmtId="4">
    <nc r="G706">
      <v>38303.232320000003</v>
    </nc>
    <odxf>
      <alignment wrapText="1"/>
    </odxf>
    <ndxf>
      <alignment wrapText="0"/>
    </ndxf>
  </rcc>
  <rcc rId="12531" sId="1" numFmtId="4">
    <nc r="G677">
      <v>390.62</v>
    </nc>
  </rcc>
  <rcc rId="12532" sId="1" numFmtId="4">
    <oc r="G98">
      <v>390.62</v>
    </oc>
    <nc r="G98"/>
  </rcc>
  <rrc rId="12533" sId="1" ref="A95:XFD95" action="deleteRow">
    <undo index="65535" exp="ref" v="1" dr="G95" r="G60" sId="1"/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4" sId="1" ref="A95:XFD95" action="deleteRow">
    <undo index="65535" exp="area" ref3D="1" dr="$A$451:$XFD$452" dn="Z_B67934D4_E797_41BD_A015_871403995F47_.wvu.Rows" sId="1"/>
    <undo index="65535" exp="area" ref3D="1" dr="$A$201:$XFD$201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5" sId="1" ref="A95:XFD95" action="deleteRow">
    <undo index="65535" exp="area" ref3D="1" dr="$A$450:$XFD$451" dn="Z_B67934D4_E797_41BD_A015_871403995F47_.wvu.Rows" sId="1"/>
    <undo index="65535" exp="area" ref3D="1" dr="$A$200:$XFD$200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6" sId="1" ref="A95:XFD95" action="deleteRow">
    <undo index="65535" exp="area" ref3D="1" dr="$A$449:$XFD$450" dn="Z_B67934D4_E797_41BD_A015_871403995F47_.wvu.Rows" sId="1"/>
    <undo index="65535" exp="area" ref3D="1" dr="$A$199:$XFD$199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5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537" sId="1">
    <oc r="G60">
      <f>G61+G82+G87+G91+G95+G78+#REF!</f>
    </oc>
    <nc r="G60">
      <f>G61+G82+G87+G91+G95+G78</f>
    </nc>
  </rcc>
  <rrc rId="12538" sId="1" ref="A122:XFD122" action="deleteRow">
    <undo index="65535" exp="ref" v="1" dr="G122" r="G95" sId="1"/>
    <undo index="65535" exp="area" ref3D="1" dr="$A$448:$XFD$449" dn="Z_B67934D4_E797_41BD_A015_871403995F47_.wvu.Rows" sId="1"/>
    <undo index="65535" exp="area" ref3D="1" dr="$A$198:$XFD$198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Расходы на обеспечение деятельности учреждений по инфраструктуре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2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2">
        <f>SUM(G123:G126)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9" sId="1" ref="A122:XFD122" action="deleteRow">
    <undo index="65535" exp="area" ref3D="1" dr="$A$447:$XFD$448" dn="Z_B67934D4_E797_41BD_A015_871403995F47_.wvu.Rows" sId="1"/>
    <undo index="65535" exp="area" ref3D="1" dr="$A$197:$XFD$197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949.6+880.2+1585.9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0" sId="1" ref="A122:XFD122" action="deleteRow">
    <undo index="65535" exp="area" ref3D="1" dr="$A$446:$XFD$447" dn="Z_B67934D4_E797_41BD_A015_871403995F47_.wvu.Rows" sId="1"/>
    <undo index="65535" exp="area" ref3D="1" dr="$A$196:$XFD$196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286.8+265.8+479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1" sId="1" ref="A122:XFD122" action="deleteRow">
    <undo index="65535" exp="area" ref3D="1" dr="$A$445:$XFD$446" dn="Z_B67934D4_E797_41BD_A015_871403995F47_.wvu.Rows" sId="1"/>
    <undo index="65535" exp="area" ref3D="1" dr="$A$195:$XFD$195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121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1421.1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2" sId="1" ref="A122:XFD122" action="deleteRow">
    <undo index="65535" exp="area" ref3D="1" dr="$A$444:$XFD$445" dn="Z_B67934D4_E797_41BD_A015_871403995F47_.wvu.Rows" sId="1"/>
    <undo index="65535" exp="area" ref3D="1" dr="$A$194:$XFD$194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129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429.2</v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543" sId="1">
    <oc r="G95">
      <f>G96+G99+G104+G110+G120+G122+#REF!+G115+G131+G133</f>
    </oc>
    <nc r="G95">
      <f>G96+G99+G104+G110+G120+G122+G115+G131+G133</f>
    </nc>
  </rcc>
  <rrc rId="12544" sId="1" ref="A146:XFD146" action="deleteRow">
    <undo index="0" exp="ref" v="1" dr="G146" r="G145" sId="1"/>
    <undo index="65535" exp="area" ref3D="1" dr="$A$443:$XFD$444" dn="Z_B67934D4_E797_41BD_A015_871403995F47_.wvu.Rows" sId="1"/>
    <undo index="65535" exp="area" ref3D="1" dr="$A$193:$XFD$193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5" sId="1" ref="A146:XFD146" action="deleteRow">
    <undo index="65535" exp="area" ref3D="1" dr="$A$442:$XFD$443" dn="Z_B67934D4_E797_41BD_A015_871403995F47_.wvu.Rows" sId="1"/>
    <undo index="65535" exp="area" ref3D="1" dr="$A$192:$XFD$192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6" sId="1" ref="A146:XFD146" action="deleteRow">
    <undo index="65535" exp="area" ref3D="1" dr="$A$441:$XFD$442" dn="Z_B67934D4_E797_41BD_A015_871403995F47_.wvu.Rows" sId="1"/>
    <undo index="65535" exp="area" ref3D="1" dr="$A$191:$XFD$191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7" sId="1" ref="A146:XFD146" action="deleteRow">
    <undo index="65535" exp="area" ref3D="1" dr="$A$440:$XFD$441" dn="Z_B67934D4_E797_41BD_A015_871403995F47_.wvu.Rows" sId="1"/>
    <undo index="65535" exp="area" ref3D="1" dr="$A$190:$XFD$190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38.786000000000001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8" sId="1" ref="A146:XFD146" action="deleteRow">
    <undo index="65535" exp="area" ref3D="1" dr="$A$439:$XFD$440" dn="Z_B67934D4_E797_41BD_A015_871403995F47_.wvu.Rows" sId="1"/>
    <undo index="65535" exp="area" ref3D="1" dr="$A$189:$XFD$189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119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11.714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9" sId="1" ref="A146:XFD146" action="deleteRow">
    <undo index="65535" exp="area" ref3D="1" dr="$A$438:$XFD$439" dn="Z_B67934D4_E797_41BD_A015_871403995F47_.wvu.Rows" sId="1"/>
    <undo index="65535" exp="area" ref3D="1" dr="$A$188:$XFD$188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fill>
          <patternFill patternType="solid"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50" sId="1" ref="A146:XFD146" action="deleteRow">
    <undo index="65535" exp="area" ref3D="1" dr="$A$437:$XFD$438" dn="Z_B67934D4_E797_41BD_A015_871403995F47_.wvu.Rows" sId="1"/>
    <undo index="65535" exp="area" ref3D="1" dr="$A$187:$XFD$187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3366.9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551" sId="1">
    <oc r="G145">
      <f>#REF!+G160+G150+G146</f>
    </oc>
    <nc r="G145">
      <f>G160+G150+G146</f>
    </nc>
  </rcc>
  <rcc rId="12552" sId="1" numFmtId="4">
    <nc r="G673">
      <v>38.786000000000001</v>
    </nc>
  </rcc>
  <rcc rId="12553" sId="1" numFmtId="4">
    <nc r="G674">
      <v>11.714</v>
    </nc>
  </rcc>
  <rrc rId="12554" sId="1" ref="A677:XFD682" action="insertRow"/>
  <rcc rId="12555" sId="1" odxf="1" dxf="1">
    <nc r="A677" t="inlineStr">
      <is>
        <t>Дорожное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/>
    </ndxf>
  </rcc>
  <rcc rId="12556" sId="1" odxf="1" dxf="1">
    <nc r="B677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2557" sId="1" odxf="1" dxf="1">
    <nc r="C677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2558" sId="1" odxf="1" dxf="1">
    <nc r="D677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77" start="0" length="0">
    <dxf>
      <fill>
        <patternFill patternType="solid">
          <bgColor rgb="FFCCFFFF"/>
        </patternFill>
      </fill>
    </dxf>
  </rfmt>
  <rfmt sheetId="1" sqref="F677" start="0" length="0">
    <dxf>
      <fill>
        <patternFill patternType="solid">
          <bgColor rgb="FFCCFFFF"/>
        </patternFill>
      </fill>
    </dxf>
  </rfmt>
  <rcc rId="12559" sId="1" odxf="1" dxf="1">
    <nc r="G677">
      <f>G678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fmt sheetId="1" sqref="H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M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N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O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P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Q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R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S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T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U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V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77:XFD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2560" sId="1" odxf="1" dxf="1">
    <nc r="A67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name val="Times New Roman"/>
        <family val="1"/>
      </font>
      <fill>
        <patternFill patternType="none"/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/>
      </fill>
      <alignment horizontal="left" vertical="center"/>
    </ndxf>
  </rcc>
  <rcc rId="12561" sId="1" odxf="1" dxf="1">
    <nc r="B67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62" sId="1" odxf="1" dxf="1">
    <nc r="C678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63" sId="1" odxf="1" dxf="1">
    <nc r="D678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64" sId="1" odxf="1" dxf="1">
    <nc r="E678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2565" sId="1" odxf="1" dxf="1">
    <nc r="G678">
      <f>G679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78" start="0" length="0">
    <dxf>
      <font>
        <b/>
        <name val="Times New Roman CYR"/>
        <family val="1"/>
      </font>
    </dxf>
  </rfmt>
  <rfmt sheetId="1" sqref="I678" start="0" length="0">
    <dxf>
      <font>
        <b/>
        <name val="Times New Roman CYR"/>
        <family val="1"/>
      </font>
    </dxf>
  </rfmt>
  <rfmt sheetId="1" sqref="J678" start="0" length="0">
    <dxf>
      <font>
        <b/>
        <name val="Times New Roman CYR"/>
        <family val="1"/>
      </font>
    </dxf>
  </rfmt>
  <rfmt sheetId="1" sqref="K678" start="0" length="0">
    <dxf>
      <font>
        <b/>
        <name val="Times New Roman CYR"/>
        <family val="1"/>
      </font>
    </dxf>
  </rfmt>
  <rfmt sheetId="1" sqref="L678" start="0" length="0">
    <dxf>
      <font>
        <b/>
        <name val="Times New Roman CYR"/>
        <family val="1"/>
      </font>
    </dxf>
  </rfmt>
  <rfmt sheetId="1" sqref="M678" start="0" length="0">
    <dxf>
      <font>
        <b/>
        <name val="Times New Roman CYR"/>
        <family val="1"/>
      </font>
    </dxf>
  </rfmt>
  <rfmt sheetId="1" sqref="N678" start="0" length="0">
    <dxf>
      <font>
        <b/>
        <name val="Times New Roman CYR"/>
        <family val="1"/>
      </font>
    </dxf>
  </rfmt>
  <rfmt sheetId="1" sqref="O678" start="0" length="0">
    <dxf>
      <font>
        <b/>
        <name val="Times New Roman CYR"/>
        <family val="1"/>
      </font>
    </dxf>
  </rfmt>
  <rfmt sheetId="1" sqref="P678" start="0" length="0">
    <dxf>
      <font>
        <b/>
        <name val="Times New Roman CYR"/>
        <family val="1"/>
      </font>
    </dxf>
  </rfmt>
  <rfmt sheetId="1" sqref="Q678" start="0" length="0">
    <dxf>
      <font>
        <b/>
        <name val="Times New Roman CYR"/>
        <family val="1"/>
      </font>
    </dxf>
  </rfmt>
  <rfmt sheetId="1" sqref="R678" start="0" length="0">
    <dxf>
      <font>
        <b/>
        <name val="Times New Roman CYR"/>
        <family val="1"/>
      </font>
    </dxf>
  </rfmt>
  <rfmt sheetId="1" sqref="S678" start="0" length="0">
    <dxf>
      <font>
        <b/>
        <name val="Times New Roman CYR"/>
        <family val="1"/>
      </font>
    </dxf>
  </rfmt>
  <rfmt sheetId="1" sqref="T678" start="0" length="0">
    <dxf>
      <font>
        <b/>
        <name val="Times New Roman CYR"/>
        <family val="1"/>
      </font>
    </dxf>
  </rfmt>
  <rfmt sheetId="1" sqref="U678" start="0" length="0">
    <dxf>
      <font>
        <b/>
        <name val="Times New Roman CYR"/>
        <family val="1"/>
      </font>
    </dxf>
  </rfmt>
  <rfmt sheetId="1" sqref="V678" start="0" length="0">
    <dxf>
      <font>
        <b/>
        <name val="Times New Roman CYR"/>
        <family val="1"/>
      </font>
    </dxf>
  </rfmt>
  <rfmt sheetId="1" sqref="A678:XFD678" start="0" length="0">
    <dxf>
      <font>
        <b/>
        <name val="Times New Roman CYR"/>
        <family val="1"/>
      </font>
    </dxf>
  </rfmt>
  <rcc rId="12566" sId="1" odxf="1" dxf="1">
    <nc r="A679" t="inlineStr">
      <is>
        <t>Подпрограмма "Развитие дорожной сети в Селенгинском районе"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67" sId="1" odxf="1" dxf="1">
    <nc r="B67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68" sId="1" odxf="1" dxf="1">
    <nc r="C679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69" sId="1" odxf="1" dxf="1">
    <nc r="D679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0" sId="1" odxf="1" dxf="1">
    <nc r="E679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571" sId="1" odxf="1" dxf="1">
    <nc r="G679">
      <f>G680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79" start="0" length="0">
    <dxf>
      <font>
        <i/>
        <name val="Times New Roman CYR"/>
        <family val="1"/>
      </font>
    </dxf>
  </rfmt>
  <rfmt sheetId="1" sqref="I679" start="0" length="0">
    <dxf>
      <font>
        <i/>
        <name val="Times New Roman CYR"/>
        <family val="1"/>
      </font>
    </dxf>
  </rfmt>
  <rfmt sheetId="1" sqref="J679" start="0" length="0">
    <dxf>
      <font>
        <i/>
        <name val="Times New Roman CYR"/>
        <family val="1"/>
      </font>
    </dxf>
  </rfmt>
  <rfmt sheetId="1" sqref="K679" start="0" length="0">
    <dxf>
      <font>
        <i/>
        <name val="Times New Roman CYR"/>
        <family val="1"/>
      </font>
    </dxf>
  </rfmt>
  <rfmt sheetId="1" sqref="L679" start="0" length="0">
    <dxf>
      <font>
        <i/>
        <name val="Times New Roman CYR"/>
        <family val="1"/>
      </font>
    </dxf>
  </rfmt>
  <rfmt sheetId="1" sqref="M679" start="0" length="0">
    <dxf>
      <font>
        <i/>
        <name val="Times New Roman CYR"/>
        <family val="1"/>
      </font>
    </dxf>
  </rfmt>
  <rfmt sheetId="1" sqref="N679" start="0" length="0">
    <dxf>
      <font>
        <i/>
        <name val="Times New Roman CYR"/>
        <family val="1"/>
      </font>
    </dxf>
  </rfmt>
  <rfmt sheetId="1" sqref="O679" start="0" length="0">
    <dxf>
      <font>
        <i/>
        <name val="Times New Roman CYR"/>
        <family val="1"/>
      </font>
    </dxf>
  </rfmt>
  <rfmt sheetId="1" sqref="P679" start="0" length="0">
    <dxf>
      <font>
        <i/>
        <name val="Times New Roman CYR"/>
        <family val="1"/>
      </font>
    </dxf>
  </rfmt>
  <rfmt sheetId="1" sqref="Q679" start="0" length="0">
    <dxf>
      <font>
        <i/>
        <name val="Times New Roman CYR"/>
        <family val="1"/>
      </font>
    </dxf>
  </rfmt>
  <rfmt sheetId="1" sqref="R679" start="0" length="0">
    <dxf>
      <font>
        <i/>
        <name val="Times New Roman CYR"/>
        <family val="1"/>
      </font>
    </dxf>
  </rfmt>
  <rfmt sheetId="1" sqref="S679" start="0" length="0">
    <dxf>
      <font>
        <i/>
        <name val="Times New Roman CYR"/>
        <family val="1"/>
      </font>
    </dxf>
  </rfmt>
  <rfmt sheetId="1" sqref="T679" start="0" length="0">
    <dxf>
      <font>
        <i/>
        <name val="Times New Roman CYR"/>
        <family val="1"/>
      </font>
    </dxf>
  </rfmt>
  <rfmt sheetId="1" sqref="U679" start="0" length="0">
    <dxf>
      <font>
        <i/>
        <name val="Times New Roman CYR"/>
        <family val="1"/>
      </font>
    </dxf>
  </rfmt>
  <rfmt sheetId="1" sqref="V679" start="0" length="0">
    <dxf>
      <font>
        <i/>
        <name val="Times New Roman CYR"/>
        <family val="1"/>
      </font>
    </dxf>
  </rfmt>
  <rfmt sheetId="1" sqref="A679:XFD679" start="0" length="0">
    <dxf>
      <font>
        <i/>
        <name val="Times New Roman CYR"/>
        <family val="1"/>
      </font>
    </dxf>
  </rfmt>
  <rcc rId="12572" sId="1" odxf="1" dxf="1">
    <nc r="A680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73" sId="1" odxf="1" dxf="1">
    <nc r="B68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74" sId="1" odxf="1" dxf="1">
    <nc r="C680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5" sId="1" odxf="1" dxf="1">
    <nc r="D680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6" sId="1" odxf="1" dxf="1">
    <nc r="E680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680" start="0" length="0">
    <dxf>
      <font>
        <i/>
        <name val="Times New Roman"/>
        <family val="1"/>
      </font>
    </dxf>
  </rfmt>
  <rfmt sheetId="1" sqref="H680" start="0" length="0">
    <dxf>
      <font>
        <i/>
        <name val="Times New Roman CYR"/>
        <family val="1"/>
      </font>
    </dxf>
  </rfmt>
  <rfmt sheetId="1" sqref="I680" start="0" length="0">
    <dxf>
      <font>
        <i/>
        <name val="Times New Roman CYR"/>
        <family val="1"/>
      </font>
    </dxf>
  </rfmt>
  <rfmt sheetId="1" sqref="J680" start="0" length="0">
    <dxf>
      <font>
        <i/>
        <name val="Times New Roman CYR"/>
        <family val="1"/>
      </font>
    </dxf>
  </rfmt>
  <rfmt sheetId="1" sqref="K680" start="0" length="0">
    <dxf>
      <font>
        <i/>
        <name val="Times New Roman CYR"/>
        <family val="1"/>
      </font>
    </dxf>
  </rfmt>
  <rfmt sheetId="1" sqref="L680" start="0" length="0">
    <dxf>
      <font>
        <i/>
        <name val="Times New Roman CYR"/>
        <family val="1"/>
      </font>
    </dxf>
  </rfmt>
  <rfmt sheetId="1" sqref="M680" start="0" length="0">
    <dxf>
      <font>
        <i/>
        <name val="Times New Roman CYR"/>
        <family val="1"/>
      </font>
    </dxf>
  </rfmt>
  <rfmt sheetId="1" sqref="N680" start="0" length="0">
    <dxf>
      <font>
        <i/>
        <name val="Times New Roman CYR"/>
        <family val="1"/>
      </font>
    </dxf>
  </rfmt>
  <rfmt sheetId="1" sqref="O680" start="0" length="0">
    <dxf>
      <font>
        <i/>
        <name val="Times New Roman CYR"/>
        <family val="1"/>
      </font>
    </dxf>
  </rfmt>
  <rfmt sheetId="1" sqref="P680" start="0" length="0">
    <dxf>
      <font>
        <i/>
        <name val="Times New Roman CYR"/>
        <family val="1"/>
      </font>
    </dxf>
  </rfmt>
  <rfmt sheetId="1" sqref="Q680" start="0" length="0">
    <dxf>
      <font>
        <i/>
        <name val="Times New Roman CYR"/>
        <family val="1"/>
      </font>
    </dxf>
  </rfmt>
  <rfmt sheetId="1" sqref="R680" start="0" length="0">
    <dxf>
      <font>
        <i/>
        <name val="Times New Roman CYR"/>
        <family val="1"/>
      </font>
    </dxf>
  </rfmt>
  <rfmt sheetId="1" sqref="S680" start="0" length="0">
    <dxf>
      <font>
        <i/>
        <name val="Times New Roman CYR"/>
        <family val="1"/>
      </font>
    </dxf>
  </rfmt>
  <rfmt sheetId="1" sqref="T680" start="0" length="0">
    <dxf>
      <font>
        <i/>
        <name val="Times New Roman CYR"/>
        <family val="1"/>
      </font>
    </dxf>
  </rfmt>
  <rfmt sheetId="1" sqref="U680" start="0" length="0">
    <dxf>
      <font>
        <i/>
        <name val="Times New Roman CYR"/>
        <family val="1"/>
      </font>
    </dxf>
  </rfmt>
  <rfmt sheetId="1" sqref="V680" start="0" length="0">
    <dxf>
      <font>
        <i/>
        <name val="Times New Roman CYR"/>
        <family val="1"/>
      </font>
    </dxf>
  </rfmt>
  <rfmt sheetId="1" sqref="A680:XFD680" start="0" length="0">
    <dxf>
      <font>
        <i/>
        <name val="Times New Roman CYR"/>
        <family val="1"/>
      </font>
    </dxf>
  </rfmt>
  <rcc rId="12577" sId="1" odxf="1" dxf="1">
    <nc r="A681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78" sId="1" odxf="1" dxf="1">
    <nc r="B68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79" sId="1" odxf="1" dxf="1">
    <nc r="C681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80" sId="1" odxf="1" dxf="1">
    <nc r="D681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81" sId="1" odxf="1" dxf="1">
    <nc r="E681" t="inlineStr">
      <is>
        <t>04304743Д0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582" sId="1" odxf="1" dxf="1">
    <nc r="G681">
      <f>G682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81" start="0" length="0">
    <dxf>
      <font>
        <i/>
        <name val="Times New Roman CYR"/>
        <family val="1"/>
      </font>
    </dxf>
  </rfmt>
  <rfmt sheetId="1" sqref="I681" start="0" length="0">
    <dxf>
      <font>
        <i/>
        <name val="Times New Roman CYR"/>
        <family val="1"/>
      </font>
    </dxf>
  </rfmt>
  <rfmt sheetId="1" sqref="J681" start="0" length="0">
    <dxf>
      <font>
        <i/>
        <name val="Times New Roman CYR"/>
        <family val="1"/>
      </font>
    </dxf>
  </rfmt>
  <rfmt sheetId="1" sqref="K681" start="0" length="0">
    <dxf>
      <font>
        <i/>
        <name val="Times New Roman CYR"/>
        <family val="1"/>
      </font>
    </dxf>
  </rfmt>
  <rfmt sheetId="1" sqref="L681" start="0" length="0">
    <dxf>
      <font>
        <i/>
        <name val="Times New Roman CYR"/>
        <family val="1"/>
      </font>
    </dxf>
  </rfmt>
  <rfmt sheetId="1" sqref="M681" start="0" length="0">
    <dxf>
      <font>
        <i/>
        <name val="Times New Roman CYR"/>
        <family val="1"/>
      </font>
    </dxf>
  </rfmt>
  <rfmt sheetId="1" sqref="N681" start="0" length="0">
    <dxf>
      <font>
        <i/>
        <name val="Times New Roman CYR"/>
        <family val="1"/>
      </font>
    </dxf>
  </rfmt>
  <rfmt sheetId="1" sqref="O681" start="0" length="0">
    <dxf>
      <font>
        <i/>
        <name val="Times New Roman CYR"/>
        <family val="1"/>
      </font>
    </dxf>
  </rfmt>
  <rfmt sheetId="1" sqref="P681" start="0" length="0">
    <dxf>
      <font>
        <i/>
        <name val="Times New Roman CYR"/>
        <family val="1"/>
      </font>
    </dxf>
  </rfmt>
  <rfmt sheetId="1" sqref="Q681" start="0" length="0">
    <dxf>
      <font>
        <i/>
        <name val="Times New Roman CYR"/>
        <family val="1"/>
      </font>
    </dxf>
  </rfmt>
  <rfmt sheetId="1" sqref="R681" start="0" length="0">
    <dxf>
      <font>
        <i/>
        <name val="Times New Roman CYR"/>
        <family val="1"/>
      </font>
    </dxf>
  </rfmt>
  <rfmt sheetId="1" sqref="S681" start="0" length="0">
    <dxf>
      <font>
        <i/>
        <name val="Times New Roman CYR"/>
        <family val="1"/>
      </font>
    </dxf>
  </rfmt>
  <rfmt sheetId="1" sqref="T681" start="0" length="0">
    <dxf>
      <font>
        <i/>
        <name val="Times New Roman CYR"/>
        <family val="1"/>
      </font>
    </dxf>
  </rfmt>
  <rfmt sheetId="1" sqref="U681" start="0" length="0">
    <dxf>
      <font>
        <i/>
        <name val="Times New Roman CYR"/>
        <family val="1"/>
      </font>
    </dxf>
  </rfmt>
  <rfmt sheetId="1" sqref="V681" start="0" length="0">
    <dxf>
      <font>
        <i/>
        <name val="Times New Roman CYR"/>
        <family val="1"/>
      </font>
    </dxf>
  </rfmt>
  <rfmt sheetId="1" sqref="A681:XFD681" start="0" length="0">
    <dxf>
      <font>
        <i/>
        <name val="Times New Roman CYR"/>
        <family val="1"/>
      </font>
    </dxf>
  </rfmt>
  <rfmt sheetId="1" sqref="A682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cc rId="12583" sId="1">
    <nc r="B682" t="inlineStr">
      <is>
        <t>968</t>
      </is>
    </nc>
  </rcc>
  <rcc rId="12584" sId="1" odxf="1" dxf="1">
    <nc r="C68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85" sId="1" odxf="1" dxf="1">
    <nc r="D682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86" sId="1">
    <nc r="E682" t="inlineStr">
      <is>
        <t>04304743Д0</t>
      </is>
    </nc>
  </rcc>
  <rfmt sheetId="1" sqref="F682" start="0" length="0">
    <dxf>
      <fill>
        <patternFill patternType="solid">
          <bgColor theme="0"/>
        </patternFill>
      </fill>
    </dxf>
  </rfmt>
  <rfmt sheetId="1" sqref="H682" start="0" length="0">
    <dxf>
      <font>
        <i/>
        <name val="Times New Roman CYR"/>
        <family val="1"/>
      </font>
    </dxf>
  </rfmt>
  <rfmt sheetId="1" sqref="I682" start="0" length="0">
    <dxf>
      <font>
        <i/>
        <name val="Times New Roman CYR"/>
        <family val="1"/>
      </font>
    </dxf>
  </rfmt>
  <rfmt sheetId="1" sqref="J682" start="0" length="0">
    <dxf>
      <font>
        <i/>
        <name val="Times New Roman CYR"/>
        <family val="1"/>
      </font>
    </dxf>
  </rfmt>
  <rfmt sheetId="1" sqref="K682" start="0" length="0">
    <dxf>
      <font>
        <i/>
        <name val="Times New Roman CYR"/>
        <family val="1"/>
      </font>
    </dxf>
  </rfmt>
  <rfmt sheetId="1" sqref="L682" start="0" length="0">
    <dxf>
      <font>
        <i/>
        <name val="Times New Roman CYR"/>
        <family val="1"/>
      </font>
    </dxf>
  </rfmt>
  <rfmt sheetId="1" sqref="M682" start="0" length="0">
    <dxf>
      <font>
        <i/>
        <name val="Times New Roman CYR"/>
        <family val="1"/>
      </font>
    </dxf>
  </rfmt>
  <rfmt sheetId="1" sqref="N682" start="0" length="0">
    <dxf>
      <font>
        <i/>
        <name val="Times New Roman CYR"/>
        <family val="1"/>
      </font>
    </dxf>
  </rfmt>
  <rfmt sheetId="1" sqref="O682" start="0" length="0">
    <dxf>
      <font>
        <i/>
        <name val="Times New Roman CYR"/>
        <family val="1"/>
      </font>
    </dxf>
  </rfmt>
  <rfmt sheetId="1" sqref="P682" start="0" length="0">
    <dxf>
      <font>
        <i/>
        <name val="Times New Roman CYR"/>
        <family val="1"/>
      </font>
    </dxf>
  </rfmt>
  <rfmt sheetId="1" sqref="Q682" start="0" length="0">
    <dxf>
      <font>
        <i/>
        <name val="Times New Roman CYR"/>
        <family val="1"/>
      </font>
    </dxf>
  </rfmt>
  <rfmt sheetId="1" sqref="R682" start="0" length="0">
    <dxf>
      <font>
        <i/>
        <name val="Times New Roman CYR"/>
        <family val="1"/>
      </font>
    </dxf>
  </rfmt>
  <rfmt sheetId="1" sqref="S682" start="0" length="0">
    <dxf>
      <font>
        <i/>
        <name val="Times New Roman CYR"/>
        <family val="1"/>
      </font>
    </dxf>
  </rfmt>
  <rfmt sheetId="1" sqref="T682" start="0" length="0">
    <dxf>
      <font>
        <i/>
        <name val="Times New Roman CYR"/>
        <family val="1"/>
      </font>
    </dxf>
  </rfmt>
  <rfmt sheetId="1" sqref="U682" start="0" length="0">
    <dxf>
      <font>
        <i/>
        <name val="Times New Roman CYR"/>
        <family val="1"/>
      </font>
    </dxf>
  </rfmt>
  <rfmt sheetId="1" sqref="V682" start="0" length="0">
    <dxf>
      <font>
        <i/>
        <name val="Times New Roman CYR"/>
        <family val="1"/>
      </font>
    </dxf>
  </rfmt>
  <rfmt sheetId="1" sqref="A682:XFD682" start="0" length="0">
    <dxf>
      <font>
        <i/>
        <name val="Times New Roman CYR"/>
        <family val="1"/>
      </font>
    </dxf>
  </rfmt>
  <rcc rId="12587" sId="1">
    <nc r="F682" t="inlineStr">
      <is>
        <t>244</t>
      </is>
    </nc>
  </rcc>
  <rcc rId="12588" sId="1" odxf="1" dxf="1">
    <nc r="A682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589" sId="1" numFmtId="4">
    <nc r="G682">
      <v>4750</v>
    </nc>
  </rcc>
  <rcc rId="12590" sId="1">
    <nc r="G669">
      <f>G670+G677</f>
    </nc>
  </rcc>
  <rrc rId="12591" sId="1" ref="A683:XFD684" action="insertRow"/>
  <rcc rId="12592" sId="1" odxf="1" dxf="1">
    <nc r="A68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93" sId="1" odxf="1" dxf="1">
    <nc r="B68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4" sId="1" odxf="1" dxf="1">
    <nc r="C68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5" sId="1" odxf="1" dxf="1">
    <nc r="D68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6" sId="1" odxf="1" dxf="1">
    <nc r="E683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3" start="0" length="0">
    <dxf>
      <font>
        <i/>
        <name val="Times New Roman"/>
        <family val="1"/>
      </font>
    </dxf>
  </rfmt>
  <rfmt sheetId="1" sqref="G683" start="0" length="0">
    <dxf>
      <font>
        <i/>
        <name val="Times New Roman"/>
        <family val="1"/>
      </font>
    </dxf>
  </rfmt>
  <rfmt sheetId="1" sqref="A684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cc rId="12597" sId="1">
    <nc r="B684" t="inlineStr">
      <is>
        <t>968</t>
      </is>
    </nc>
  </rcc>
  <rcc rId="12598" sId="1">
    <nc r="C684" t="inlineStr">
      <is>
        <t>04</t>
      </is>
    </nc>
  </rcc>
  <rcc rId="12599" sId="1">
    <nc r="D684" t="inlineStr">
      <is>
        <t>09</t>
      </is>
    </nc>
  </rcc>
  <rcc rId="12600" sId="1">
    <nc r="E684" t="inlineStr">
      <is>
        <t>04304 S21Д0</t>
      </is>
    </nc>
  </rcc>
  <rcc rId="12601" sId="1">
    <nc r="F684" t="inlineStr">
      <is>
        <t>540</t>
      </is>
    </nc>
  </rcc>
  <rcc rId="12602" sId="1" numFmtId="4">
    <nc r="G684">
      <v>86408.7</v>
    </nc>
  </rcc>
  <rcc rId="12603" sId="1">
    <nc r="G683">
      <f>G684</f>
    </nc>
  </rcc>
  <rcc rId="12604" sId="1">
    <nc r="A684" t="inlineStr">
      <is>
        <t>Иные межбюджетные трансферты</t>
      </is>
    </nc>
  </rcc>
  <rcc rId="12605" sId="1">
    <nc r="G680">
      <f>G681+G683</f>
    </nc>
  </rcc>
  <rrc rId="12606" sId="1" ref="A685:XFD688" action="insertRow"/>
  <rcc rId="12607" sId="1" odxf="1" dxf="1">
    <nc r="A685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608" sId="1">
    <nc r="B685" t="inlineStr">
      <is>
        <t>968</t>
      </is>
    </nc>
  </rcc>
  <rcc rId="12609" sId="1" odxf="1" dxf="1">
    <nc r="C68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0" sId="1" odxf="1" dxf="1">
    <nc r="D685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1" sId="1" odxf="1" dxf="1">
    <nc r="E685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85" start="0" length="0">
    <dxf>
      <font>
        <b/>
        <name val="Times New Roman"/>
        <family val="1"/>
      </font>
    </dxf>
  </rfmt>
  <rcc rId="12612" sId="1" odxf="1" dxf="1">
    <nc r="G685">
      <f>G686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3" sId="1" odxf="1" dxf="1">
    <nc r="A686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2614" sId="1">
    <nc r="B686" t="inlineStr">
      <is>
        <t>968</t>
      </is>
    </nc>
  </rcc>
  <rcc rId="12615" sId="1" odxf="1" dxf="1">
    <nc r="C68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16" sId="1" odxf="1" dxf="1">
    <nc r="D68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17" sId="1" odxf="1" dxf="1">
    <nc r="E686" t="inlineStr">
      <is>
        <t>06050 00000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6" start="0" length="0">
    <dxf>
      <font>
        <i/>
        <name val="Times New Roman"/>
        <family val="1"/>
      </font>
    </dxf>
  </rfmt>
  <rcc rId="12618" sId="1">
    <nc r="G686">
      <f>G687</f>
    </nc>
  </rcc>
  <rfmt sheetId="1" sqref="A687" start="0" length="0">
    <dxf>
      <font>
        <i/>
        <color indexed="8"/>
        <name val="Times New Roman"/>
        <family val="1"/>
      </font>
      <fill>
        <patternFill>
          <bgColor theme="0"/>
        </patternFill>
      </fill>
    </dxf>
  </rfmt>
  <rcc rId="12619" sId="1">
    <nc r="B687" t="inlineStr">
      <is>
        <t>968</t>
      </is>
    </nc>
  </rcc>
  <rcc rId="12620" sId="1" odxf="1" dxf="1">
    <nc r="C68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21" sId="1" odxf="1" dxf="1">
    <nc r="D68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8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687" start="0" length="0">
    <dxf>
      <font>
        <i/>
        <name val="Times New Roman"/>
        <family val="1"/>
      </font>
    </dxf>
  </rfmt>
  <rcc rId="12622" sId="1">
    <nc r="G687">
      <f>G688</f>
    </nc>
  </rcc>
  <rfmt sheetId="1" sqref="A688" start="0" length="0">
    <dxf>
      <font>
        <color indexed="8"/>
        <name val="Times New Roman"/>
        <family val="1"/>
      </font>
      <fill>
        <patternFill>
          <bgColor theme="0"/>
        </patternFill>
      </fill>
      <alignment horizontal="general"/>
    </dxf>
  </rfmt>
  <rcc rId="12623" sId="1">
    <nc r="B688" t="inlineStr">
      <is>
        <t>968</t>
      </is>
    </nc>
  </rcc>
  <rcc rId="12624" sId="1">
    <nc r="C688" t="inlineStr">
      <is>
        <t>04</t>
      </is>
    </nc>
  </rcc>
  <rcc rId="12625" sId="1">
    <nc r="D688" t="inlineStr">
      <is>
        <t>09</t>
      </is>
    </nc>
  </rcc>
  <rfmt sheetId="1" sqref="E688" start="0" length="0">
    <dxf>
      <fill>
        <patternFill patternType="solid">
          <bgColor theme="0"/>
        </patternFill>
      </fill>
    </dxf>
  </rfmt>
  <rcc rId="12626" sId="1">
    <nc r="E687" t="inlineStr">
      <is>
        <t>06050 L3727</t>
      </is>
    </nc>
  </rcc>
  <rcc rId="12627" sId="1">
    <nc r="E688" t="inlineStr">
      <is>
        <t>06050 L3727</t>
      </is>
    </nc>
  </rcc>
  <rcc rId="12628" sId="1">
    <nc r="F688" t="inlineStr">
      <is>
        <t>540</t>
      </is>
    </nc>
  </rcc>
  <rcc rId="12629" sId="1" odxf="1" dxf="1">
    <nc r="A688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2630" sId="1" numFmtId="4">
    <nc r="G688">
      <v>7916.03</v>
    </nc>
  </rcc>
  <rcc rId="12631" sId="1" xfDxf="1" dxf="1">
    <nc r="A687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2632" sId="1" ref="A690:XFD690" action="insertRow"/>
  <rcc rId="12633" sId="1" odxf="1" dxf="1">
    <nc r="A690" t="inlineStr">
      <is>
        <t>Коммунальное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4" sId="1" odxf="1" dxf="1">
    <nc r="B690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5" sId="1" odxf="1" dxf="1">
    <nc r="C690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6" sId="1" odxf="1" dxf="1">
    <nc r="D690" t="inlineStr">
      <is>
        <t>02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690" start="0" length="0">
    <dxf>
      <fill>
        <patternFill>
          <bgColor indexed="41"/>
        </patternFill>
      </fill>
    </dxf>
  </rfmt>
  <rfmt sheetId="1" sqref="F690" start="0" length="0">
    <dxf>
      <fill>
        <patternFill>
          <bgColor indexed="41"/>
        </patternFill>
      </fill>
    </dxf>
  </rfmt>
  <rfmt sheetId="1" sqref="G690" start="0" length="0">
    <dxf>
      <fill>
        <patternFill>
          <bgColor indexed="41"/>
        </patternFill>
      </fill>
    </dxf>
  </rfmt>
  <rrc rId="12637" sId="1" ref="A691:XFD692" action="insertRow"/>
  <rcc rId="12638" sId="1" odxf="1" dxf="1">
    <nc r="A691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12639" sId="1" odxf="1" dxf="1">
    <nc r="B691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2640" sId="1" odxf="1" dxf="1">
    <nc r="C691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1" sId="1" odxf="1" dxf="1">
    <nc r="D691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2" sId="1" odxf="1" dxf="1">
    <nc r="E691" t="inlineStr">
      <is>
        <t>99900 82900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69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2643" sId="1" odxf="1" dxf="1">
    <nc r="G691">
      <f>SUM(G692:G692)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691" start="0" length="0">
    <dxf>
      <font>
        <i/>
        <name val="Times New Roman CYR"/>
        <family val="1"/>
      </font>
    </dxf>
  </rfmt>
  <rfmt sheetId="1" sqref="I691" start="0" length="0">
    <dxf>
      <font>
        <i/>
        <name val="Times New Roman CYR"/>
        <family val="1"/>
      </font>
    </dxf>
  </rfmt>
  <rfmt sheetId="1" sqref="J691" start="0" length="0">
    <dxf>
      <font>
        <i/>
        <name val="Times New Roman CYR"/>
        <family val="1"/>
      </font>
    </dxf>
  </rfmt>
  <rfmt sheetId="1" sqref="K691" start="0" length="0">
    <dxf>
      <font>
        <i/>
        <name val="Times New Roman CYR"/>
        <family val="1"/>
      </font>
    </dxf>
  </rfmt>
  <rfmt sheetId="1" sqref="L691" start="0" length="0">
    <dxf>
      <font>
        <i/>
        <name val="Times New Roman CYR"/>
        <family val="1"/>
      </font>
    </dxf>
  </rfmt>
  <rfmt sheetId="1" sqref="M691" start="0" length="0">
    <dxf>
      <font>
        <i/>
        <name val="Times New Roman CYR"/>
        <family val="1"/>
      </font>
    </dxf>
  </rfmt>
  <rfmt sheetId="1" sqref="N691" start="0" length="0">
    <dxf>
      <font>
        <i/>
        <name val="Times New Roman CYR"/>
        <family val="1"/>
      </font>
    </dxf>
  </rfmt>
  <rfmt sheetId="1" sqref="O691" start="0" length="0">
    <dxf>
      <font>
        <i/>
        <name val="Times New Roman CYR"/>
        <family val="1"/>
      </font>
    </dxf>
  </rfmt>
  <rfmt sheetId="1" sqref="P691" start="0" length="0">
    <dxf>
      <font>
        <i/>
        <name val="Times New Roman CYR"/>
        <family val="1"/>
      </font>
    </dxf>
  </rfmt>
  <rfmt sheetId="1" sqref="Q691" start="0" length="0">
    <dxf>
      <font>
        <i/>
        <name val="Times New Roman CYR"/>
        <family val="1"/>
      </font>
    </dxf>
  </rfmt>
  <rfmt sheetId="1" sqref="R691" start="0" length="0">
    <dxf>
      <font>
        <i/>
        <name val="Times New Roman CYR"/>
        <family val="1"/>
      </font>
    </dxf>
  </rfmt>
  <rfmt sheetId="1" sqref="S691" start="0" length="0">
    <dxf>
      <font>
        <i/>
        <name val="Times New Roman CYR"/>
        <family val="1"/>
      </font>
    </dxf>
  </rfmt>
  <rfmt sheetId="1" sqref="T691" start="0" length="0">
    <dxf>
      <font>
        <i/>
        <name val="Times New Roman CYR"/>
        <family val="1"/>
      </font>
    </dxf>
  </rfmt>
  <rfmt sheetId="1" sqref="U691" start="0" length="0">
    <dxf>
      <font>
        <i/>
        <name val="Times New Roman CYR"/>
        <family val="1"/>
      </font>
    </dxf>
  </rfmt>
  <rfmt sheetId="1" sqref="V691" start="0" length="0">
    <dxf>
      <font>
        <i/>
        <name val="Times New Roman CYR"/>
        <family val="1"/>
      </font>
    </dxf>
  </rfmt>
  <rfmt sheetId="1" sqref="A691:XFD691" start="0" length="0">
    <dxf>
      <font>
        <i/>
        <name val="Times New Roman CYR"/>
        <family val="1"/>
      </font>
    </dxf>
  </rfmt>
  <rcc rId="12644" sId="1" odxf="1" dxf="1">
    <nc r="A692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12645" sId="1" odxf="1" dxf="1">
    <nc r="B692" t="inlineStr">
      <is>
        <t>968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2646" sId="1" odxf="1" dxf="1">
    <nc r="C692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7" sId="1" odxf="1" dxf="1">
    <nc r="D692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8" sId="1" odxf="1" dxf="1">
    <nc r="E692" t="inlineStr">
      <is>
        <t>99900 82900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9" sId="1" odxf="1" dxf="1">
    <nc r="F692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692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692" start="0" length="0">
    <dxf>
      <font>
        <i/>
        <name val="Times New Roman CYR"/>
        <family val="1"/>
      </font>
    </dxf>
  </rfmt>
  <rfmt sheetId="1" sqref="I692" start="0" length="0">
    <dxf>
      <font>
        <i/>
        <name val="Times New Roman CYR"/>
        <family val="1"/>
      </font>
    </dxf>
  </rfmt>
  <rfmt sheetId="1" sqref="J692" start="0" length="0">
    <dxf>
      <font>
        <i/>
        <name val="Times New Roman CYR"/>
        <family val="1"/>
      </font>
    </dxf>
  </rfmt>
  <rfmt sheetId="1" sqref="K692" start="0" length="0">
    <dxf>
      <font>
        <i/>
        <name val="Times New Roman CYR"/>
        <family val="1"/>
      </font>
    </dxf>
  </rfmt>
  <rfmt sheetId="1" sqref="L692" start="0" length="0">
    <dxf>
      <font>
        <i/>
        <name val="Times New Roman CYR"/>
        <family val="1"/>
      </font>
    </dxf>
  </rfmt>
  <rfmt sheetId="1" sqref="M692" start="0" length="0">
    <dxf>
      <font>
        <i/>
        <name val="Times New Roman CYR"/>
        <family val="1"/>
      </font>
    </dxf>
  </rfmt>
  <rfmt sheetId="1" sqref="N692" start="0" length="0">
    <dxf>
      <font>
        <i/>
        <name val="Times New Roman CYR"/>
        <family val="1"/>
      </font>
    </dxf>
  </rfmt>
  <rfmt sheetId="1" sqref="O692" start="0" length="0">
    <dxf>
      <font>
        <i/>
        <name val="Times New Roman CYR"/>
        <family val="1"/>
      </font>
    </dxf>
  </rfmt>
  <rfmt sheetId="1" sqref="P692" start="0" length="0">
    <dxf>
      <font>
        <i/>
        <name val="Times New Roman CYR"/>
        <family val="1"/>
      </font>
    </dxf>
  </rfmt>
  <rfmt sheetId="1" sqref="Q692" start="0" length="0">
    <dxf>
      <font>
        <i/>
        <name val="Times New Roman CYR"/>
        <family val="1"/>
      </font>
    </dxf>
  </rfmt>
  <rfmt sheetId="1" sqref="R692" start="0" length="0">
    <dxf>
      <font>
        <i/>
        <name val="Times New Roman CYR"/>
        <family val="1"/>
      </font>
    </dxf>
  </rfmt>
  <rfmt sheetId="1" sqref="S692" start="0" length="0">
    <dxf>
      <font>
        <i/>
        <name val="Times New Roman CYR"/>
        <family val="1"/>
      </font>
    </dxf>
  </rfmt>
  <rfmt sheetId="1" sqref="T692" start="0" length="0">
    <dxf>
      <font>
        <i/>
        <name val="Times New Roman CYR"/>
        <family val="1"/>
      </font>
    </dxf>
  </rfmt>
  <rfmt sheetId="1" sqref="U692" start="0" length="0">
    <dxf>
      <font>
        <i/>
        <name val="Times New Roman CYR"/>
        <family val="1"/>
      </font>
    </dxf>
  </rfmt>
  <rfmt sheetId="1" sqref="V692" start="0" length="0">
    <dxf>
      <font>
        <i/>
        <name val="Times New Roman CYR"/>
        <family val="1"/>
      </font>
    </dxf>
  </rfmt>
  <rfmt sheetId="1" sqref="A692:XFD692" start="0" length="0">
    <dxf>
      <font>
        <i/>
        <name val="Times New Roman CYR"/>
        <family val="1"/>
      </font>
    </dxf>
  </rfmt>
  <rcc rId="12650" sId="1" numFmtId="4">
    <nc r="G692">
      <v>525.57600000000002</v>
    </nc>
  </rcc>
  <rcc rId="12651" sId="1">
    <nc r="G690">
      <f>G691</f>
    </nc>
  </rcc>
  <rcc rId="12652" sId="1">
    <nc r="G689">
      <f>G693+G690</f>
    </nc>
  </rcc>
  <rrc rId="12653" sId="1" ref="A694:XFD697" action="insertRow"/>
  <rm rId="12654" sheetId="1" source="A195:XFD198" destination="A694:XFD697" sourceSheetId="1">
    <rfmt sheetId="1" xfDxf="1" sqref="A694:XFD694" start="0" length="0">
      <dxf>
        <font>
          <name val="Times New Roman CYR"/>
          <family val="1"/>
        </font>
        <alignment wrapText="1"/>
      </dxf>
    </rfmt>
    <rfmt sheetId="1" xfDxf="1" sqref="A695:XFD695" start="0" length="0">
      <dxf>
        <font>
          <name val="Times New Roman CYR"/>
          <family val="1"/>
        </font>
        <alignment wrapText="1"/>
      </dxf>
    </rfmt>
    <rfmt sheetId="1" xfDxf="1" sqref="A696:XFD696" start="0" length="0">
      <dxf>
        <font>
          <name val="Times New Roman CYR"/>
          <family val="1"/>
        </font>
        <alignment wrapText="1"/>
      </dxf>
    </rfmt>
    <rfmt sheetId="1" xfDxf="1" sqref="A697:XFD697" start="0" length="0">
      <dxf>
        <font>
          <name val="Times New Roman CYR"/>
          <family val="1"/>
        </font>
        <alignment wrapText="1"/>
      </dxf>
    </rfmt>
    <rfmt sheetId="1" sqref="A694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5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55" sId="1" ref="A195:XFD195" action="deleteRow">
    <undo index="65535" exp="area" ref3D="1" dr="$A$436:$XFD$437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6" sId="1" ref="A195:XFD195" action="deleteRow">
    <undo index="65535" exp="area" ref3D="1" dr="$A$435:$XFD$436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7" sId="1" ref="A195:XFD195" action="deleteRow">
    <undo index="65535" exp="area" ref3D="1" dr="$A$434:$XFD$435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8" sId="1" ref="A195:XFD195" action="deleteRow">
    <undo index="65535" exp="area" ref3D="1" dr="$A$433:$XFD$434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cc rId="12659" sId="1">
    <oc r="F693" t="inlineStr">
      <is>
        <t>540</t>
      </is>
    </oc>
    <nc r="F693" t="inlineStr">
      <is>
        <t>244</t>
      </is>
    </nc>
  </rcc>
  <rcc rId="12660" sId="1" numFmtId="4">
    <oc r="G693">
      <v>143</v>
    </oc>
    <nc r="G693">
      <v>2858</v>
    </nc>
  </rcc>
  <rcc rId="12661" sId="1">
    <oc r="D691" t="inlineStr">
      <is>
        <t>02</t>
      </is>
    </oc>
    <nc r="D691" t="inlineStr">
      <is>
        <t>03</t>
      </is>
    </nc>
  </rcc>
  <rcc rId="12662" sId="1">
    <oc r="D692" t="inlineStr">
      <is>
        <t>02</t>
      </is>
    </oc>
    <nc r="D692" t="inlineStr">
      <is>
        <t>03</t>
      </is>
    </nc>
  </rcc>
  <rcc rId="12663" sId="1">
    <oc r="D693" t="inlineStr">
      <is>
        <t>02</t>
      </is>
    </oc>
    <nc r="D693" t="inlineStr">
      <is>
        <t>03</t>
      </is>
    </nc>
  </rcc>
  <rcc rId="12664" sId="1" odxf="1" dxf="1">
    <oc r="A693" t="inlineStr">
      <is>
        <t>Иные межбюджетные трансферты</t>
      </is>
    </oc>
    <nc r="A69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A690:G693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Ведом.структура!$A$1:$G$710</formula>
    <oldFormula>Ведом.структура!$A$1:$G$710</oldFormula>
  </rdn>
  <rdn rId="0" localSheetId="1" customView="1" name="Z_AE1628EF_E883_4F65_8A92_E0DF709FF3F3_.wvu.FilterData" hidden="1" oldHidden="1">
    <formula>Ведом.структура!$A$13:$G$710</formula>
    <oldFormula>Ведом.структура!$A$13:$G$710</oldFormula>
  </rdn>
  <rcv guid="{AE1628EF-E883-4F65-8A92-E0DF709FF3F3}" action="add"/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67" sId="1">
    <oc r="G689">
      <f>G694</f>
    </oc>
    <nc r="G689">
      <f>G694+G690</f>
    </nc>
  </rcc>
  <rrc rId="12668" sId="1" ref="A694:XFD694" action="insertRow"/>
  <rcc rId="12669" sId="1">
    <nc r="C694" t="inlineStr">
      <is>
        <t>05</t>
      </is>
    </nc>
  </rcc>
  <rcc rId="12670" sId="1">
    <nc r="D694" t="inlineStr">
      <is>
        <t>03</t>
      </is>
    </nc>
  </rcc>
  <rcc rId="12671" sId="1">
    <nc r="E694" t="inlineStr">
      <is>
        <t>06060 L5760</t>
      </is>
    </nc>
  </rcc>
  <rcc rId="12672" sId="1">
    <nc r="F694" t="inlineStr">
      <is>
        <t>540</t>
      </is>
    </nc>
  </rcc>
  <rcc rId="12673" sId="1" odxf="1" dxf="1">
    <nc r="A694" t="inlineStr">
      <is>
        <t>Иные межбюджетные трансферты</t>
      </is>
    </nc>
    <ndxf>
      <fill>
        <patternFill>
          <bgColor indexed="65"/>
        </patternFill>
      </fill>
    </ndxf>
  </rcc>
  <rcc rId="12674" sId="1" numFmtId="4">
    <nc r="G694">
      <v>2143</v>
    </nc>
  </rcc>
  <rcc rId="12675" sId="1">
    <oc r="G692">
      <f>G693</f>
    </oc>
    <nc r="G692">
      <f>G693+G694</f>
    </nc>
  </rcc>
  <rcc rId="12676" sId="1">
    <oc r="G202">
      <f>16327.6-240-390.62</f>
    </oc>
    <nc r="G202"/>
  </rcc>
  <rcc rId="12677" sId="1" numFmtId="4">
    <oc r="G205">
      <v>240</v>
    </oc>
    <nc r="G205"/>
  </rcc>
  <rrc rId="12678" sId="1" ref="A199:XFD199" action="deleteRow">
    <undo index="65535" exp="ref" v="1" dr="G199" r="G194" sId="1"/>
    <undo index="65535" exp="area" ref3D="1" dr="$A$432:$XFD$433" dn="Z_B67934D4_E797_41BD_A015_871403995F47_.wvu.Rows" sId="1"/>
    <rfmt sheetId="1" xfDxf="1" sqref="A199:XFD199" start="0" length="0">
      <dxf>
        <font>
          <b/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25000 00000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G200+G203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79" sId="1" ref="A199:XFD199" action="deleteRow">
    <undo index="65535" exp="area" ref3D="1" dr="$A$431:$XFD$432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0" sId="1" ref="A199:XFD199" action="deleteRow">
    <undo index="65535" exp="area" ref3D="1" dr="$A$430:$XFD$431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1" sId="1" ref="A199:XFD199" action="deleteRow">
    <undo index="65535" exp="area" ref3D="1" dr="$A$429:$XFD$430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9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82" sId="1" ref="A199:XFD199" action="deleteRow">
    <undo index="65535" exp="area" ref3D="1" dr="$A$428:$XFD$429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"Повышение уровня благоустройства территории""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3" sId="1" ref="A199:XFD199" action="deleteRow">
    <undo index="65535" exp="area" ref3D="1" dr="$A$427:$XFD$428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4" sId="1" ref="A199:XFD199" action="deleteRow">
    <undo index="65535" exp="area" ref3D="1" dr="$A$426:$XFD$427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9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85" sId="1">
    <oc r="G194">
      <f>G195+#REF!+G683</f>
    </oc>
    <nc r="G194">
      <f>G195+G683</f>
    </nc>
  </rcc>
  <rcc rId="12686" sId="1" numFmtId="4">
    <oc r="G213">
      <v>9733.4564599999994</v>
    </oc>
    <nc r="G213"/>
  </rcc>
  <rrc rId="12687" sId="1" ref="A211:XFD211" action="deleteRow">
    <undo index="65535" exp="ref" v="1" dr="G211" r="G210" sId="1"/>
    <undo index="65535" exp="area" ref3D="1" dr="$A$425:$XFD$426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06020 00000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1" start="0" length="0">
      <dxf>
        <font>
          <b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1">
        <f>G212</f>
      </nc>
      <ndxf>
        <font>
          <b/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8" sId="1" ref="A211:XFD211" action="deleteRow">
    <undo index="65535" exp="area" ref3D="1" dr="$A$424:$XFD$425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fill>
          <patternFill>
            <bgColor rgb="FFFFC000"/>
          </patternFill>
        </fill>
      </ndxf>
    </rcc>
    <rcc rId="0" sId="1" dxf="1">
      <nc r="B211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L5760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1" start="0" length="0">
      <dxf>
        <font>
          <b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1">
        <f>G212</f>
      </nc>
      <ndxf>
        <font>
          <b/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9" sId="1" ref="A211:XFD211" action="deleteRow">
    <undo index="65535" exp="area" ref3D="1" dr="$A$423:$XFD$424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L5760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244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90" sId="1">
    <oc r="G210">
      <f>G211+#REF!</f>
    </oc>
    <nc r="G210">
      <f>G211</f>
    </nc>
  </rcc>
  <rrc rId="12691" sId="1" ref="A215:XFD215" action="deleteRow">
    <undo index="65535" exp="ref" v="1" dr="G215" r="G214" sId="1"/>
    <undo index="65535" exp="area" ref3D="1" dr="$A$422:$XFD$423" dn="Z_B67934D4_E797_41BD_A015_871403995F47_.wvu.Rows" sId="1"/>
    <rfmt sheetId="1" xfDxf="1" sqref="A215:XFD21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5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5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5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5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99900 51560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5" start="0" length="0">
      <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5">
        <f>G216</f>
      </nc>
      <n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92" sId="1" ref="A215:XFD215" action="deleteRow">
    <undo index="65535" exp="area" ref3D="1" dr="$A$421:$XFD$422" dn="Z_B67934D4_E797_41BD_A015_871403995F47_.wvu.Rows" sId="1"/>
    <rfmt sheetId="1" xfDxf="1" sqref="A215:XFD21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5" t="inlineStr">
        <is>
          <t>Субсидии гражданам на приобретение жилья</t>
        </is>
      </nc>
      <ndxf>
        <font>
          <name val="Times New Roman"/>
          <family val="1"/>
        </font>
        <fill>
          <patternFill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5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5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5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99900 51560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5" t="inlineStr">
        <is>
          <t>322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5">
        <v>19662.3</v>
      </nc>
      <n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93" sId="1" ref="A214:XFD214" action="deleteRow">
    <undo index="65535" exp="ref" v="1" dr="G214" r="G209" sId="1"/>
    <undo index="65535" exp="area" ref3D="1" dr="$A$420:$XFD$421" dn="Z_B67934D4_E797_41BD_A015_871403995F47_.wvu.Rows" sId="1"/>
    <rfmt sheetId="1" xfDxf="1" sqref="A214:XFD21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4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4">
        <f>#REF!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94" sId="1">
    <oc r="G209">
      <f>G210+#REF!</f>
    </oc>
    <nc r="G209">
      <f>G210</f>
    </nc>
  </rcc>
  <rcc rId="12695" sId="1">
    <oc r="B660" t="inlineStr">
      <is>
        <t>968</t>
      </is>
    </oc>
    <nc r="B660" t="inlineStr">
      <is>
        <t>977</t>
      </is>
    </nc>
  </rcc>
  <rcc rId="12696" sId="1">
    <oc r="B661" t="inlineStr">
      <is>
        <t>968</t>
      </is>
    </oc>
    <nc r="B661" t="inlineStr">
      <is>
        <t>977</t>
      </is>
    </nc>
  </rcc>
  <rcc rId="12697" sId="1">
    <oc r="B662" t="inlineStr">
      <is>
        <t>968</t>
      </is>
    </oc>
    <nc r="B662" t="inlineStr">
      <is>
        <t>977</t>
      </is>
    </nc>
  </rcc>
  <rcc rId="12698" sId="1">
    <oc r="B663" t="inlineStr">
      <is>
        <t>968</t>
      </is>
    </oc>
    <nc r="B663" t="inlineStr">
      <is>
        <t>977</t>
      </is>
    </nc>
  </rcc>
  <rcc rId="12699" sId="1">
    <oc r="B664" t="inlineStr">
      <is>
        <t>968</t>
      </is>
    </oc>
    <nc r="B664" t="inlineStr">
      <is>
        <t>977</t>
      </is>
    </nc>
  </rcc>
  <rcc rId="12700" sId="1">
    <oc r="B665" t="inlineStr">
      <is>
        <t>968</t>
      </is>
    </oc>
    <nc r="B665" t="inlineStr">
      <is>
        <t>977</t>
      </is>
    </nc>
  </rcc>
  <rcc rId="12701" sId="1">
    <oc r="B666" t="inlineStr">
      <is>
        <t>968</t>
      </is>
    </oc>
    <nc r="B666" t="inlineStr">
      <is>
        <t>977</t>
      </is>
    </nc>
  </rcc>
  <rcc rId="12702" sId="1">
    <oc r="B667" t="inlineStr">
      <is>
        <t>968</t>
      </is>
    </oc>
    <nc r="B667" t="inlineStr">
      <is>
        <t>977</t>
      </is>
    </nc>
  </rcc>
  <rcc rId="12703" sId="1">
    <oc r="B668" t="inlineStr">
      <is>
        <t>968</t>
      </is>
    </oc>
    <nc r="B668" t="inlineStr">
      <is>
        <t>977</t>
      </is>
    </nc>
  </rcc>
  <rcc rId="12704" sId="1">
    <oc r="B669" t="inlineStr">
      <is>
        <t>968</t>
      </is>
    </oc>
    <nc r="B669" t="inlineStr">
      <is>
        <t>977</t>
      </is>
    </nc>
  </rcc>
  <rcc rId="12705" sId="1">
    <oc r="B670" t="inlineStr">
      <is>
        <t>968</t>
      </is>
    </oc>
    <nc r="B670" t="inlineStr">
      <is>
        <t>977</t>
      </is>
    </nc>
  </rcc>
  <rcc rId="12706" sId="1">
    <oc r="B671" t="inlineStr">
      <is>
        <t>968</t>
      </is>
    </oc>
    <nc r="B671" t="inlineStr">
      <is>
        <t>977</t>
      </is>
    </nc>
  </rcc>
  <rcc rId="12707" sId="1">
    <oc r="B673" t="inlineStr">
      <is>
        <t>968</t>
      </is>
    </oc>
    <nc r="B673" t="inlineStr">
      <is>
        <t>977</t>
      </is>
    </nc>
  </rcc>
  <rcc rId="12708" sId="1">
    <oc r="B674" t="inlineStr">
      <is>
        <t>968</t>
      </is>
    </oc>
    <nc r="B674" t="inlineStr">
      <is>
        <t>977</t>
      </is>
    </nc>
  </rcc>
  <rcc rId="12709" sId="1">
    <oc r="B675" t="inlineStr">
      <is>
        <t>968</t>
      </is>
    </oc>
    <nc r="B675" t="inlineStr">
      <is>
        <t>977</t>
      </is>
    </nc>
  </rcc>
  <rcc rId="12710" sId="1">
    <oc r="B677" t="inlineStr">
      <is>
        <t>968</t>
      </is>
    </oc>
    <nc r="B677" t="inlineStr">
      <is>
        <t>977</t>
      </is>
    </nc>
  </rcc>
  <rcc rId="12711" sId="1">
    <oc r="B678" t="inlineStr">
      <is>
        <t>968</t>
      </is>
    </oc>
    <nc r="B678" t="inlineStr">
      <is>
        <t>977</t>
      </is>
    </nc>
  </rcc>
  <rcc rId="12712" sId="1">
    <oc r="B679" t="inlineStr">
      <is>
        <t>968</t>
      </is>
    </oc>
    <nc r="B679" t="inlineStr">
      <is>
        <t>977</t>
      </is>
    </nc>
  </rcc>
  <rcc rId="12713" sId="1">
    <oc r="B680" t="inlineStr">
      <is>
        <t>968</t>
      </is>
    </oc>
    <nc r="B680" t="inlineStr">
      <is>
        <t>977</t>
      </is>
    </nc>
  </rcc>
  <rcc rId="12714" sId="1">
    <nc r="B681" t="inlineStr">
      <is>
        <t>977</t>
      </is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15" sId="1" numFmtId="4">
    <oc r="G685">
      <f>16327.6-350-130</f>
    </oc>
    <nc r="G685">
      <v>19765.198329999999</v>
    </nc>
  </rcc>
  <rcc rId="12716" sId="1" numFmtId="4">
    <oc r="G688">
      <v>130</v>
    </oc>
    <nc r="G688">
      <v>240</v>
    </nc>
  </rcc>
  <rcc rId="12717" sId="1" numFmtId="4">
    <oc r="G693">
      <v>38303.232320000003</v>
    </oc>
    <nc r="G693">
      <v>19866.867399999999</v>
    </nc>
  </rcc>
  <rrc rId="12718" sId="1" ref="A682:XFD686" action="insertRow"/>
  <rcc rId="12719" sId="1" odxf="1" dxf="1">
    <nc r="A68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fmt sheetId="1" sqref="B682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2720" sId="1" odxf="1" dxf="1">
    <nc r="C682" t="inlineStr">
      <is>
        <t>05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1" sId="1" odxf="1" dxf="1">
    <nc r="D682" t="inlineStr">
      <is>
        <t>03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2" sId="1" odxf="1" dxf="1">
    <nc r="E682" t="inlineStr">
      <is>
        <t>16000 00000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68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2723" sId="1" odxf="1" dxf="1">
    <nc r="G682">
      <f>G683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4" sId="1" odxf="1" dxf="1">
    <nc r="A683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68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25" sId="1" odxf="1" dxf="1">
    <nc r="C68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6" sId="1" odxf="1" dxf="1">
    <nc r="D683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7" sId="1" odxf="1" dxf="1">
    <nc r="E683" t="inlineStr">
      <is>
        <t>160F2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683" start="0" length="0">
    <dxf>
      <font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728" sId="1" odxf="1" dxf="1">
    <nc r="G683">
      <f>G684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9" sId="1" odxf="1" dxf="1">
    <nc r="A684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68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30" sId="1" odxf="1" dxf="1">
    <nc r="C68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31" sId="1" odxf="1" dxf="1">
    <nc r="D684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32" sId="1" odxf="1" dxf="1">
    <nc r="E684" t="inlineStr">
      <is>
        <t>160F2 55550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684" start="0" length="0">
    <dxf>
      <font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G68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33" sId="1" odxf="1" dxf="1">
    <nc r="A685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fmt sheetId="1" sqref="B685" start="0" length="0">
    <dxf>
      <fill>
        <patternFill patternType="none">
          <bgColor indexed="65"/>
        </patternFill>
      </fill>
    </dxf>
  </rfmt>
  <rcc rId="12734" sId="1" odxf="1" dxf="1">
    <nc r="C68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5" sId="1" odxf="1" dxf="1">
    <nc r="D685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6" sId="1" odxf="1" dxf="1">
    <nc r="E685" t="inlineStr">
      <is>
        <t>160F2 55550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7" sId="1">
    <nc r="F685" t="inlineStr">
      <is>
        <t>540</t>
      </is>
    </nc>
  </rcc>
  <rcc rId="12738" sId="1" odxf="1" dxf="1">
    <nc r="A686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fmt sheetId="1" sqref="B686" start="0" length="0">
    <dxf>
      <fill>
        <patternFill patternType="none">
          <bgColor indexed="65"/>
        </patternFill>
      </fill>
    </dxf>
  </rfmt>
  <rcc rId="12739" sId="1" odxf="1" dxf="1">
    <nc r="C686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0" sId="1" odxf="1" dxf="1">
    <nc r="D686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1" sId="1" odxf="1" dxf="1">
    <nc r="E686" t="inlineStr">
      <is>
        <t>160F2 55550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2" sId="1">
    <nc r="F686" t="inlineStr">
      <is>
        <t>622</t>
      </is>
    </nc>
  </rcc>
  <rcc rId="12743" sId="1" numFmtId="4">
    <nc r="G685">
      <v>13800.6417</v>
    </nc>
  </rcc>
  <rcc rId="12744" sId="1" numFmtId="4">
    <nc r="G686">
      <v>13800.6417</v>
    </nc>
  </rcc>
  <rcc rId="12745" sId="1">
    <nc r="G684">
      <f>SUM(G685:G686)</f>
    </nc>
  </rcc>
  <rcc rId="12746" sId="1">
    <oc r="G676">
      <f>G687+G677</f>
    </oc>
    <nc r="G676">
      <f>G687+G677+G682</f>
    </nc>
  </rcc>
  <rcc rId="12747" sId="1">
    <nc r="B682" t="inlineStr">
      <is>
        <t>977</t>
      </is>
    </nc>
  </rcc>
  <rcc rId="12748" sId="1" numFmtId="30">
    <nc r="B683" t="inlineStr">
      <is>
        <t>977</t>
      </is>
    </nc>
  </rcc>
  <rcc rId="12749" sId="1" numFmtId="30">
    <nc r="B684" t="inlineStr">
      <is>
        <t>977</t>
      </is>
    </nc>
  </rcc>
  <rcc rId="12750" sId="1" numFmtId="30">
    <nc r="B685" t="inlineStr">
      <is>
        <t>977</t>
      </is>
    </nc>
  </rcc>
  <rcc rId="12751" sId="1" numFmtId="30">
    <nc r="B686" t="inlineStr">
      <is>
        <t>977</t>
      </is>
    </nc>
  </rcc>
  <rrc rId="12752" sId="1" ref="A696:XFD699" action="insertRow"/>
  <rcc rId="12753" sId="1" odxf="1" dxf="1">
    <nc r="A696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>
          <bgColor indexed="41"/>
        </patternFill>
      </fill>
      <alignment horizontal="general"/>
    </odxf>
    <ndxf>
      <fill>
        <patternFill>
          <bgColor theme="0"/>
        </patternFill>
      </fill>
      <alignment horizontal="left"/>
    </ndxf>
  </rcc>
  <rcc rId="12754" sId="1" odxf="1" dxf="1">
    <nc r="B696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5" sId="1" odxf="1" dxf="1">
    <nc r="C696" t="inlineStr">
      <is>
        <t>10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6" sId="1" odxf="1" dxf="1">
    <nc r="D696" t="inlineStr">
      <is>
        <t>03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7" sId="1" odxf="1" dxf="1">
    <nc r="E696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696" start="0" length="0">
    <dxf>
      <fill>
        <patternFill>
          <bgColor theme="0"/>
        </patternFill>
      </fill>
    </dxf>
  </rfmt>
  <rcc rId="12758" sId="1" odxf="1" dxf="1">
    <nc r="G696">
      <f>G697</f>
    </nc>
    <odxf>
      <fill>
        <patternFill>
          <bgColor indexed="41"/>
        </patternFill>
      </fill>
      <alignment wrapText="0"/>
    </odxf>
    <ndxf>
      <fill>
        <patternFill>
          <bgColor theme="0"/>
        </patternFill>
      </fill>
      <alignment wrapText="1"/>
    </ndxf>
  </rcc>
  <rfmt sheetId="1" sqref="H696" start="0" length="0">
    <dxf>
      <fill>
        <patternFill patternType="solid">
          <bgColor theme="0"/>
        </patternFill>
      </fill>
    </dxf>
  </rfmt>
  <rfmt sheetId="1" sqref="I696" start="0" length="0">
    <dxf>
      <fill>
        <patternFill patternType="solid">
          <bgColor theme="0"/>
        </patternFill>
      </fill>
    </dxf>
  </rfmt>
  <rfmt sheetId="1" sqref="J696" start="0" length="0">
    <dxf>
      <fill>
        <patternFill patternType="solid">
          <bgColor theme="0"/>
        </patternFill>
      </fill>
    </dxf>
  </rfmt>
  <rfmt sheetId="1" sqref="K696" start="0" length="0">
    <dxf>
      <fill>
        <patternFill patternType="solid">
          <bgColor theme="0"/>
        </patternFill>
      </fill>
    </dxf>
  </rfmt>
  <rfmt sheetId="1" sqref="L696" start="0" length="0">
    <dxf>
      <fill>
        <patternFill patternType="solid">
          <bgColor theme="0"/>
        </patternFill>
      </fill>
    </dxf>
  </rfmt>
  <rfmt sheetId="1" sqref="M696" start="0" length="0">
    <dxf>
      <fill>
        <patternFill patternType="solid">
          <bgColor theme="0"/>
        </patternFill>
      </fill>
    </dxf>
  </rfmt>
  <rfmt sheetId="1" sqref="N696" start="0" length="0">
    <dxf>
      <fill>
        <patternFill patternType="solid">
          <bgColor theme="0"/>
        </patternFill>
      </fill>
    </dxf>
  </rfmt>
  <rfmt sheetId="1" sqref="O696" start="0" length="0">
    <dxf>
      <fill>
        <patternFill patternType="solid">
          <bgColor theme="0"/>
        </patternFill>
      </fill>
    </dxf>
  </rfmt>
  <rfmt sheetId="1" sqref="P696" start="0" length="0">
    <dxf>
      <fill>
        <patternFill patternType="solid">
          <bgColor theme="0"/>
        </patternFill>
      </fill>
    </dxf>
  </rfmt>
  <rfmt sheetId="1" sqref="Q696" start="0" length="0">
    <dxf>
      <fill>
        <patternFill patternType="solid">
          <bgColor theme="0"/>
        </patternFill>
      </fill>
    </dxf>
  </rfmt>
  <rfmt sheetId="1" sqref="R696" start="0" length="0">
    <dxf>
      <fill>
        <patternFill patternType="solid">
          <bgColor theme="0"/>
        </patternFill>
      </fill>
    </dxf>
  </rfmt>
  <rfmt sheetId="1" sqref="S696" start="0" length="0">
    <dxf>
      <fill>
        <patternFill patternType="solid">
          <bgColor theme="0"/>
        </patternFill>
      </fill>
    </dxf>
  </rfmt>
  <rfmt sheetId="1" sqref="T696" start="0" length="0">
    <dxf>
      <fill>
        <patternFill patternType="solid">
          <bgColor theme="0"/>
        </patternFill>
      </fill>
    </dxf>
  </rfmt>
  <rfmt sheetId="1" sqref="U696" start="0" length="0">
    <dxf>
      <fill>
        <patternFill patternType="solid">
          <bgColor theme="0"/>
        </patternFill>
      </fill>
    </dxf>
  </rfmt>
  <rfmt sheetId="1" sqref="V696" start="0" length="0">
    <dxf>
      <fill>
        <patternFill patternType="solid">
          <bgColor theme="0"/>
        </patternFill>
      </fill>
    </dxf>
  </rfmt>
  <rfmt sheetId="1" sqref="A696:XFD696" start="0" length="0">
    <dxf>
      <fill>
        <patternFill patternType="solid">
          <bgColor theme="0"/>
        </patternFill>
      </fill>
    </dxf>
  </rfmt>
  <rcc rId="12759" sId="1" odxf="1" dxf="1">
    <nc r="A697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0" sId="1" odxf="1" dxf="1">
    <nc r="B697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1" sId="1" odxf="1" dxf="1">
    <nc r="C697" t="inlineStr">
      <is>
        <t>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2" sId="1" odxf="1" dxf="1">
    <nc r="D697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69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69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763" sId="1" odxf="1" dxf="1">
    <nc r="G697">
      <f>G698</f>
    </nc>
    <odxf>
      <font>
        <b/>
        <i val="0"/>
        <name val="Times New Roman"/>
        <family val="1"/>
      </font>
      <fill>
        <patternFill>
          <bgColor indexed="41"/>
        </patternFill>
      </fill>
      <alignment wrapText="0"/>
    </odxf>
    <ndxf>
      <font>
        <b val="0"/>
        <i/>
        <name val="Times New Roman"/>
        <family val="1"/>
      </font>
      <fill>
        <patternFill>
          <bgColor theme="0"/>
        </patternFill>
      </fill>
      <alignment wrapText="1"/>
    </ndxf>
  </rcc>
  <rfmt sheetId="1" sqref="H697" start="0" length="0">
    <dxf>
      <fill>
        <patternFill patternType="solid">
          <bgColor theme="0"/>
        </patternFill>
      </fill>
    </dxf>
  </rfmt>
  <rfmt sheetId="1" sqref="I697" start="0" length="0">
    <dxf>
      <fill>
        <patternFill patternType="solid">
          <bgColor theme="0"/>
        </patternFill>
      </fill>
    </dxf>
  </rfmt>
  <rfmt sheetId="1" sqref="J697" start="0" length="0">
    <dxf>
      <fill>
        <patternFill patternType="solid">
          <bgColor theme="0"/>
        </patternFill>
      </fill>
    </dxf>
  </rfmt>
  <rfmt sheetId="1" sqref="K697" start="0" length="0">
    <dxf>
      <fill>
        <patternFill patternType="solid">
          <bgColor theme="0"/>
        </patternFill>
      </fill>
    </dxf>
  </rfmt>
  <rfmt sheetId="1" sqref="L697" start="0" length="0">
    <dxf>
      <fill>
        <patternFill patternType="solid">
          <bgColor theme="0"/>
        </patternFill>
      </fill>
    </dxf>
  </rfmt>
  <rfmt sheetId="1" sqref="M697" start="0" length="0">
    <dxf>
      <fill>
        <patternFill patternType="solid">
          <bgColor theme="0"/>
        </patternFill>
      </fill>
    </dxf>
  </rfmt>
  <rfmt sheetId="1" sqref="N697" start="0" length="0">
    <dxf>
      <fill>
        <patternFill patternType="solid">
          <bgColor theme="0"/>
        </patternFill>
      </fill>
    </dxf>
  </rfmt>
  <rfmt sheetId="1" sqref="O697" start="0" length="0">
    <dxf>
      <fill>
        <patternFill patternType="solid">
          <bgColor theme="0"/>
        </patternFill>
      </fill>
    </dxf>
  </rfmt>
  <rfmt sheetId="1" sqref="P697" start="0" length="0">
    <dxf>
      <fill>
        <patternFill patternType="solid">
          <bgColor theme="0"/>
        </patternFill>
      </fill>
    </dxf>
  </rfmt>
  <rfmt sheetId="1" sqref="Q697" start="0" length="0">
    <dxf>
      <fill>
        <patternFill patternType="solid">
          <bgColor theme="0"/>
        </patternFill>
      </fill>
    </dxf>
  </rfmt>
  <rfmt sheetId="1" sqref="R697" start="0" length="0">
    <dxf>
      <fill>
        <patternFill patternType="solid">
          <bgColor theme="0"/>
        </patternFill>
      </fill>
    </dxf>
  </rfmt>
  <rfmt sheetId="1" sqref="S697" start="0" length="0">
    <dxf>
      <fill>
        <patternFill patternType="solid">
          <bgColor theme="0"/>
        </patternFill>
      </fill>
    </dxf>
  </rfmt>
  <rfmt sheetId="1" sqref="T697" start="0" length="0">
    <dxf>
      <fill>
        <patternFill patternType="solid">
          <bgColor theme="0"/>
        </patternFill>
      </fill>
    </dxf>
  </rfmt>
  <rfmt sheetId="1" sqref="U697" start="0" length="0">
    <dxf>
      <fill>
        <patternFill patternType="solid">
          <bgColor theme="0"/>
        </patternFill>
      </fill>
    </dxf>
  </rfmt>
  <rfmt sheetId="1" sqref="V697" start="0" length="0">
    <dxf>
      <fill>
        <patternFill patternType="solid">
          <bgColor theme="0"/>
        </patternFill>
      </fill>
    </dxf>
  </rfmt>
  <rfmt sheetId="1" sqref="A697:XFD697" start="0" length="0">
    <dxf>
      <fill>
        <patternFill patternType="solid">
          <bgColor theme="0"/>
        </patternFill>
      </fill>
    </dxf>
  </rfmt>
  <rcc rId="12764" sId="1" odxf="1" dxf="1">
    <nc r="A698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5" sId="1" odxf="1" dxf="1">
    <nc r="B69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6" sId="1" odxf="1" dxf="1">
    <nc r="C698" t="inlineStr">
      <is>
        <t>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7" sId="1" odxf="1" dxf="1">
    <nc r="D698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69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698" start="0" length="0">
    <dxf>
      <font>
        <i/>
        <name val="Times New Roman"/>
        <family val="1"/>
      </font>
      <fill>
        <patternFill>
          <bgColor theme="0"/>
        </patternFill>
      </fill>
    </dxf>
  </rfmt>
  <rcc rId="12768" sId="1" odxf="1" dxf="1">
    <nc r="G698">
      <f>G699</f>
    </nc>
    <odxf>
      <font>
        <b/>
        <i val="0"/>
        <name val="Times New Roman"/>
        <family val="1"/>
      </font>
      <fill>
        <patternFill>
          <bgColor indexed="41"/>
        </patternFill>
      </fill>
      <alignment wrapText="0"/>
    </odxf>
    <ndxf>
      <font>
        <b val="0"/>
        <i/>
        <name val="Times New Roman"/>
        <family val="1"/>
      </font>
      <fill>
        <patternFill>
          <bgColor theme="0"/>
        </patternFill>
      </fill>
      <alignment wrapText="1"/>
    </ndxf>
  </rcc>
  <rfmt sheetId="1" sqref="H698" start="0" length="0">
    <dxf>
      <fill>
        <patternFill patternType="solid">
          <bgColor theme="0"/>
        </patternFill>
      </fill>
    </dxf>
  </rfmt>
  <rfmt sheetId="1" sqref="I698" start="0" length="0">
    <dxf>
      <fill>
        <patternFill patternType="solid">
          <bgColor theme="0"/>
        </patternFill>
      </fill>
    </dxf>
  </rfmt>
  <rfmt sheetId="1" sqref="J698" start="0" length="0">
    <dxf>
      <fill>
        <patternFill patternType="solid">
          <bgColor theme="0"/>
        </patternFill>
      </fill>
    </dxf>
  </rfmt>
  <rfmt sheetId="1" sqref="K698" start="0" length="0">
    <dxf>
      <fill>
        <patternFill patternType="solid">
          <bgColor theme="0"/>
        </patternFill>
      </fill>
    </dxf>
  </rfmt>
  <rfmt sheetId="1" sqref="L698" start="0" length="0">
    <dxf>
      <fill>
        <patternFill patternType="solid">
          <bgColor theme="0"/>
        </patternFill>
      </fill>
    </dxf>
  </rfmt>
  <rfmt sheetId="1" sqref="M698" start="0" length="0">
    <dxf>
      <fill>
        <patternFill patternType="solid">
          <bgColor theme="0"/>
        </patternFill>
      </fill>
    </dxf>
  </rfmt>
  <rfmt sheetId="1" sqref="N698" start="0" length="0">
    <dxf>
      <fill>
        <patternFill patternType="solid">
          <bgColor theme="0"/>
        </patternFill>
      </fill>
    </dxf>
  </rfmt>
  <rfmt sheetId="1" sqref="O698" start="0" length="0">
    <dxf>
      <fill>
        <patternFill patternType="solid">
          <bgColor theme="0"/>
        </patternFill>
      </fill>
    </dxf>
  </rfmt>
  <rfmt sheetId="1" sqref="P698" start="0" length="0">
    <dxf>
      <fill>
        <patternFill patternType="solid">
          <bgColor theme="0"/>
        </patternFill>
      </fill>
    </dxf>
  </rfmt>
  <rfmt sheetId="1" sqref="Q698" start="0" length="0">
    <dxf>
      <fill>
        <patternFill patternType="solid">
          <bgColor theme="0"/>
        </patternFill>
      </fill>
    </dxf>
  </rfmt>
  <rfmt sheetId="1" sqref="R698" start="0" length="0">
    <dxf>
      <fill>
        <patternFill patternType="solid">
          <bgColor theme="0"/>
        </patternFill>
      </fill>
    </dxf>
  </rfmt>
  <rfmt sheetId="1" sqref="S698" start="0" length="0">
    <dxf>
      <fill>
        <patternFill patternType="solid">
          <bgColor theme="0"/>
        </patternFill>
      </fill>
    </dxf>
  </rfmt>
  <rfmt sheetId="1" sqref="T698" start="0" length="0">
    <dxf>
      <fill>
        <patternFill patternType="solid">
          <bgColor theme="0"/>
        </patternFill>
      </fill>
    </dxf>
  </rfmt>
  <rfmt sheetId="1" sqref="U698" start="0" length="0">
    <dxf>
      <fill>
        <patternFill patternType="solid">
          <bgColor theme="0"/>
        </patternFill>
      </fill>
    </dxf>
  </rfmt>
  <rfmt sheetId="1" sqref="V698" start="0" length="0">
    <dxf>
      <fill>
        <patternFill patternType="solid">
          <bgColor theme="0"/>
        </patternFill>
      </fill>
    </dxf>
  </rfmt>
  <rfmt sheetId="1" sqref="A698:XFD698" start="0" length="0">
    <dxf>
      <fill>
        <patternFill patternType="solid">
          <bgColor theme="0"/>
        </patternFill>
      </fill>
    </dxf>
  </rfmt>
  <rfmt sheetId="1" sqref="A699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dxf>
  </rfmt>
  <rcc rId="12769" sId="1" odxf="1" dxf="1">
    <nc r="B699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770" sId="1" odxf="1" dxf="1">
    <nc r="C699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771" sId="1" odxf="1" dxf="1">
    <nc r="D699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699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699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699" start="0" length="0">
    <dxf>
      <font>
        <b val="0"/>
        <name val="Times New Roman"/>
        <family val="1"/>
      </font>
      <fill>
        <patternFill>
          <bgColor theme="0"/>
        </patternFill>
      </fill>
      <alignment wrapText="1"/>
    </dxf>
  </rfmt>
  <rfmt sheetId="1" sqref="H699" start="0" length="0">
    <dxf>
      <fill>
        <patternFill patternType="solid">
          <bgColor theme="0"/>
        </patternFill>
      </fill>
    </dxf>
  </rfmt>
  <rfmt sheetId="1" sqref="I699" start="0" length="0">
    <dxf>
      <fill>
        <patternFill patternType="solid">
          <bgColor theme="0"/>
        </patternFill>
      </fill>
    </dxf>
  </rfmt>
  <rfmt sheetId="1" sqref="J699" start="0" length="0">
    <dxf>
      <fill>
        <patternFill patternType="solid">
          <bgColor theme="0"/>
        </patternFill>
      </fill>
    </dxf>
  </rfmt>
  <rfmt sheetId="1" sqref="K699" start="0" length="0">
    <dxf>
      <fill>
        <patternFill patternType="solid">
          <bgColor theme="0"/>
        </patternFill>
      </fill>
    </dxf>
  </rfmt>
  <rfmt sheetId="1" sqref="L699" start="0" length="0">
    <dxf>
      <fill>
        <patternFill patternType="solid">
          <bgColor theme="0"/>
        </patternFill>
      </fill>
    </dxf>
  </rfmt>
  <rfmt sheetId="1" sqref="M699" start="0" length="0">
    <dxf>
      <fill>
        <patternFill patternType="solid">
          <bgColor theme="0"/>
        </patternFill>
      </fill>
    </dxf>
  </rfmt>
  <rfmt sheetId="1" sqref="N699" start="0" length="0">
    <dxf>
      <fill>
        <patternFill patternType="solid">
          <bgColor theme="0"/>
        </patternFill>
      </fill>
    </dxf>
  </rfmt>
  <rfmt sheetId="1" sqref="O699" start="0" length="0">
    <dxf>
      <fill>
        <patternFill patternType="solid">
          <bgColor theme="0"/>
        </patternFill>
      </fill>
    </dxf>
  </rfmt>
  <rfmt sheetId="1" sqref="P699" start="0" length="0">
    <dxf>
      <fill>
        <patternFill patternType="solid">
          <bgColor theme="0"/>
        </patternFill>
      </fill>
    </dxf>
  </rfmt>
  <rfmt sheetId="1" sqref="Q699" start="0" length="0">
    <dxf>
      <fill>
        <patternFill patternType="solid">
          <bgColor theme="0"/>
        </patternFill>
      </fill>
    </dxf>
  </rfmt>
  <rfmt sheetId="1" sqref="R699" start="0" length="0">
    <dxf>
      <fill>
        <patternFill patternType="solid">
          <bgColor theme="0"/>
        </patternFill>
      </fill>
    </dxf>
  </rfmt>
  <rfmt sheetId="1" sqref="S699" start="0" length="0">
    <dxf>
      <fill>
        <patternFill patternType="solid">
          <bgColor theme="0"/>
        </patternFill>
      </fill>
    </dxf>
  </rfmt>
  <rfmt sheetId="1" sqref="T699" start="0" length="0">
    <dxf>
      <fill>
        <patternFill patternType="solid">
          <bgColor theme="0"/>
        </patternFill>
      </fill>
    </dxf>
  </rfmt>
  <rfmt sheetId="1" sqref="U699" start="0" length="0">
    <dxf>
      <fill>
        <patternFill patternType="solid">
          <bgColor theme="0"/>
        </patternFill>
      </fill>
    </dxf>
  </rfmt>
  <rfmt sheetId="1" sqref="V699" start="0" length="0">
    <dxf>
      <fill>
        <patternFill patternType="solid">
          <bgColor theme="0"/>
        </patternFill>
      </fill>
    </dxf>
  </rfmt>
  <rfmt sheetId="1" sqref="A699:XFD699" start="0" length="0">
    <dxf>
      <fill>
        <patternFill patternType="solid">
          <bgColor theme="0"/>
        </patternFill>
      </fill>
    </dxf>
  </rfmt>
  <rcc rId="12772" sId="1">
    <nc r="E697" t="inlineStr">
      <is>
        <t>06020 00000</t>
      </is>
    </nc>
  </rcc>
  <rcc rId="12773" sId="1">
    <nc r="E698" t="inlineStr">
      <is>
        <t>06020 L5760</t>
      </is>
    </nc>
  </rcc>
  <rcc rId="12774" sId="1">
    <nc r="E699" t="inlineStr">
      <is>
        <t>06020 L5760</t>
      </is>
    </nc>
  </rcc>
  <rcc rId="12775" sId="1">
    <nc r="F699" t="inlineStr">
      <is>
        <t>244</t>
      </is>
    </nc>
  </rcc>
  <rcc rId="12776" sId="1" odxf="1" dxf="1">
    <nc r="A699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12777" sId="1" numFmtId="4">
    <nc r="G699">
      <v>10918.907999999999</v>
    </nc>
  </rcc>
  <rcc rId="12778" sId="1">
    <oc r="G695">
      <f>G700</f>
    </oc>
    <nc r="G695">
      <f>G700+G696</f>
    </nc>
  </rcc>
  <rrc rId="12779" sId="1" ref="A703:XFD711" action="insertRow"/>
  <rcc rId="12780" sId="1" odxf="1" dxf="1">
    <nc r="A703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/>
    </ndxf>
  </rcc>
  <rcc rId="12781" sId="1" odxf="1" dxf="1" numFmtId="30">
    <nc r="B703">
      <v>968</v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2782" sId="1" odxf="1" dxf="1">
    <nc r="C70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783" sId="1" odxf="1" dxf="1">
    <nc r="G703">
      <f>G704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1"/>
    </ndxf>
  </rcc>
  <rcc rId="12784" sId="1" odxf="1" dxf="1">
    <nc r="A704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85" sId="1" odxf="1" dxf="1" numFmtId="30">
    <nc r="B704">
      <v>968</v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2786" sId="1" odxf="1" dxf="1">
    <nc r="C704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87" sId="1" odxf="1" dxf="1">
    <nc r="D70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704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wrapText="1"/>
    </dxf>
  </rfmt>
  <rcc rId="12788" sId="1" odxf="1" dxf="1">
    <nc r="A705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89" sId="1" odxf="1" dxf="1">
    <nc r="B705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90" sId="1" odxf="1" dxf="1">
    <nc r="C705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91" sId="1" odxf="1" dxf="1">
    <nc r="D705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92" sId="1" odxf="1" dxf="1">
    <nc r="E705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705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2793" sId="1" odxf="1" dxf="1">
    <nc r="G705">
      <f>G706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M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N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O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P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Q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R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S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T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U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V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705:XFD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2794" sId="1" odxf="1" dxf="1">
    <nc r="A706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5" sId="1" odxf="1" dxf="1">
    <nc r="B7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6" sId="1" odxf="1" dxf="1">
    <nc r="C706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7" sId="1" odxf="1" dxf="1">
    <nc r="D70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8" sId="1" odxf="1" dxf="1">
    <nc r="E706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799" sId="1" odxf="1" dxf="1">
    <nc r="G706">
      <f>G707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06:XFD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800" sId="1" odxf="1" dxf="1">
    <nc r="A70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1" sId="1" odxf="1" dxf="1">
    <nc r="B7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2" sId="1" odxf="1" dxf="1">
    <nc r="C707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3" sId="1" odxf="1" dxf="1">
    <nc r="D70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4" sId="1" odxf="1" dxf="1">
    <nc r="E707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0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805" sId="1" odxf="1" dxf="1">
    <nc r="G707">
      <f>G708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07:XFD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806" sId="1" odxf="1" dxf="1">
    <nc r="A708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2807" sId="1">
    <nc r="B708" t="inlineStr">
      <is>
        <t>968</t>
      </is>
    </nc>
  </rcc>
  <rcc rId="12808" sId="1" odxf="1" dxf="1">
    <nc r="C708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09" sId="1" odxf="1" dxf="1">
    <nc r="D70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10" sId="1" odxf="1" dxf="1">
    <nc r="E708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11" sId="1" odxf="1" dxf="1">
    <nc r="F708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8" start="0" length="0">
    <dxf>
      <fill>
        <patternFill patternType="solid">
          <bgColor theme="0"/>
        </patternFill>
      </fill>
      <alignment wrapText="1"/>
    </dxf>
  </rfmt>
  <rfmt sheetId="1" sqref="H708" start="0" length="0">
    <dxf>
      <fill>
        <patternFill patternType="solid">
          <bgColor theme="0"/>
        </patternFill>
      </fill>
    </dxf>
  </rfmt>
  <rfmt sheetId="1" sqref="I708" start="0" length="0">
    <dxf>
      <fill>
        <patternFill patternType="solid">
          <bgColor theme="0"/>
        </patternFill>
      </fill>
    </dxf>
  </rfmt>
  <rfmt sheetId="1" sqref="J708" start="0" length="0">
    <dxf>
      <fill>
        <patternFill patternType="solid">
          <bgColor theme="0"/>
        </patternFill>
      </fill>
    </dxf>
  </rfmt>
  <rfmt sheetId="1" sqref="K708" start="0" length="0">
    <dxf>
      <fill>
        <patternFill patternType="solid">
          <bgColor theme="0"/>
        </patternFill>
      </fill>
    </dxf>
  </rfmt>
  <rfmt sheetId="1" sqref="L708" start="0" length="0">
    <dxf>
      <fill>
        <patternFill patternType="solid">
          <bgColor theme="0"/>
        </patternFill>
      </fill>
    </dxf>
  </rfmt>
  <rfmt sheetId="1" sqref="M708" start="0" length="0">
    <dxf>
      <fill>
        <patternFill patternType="solid">
          <bgColor theme="0"/>
        </patternFill>
      </fill>
    </dxf>
  </rfmt>
  <rfmt sheetId="1" sqref="N708" start="0" length="0">
    <dxf>
      <fill>
        <patternFill patternType="solid">
          <bgColor theme="0"/>
        </patternFill>
      </fill>
    </dxf>
  </rfmt>
  <rfmt sheetId="1" sqref="O708" start="0" length="0">
    <dxf>
      <fill>
        <patternFill patternType="solid">
          <bgColor theme="0"/>
        </patternFill>
      </fill>
    </dxf>
  </rfmt>
  <rfmt sheetId="1" sqref="P708" start="0" length="0">
    <dxf>
      <fill>
        <patternFill patternType="solid">
          <bgColor theme="0"/>
        </patternFill>
      </fill>
    </dxf>
  </rfmt>
  <rfmt sheetId="1" sqref="Q708" start="0" length="0">
    <dxf>
      <fill>
        <patternFill patternType="solid">
          <bgColor theme="0"/>
        </patternFill>
      </fill>
    </dxf>
  </rfmt>
  <rfmt sheetId="1" sqref="R708" start="0" length="0">
    <dxf>
      <fill>
        <patternFill patternType="solid">
          <bgColor theme="0"/>
        </patternFill>
      </fill>
    </dxf>
  </rfmt>
  <rfmt sheetId="1" sqref="S708" start="0" length="0">
    <dxf>
      <fill>
        <patternFill patternType="solid">
          <bgColor theme="0"/>
        </patternFill>
      </fill>
    </dxf>
  </rfmt>
  <rfmt sheetId="1" sqref="T708" start="0" length="0">
    <dxf>
      <fill>
        <patternFill patternType="solid">
          <bgColor theme="0"/>
        </patternFill>
      </fill>
    </dxf>
  </rfmt>
  <rfmt sheetId="1" sqref="U708" start="0" length="0">
    <dxf>
      <fill>
        <patternFill patternType="solid">
          <bgColor theme="0"/>
        </patternFill>
      </fill>
    </dxf>
  </rfmt>
  <rfmt sheetId="1" sqref="V708" start="0" length="0">
    <dxf>
      <fill>
        <patternFill patternType="solid">
          <bgColor theme="0"/>
        </patternFill>
      </fill>
    </dxf>
  </rfmt>
  <rfmt sheetId="1" sqref="A708:XFD708" start="0" length="0">
    <dxf>
      <fill>
        <patternFill patternType="solid">
          <bgColor theme="0"/>
        </patternFill>
      </fill>
    </dxf>
  </rfmt>
  <rcc rId="12812" sId="1" odxf="1" dxf="1">
    <nc r="A709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3" sId="1" odxf="1" dxf="1">
    <nc r="B709" t="inlineStr">
      <is>
        <t>968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814" sId="1" odxf="1" dxf="1">
    <nc r="C70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5" sId="1" odxf="1" dxf="1">
    <nc r="D70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6" sId="1" odxf="1" dxf="1">
    <nc r="E70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9" start="0" length="0">
    <dxf>
      <font>
        <b/>
        <name val="Times New Roman"/>
        <family val="1"/>
      </font>
    </dxf>
  </rfmt>
  <rfmt sheetId="1" sqref="G709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cc rId="12817" sId="1" odxf="1" dxf="1">
    <nc r="A71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/>
      </fill>
      <alignment horizontal="general"/>
    </odxf>
    <ndxf>
      <font>
        <i/>
        <color indexed="8"/>
        <name val="Times New Roman"/>
        <family val="1"/>
      </font>
      <fill>
        <patternFill patternType="solid"/>
      </fill>
      <alignment horizontal="left"/>
    </ndxf>
  </rcc>
  <rcc rId="12818" sId="1" odxf="1" dxf="1">
    <nc r="B710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819" sId="1" odxf="1" dxf="1">
    <nc r="C71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20" sId="1" odxf="1" dxf="1">
    <nc r="D71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21" sId="1" odxf="1" dxf="1">
    <nc r="E710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0" start="0" length="0">
    <dxf>
      <font>
        <i/>
        <name val="Times New Roman"/>
        <family val="1"/>
      </font>
    </dxf>
  </rfmt>
  <rcc rId="12822" sId="1" odxf="1" dxf="1">
    <nc r="G710">
      <f>G711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12823" sId="1" odxf="1" dxf="1">
    <nc r="A711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2824" sId="1" odxf="1" dxf="1">
    <nc r="B711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825" sId="1">
    <nc r="C711" t="inlineStr">
      <is>
        <t>14</t>
      </is>
    </nc>
  </rcc>
  <rcc rId="12826" sId="1">
    <nc r="D711" t="inlineStr">
      <is>
        <t>03</t>
      </is>
    </nc>
  </rcc>
  <rcc rId="12827" sId="1">
    <nc r="E711" t="inlineStr">
      <is>
        <t>99900 S2140</t>
      </is>
    </nc>
  </rcc>
  <rcc rId="12828" sId="1">
    <nc r="F711" t="inlineStr">
      <is>
        <t>540</t>
      </is>
    </nc>
  </rcc>
  <rfmt sheetId="1" sqref="G711" start="0" length="0">
    <dxf>
      <fill>
        <patternFill patternType="solid">
          <bgColor theme="0"/>
        </patternFill>
      </fill>
      <alignment wrapText="1"/>
    </dxf>
  </rfmt>
  <rcc rId="12829" sId="1" numFmtId="4">
    <nc r="G708">
      <v>2356.9362900000001</v>
    </nc>
  </rcc>
  <rcc rId="12830" sId="1" numFmtId="4">
    <nc r="G711">
      <v>1637.44498</v>
    </nc>
  </rcc>
  <rcc rId="12831" sId="1">
    <nc r="G709">
      <f>G710</f>
    </nc>
  </rcc>
  <rcc rId="12832" sId="1">
    <nc r="G704">
      <f>G705+G709</f>
    </nc>
  </rcc>
  <rrc rId="12833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4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5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6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837" sId="1">
    <oc r="G638">
      <f>G639+G652+G672+G694</f>
    </oc>
    <nc r="G638">
      <f>G639+G652+G672+G694+G703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38" sId="1">
    <oc r="G694">
      <f>G695</f>
    </oc>
    <nc r="G694">
      <f>G695</f>
    </nc>
  </rcc>
  <rcc rId="12839" sId="1" xfDxf="1" dxf="1">
    <oc r="A697" t="inlineStr">
      <is>
        <t>Реализация мероприятий по строительству жилья, предоставляемого по договору найма жилого помещения</t>
      </is>
    </oc>
    <nc r="A69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698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AE1628EF-E883-4F65-8A92-E0DF709FF3F3}" action="delete"/>
  <rdn rId="0" localSheetId="1" customView="1" name="Z_AE1628EF_E883_4F65_8A92_E0DF709FF3F3_.wvu.PrintArea" hidden="1" oldHidden="1">
    <formula>Ведом.структура!$A$1:$G$712</formula>
    <oldFormula>Ведом.структура!$A$1:$G$712</oldFormula>
  </rdn>
  <rdn rId="0" localSheetId="1" customView="1" name="Z_AE1628EF_E883_4F65_8A92_E0DF709FF3F3_.wvu.FilterData" hidden="1" oldHidden="1">
    <formula>Ведом.структура!$A$13:$G$712</formula>
    <oldFormula>Ведом.структура!$A$13:$G$712</oldFormula>
  </rdn>
  <rcv guid="{AE1628EF-E883-4F65-8A92-E0DF709FF3F3}" action="add"/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42" sId="1">
    <oc r="B696" t="inlineStr">
      <is>
        <t>968</t>
      </is>
    </oc>
    <nc r="B696" t="inlineStr">
      <is>
        <t>977</t>
      </is>
    </nc>
  </rcc>
  <rcc rId="12843" sId="1">
    <oc r="B697" t="inlineStr">
      <is>
        <t>968</t>
      </is>
    </oc>
    <nc r="B697" t="inlineStr">
      <is>
        <t>977</t>
      </is>
    </nc>
  </rcc>
  <rcc rId="12844" sId="1">
    <oc r="B698" t="inlineStr">
      <is>
        <t>968</t>
      </is>
    </oc>
    <nc r="B698" t="inlineStr">
      <is>
        <t>977</t>
      </is>
    </nc>
  </rcc>
  <rcc rId="12845" sId="1">
    <oc r="B699" t="inlineStr">
      <is>
        <t>968</t>
      </is>
    </oc>
    <nc r="B699" t="inlineStr">
      <is>
        <t>977</t>
      </is>
    </nc>
  </rcc>
  <rcc rId="12846" sId="1" numFmtId="30">
    <oc r="B703">
      <v>968</v>
    </oc>
    <nc r="B703" t="inlineStr">
      <is>
        <t>977</t>
      </is>
    </nc>
  </rcc>
  <rcc rId="12847" sId="1" numFmtId="30">
    <oc r="B704">
      <v>968</v>
    </oc>
    <nc r="B704" t="inlineStr">
      <is>
        <t>977</t>
      </is>
    </nc>
  </rcc>
  <rcc rId="12848" sId="1">
    <oc r="B705" t="inlineStr">
      <is>
        <t>968</t>
      </is>
    </oc>
    <nc r="B705" t="inlineStr">
      <is>
        <t>977</t>
      </is>
    </nc>
  </rcc>
  <rcc rId="12849" sId="1">
    <oc r="B706" t="inlineStr">
      <is>
        <t>968</t>
      </is>
    </oc>
    <nc r="B706" t="inlineStr">
      <is>
        <t>977</t>
      </is>
    </nc>
  </rcc>
  <rcc rId="12850" sId="1">
    <oc r="B707" t="inlineStr">
      <is>
        <t>968</t>
      </is>
    </oc>
    <nc r="B707" t="inlineStr">
      <is>
        <t>977</t>
      </is>
    </nc>
  </rcc>
  <rcc rId="12851" sId="1">
    <oc r="B708" t="inlineStr">
      <is>
        <t>968</t>
      </is>
    </oc>
    <nc r="B708" t="inlineStr">
      <is>
        <t>977</t>
      </is>
    </nc>
  </rcc>
  <rcc rId="12852" sId="1">
    <oc r="B709" t="inlineStr">
      <is>
        <t>968</t>
      </is>
    </oc>
    <nc r="B709" t="inlineStr">
      <is>
        <t>977</t>
      </is>
    </nc>
  </rcc>
  <rcc rId="12853" sId="1">
    <oc r="B710" t="inlineStr">
      <is>
        <t>968</t>
      </is>
    </oc>
    <nc r="B710" t="inlineStr">
      <is>
        <t>977</t>
      </is>
    </nc>
  </rcc>
  <rcc rId="12854" sId="1">
    <oc r="B711" t="inlineStr">
      <is>
        <t>968</t>
      </is>
    </oc>
    <nc r="B711" t="inlineStr">
      <is>
        <t>977</t>
      </is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5" sId="1">
    <oc r="G546">
      <f>G547</f>
    </oc>
    <nc r="G546">
      <f>G547+G550</f>
    </nc>
  </rcc>
  <rcc rId="12856" sId="1">
    <oc r="E547" t="inlineStr">
      <is>
        <t>09601 83190</t>
      </is>
    </oc>
    <nc r="E547" t="inlineStr">
      <is>
        <t>09601 83100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7" sId="1">
    <oc r="G660">
      <f>G661</f>
    </oc>
    <nc r="G660">
      <f>G661+G668</f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8" sId="1">
    <oc r="G712">
      <f>G14+G32+G231+G352+G390+G457+G539+G604</f>
    </oc>
    <nc r="G712">
      <f>G14+G32+G231+G352+G390+G457+G539+G604+G638</f>
    </nc>
  </rcc>
  <rcc rId="12859" sId="1">
    <oc r="G194">
      <f>G195+G677</f>
    </oc>
    <nc r="G194">
      <f>G195</f>
    </nc>
  </rcc>
  <rfmt sheetId="1" sqref="G40">
    <dxf>
      <fill>
        <patternFill>
          <bgColor rgb="FFCCFFFF"/>
        </patternFill>
      </fill>
    </dxf>
  </rfmt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0" sId="1" numFmtId="4">
    <oc r="G213">
      <v>1368.4054599999999</v>
    </oc>
    <nc r="G213">
      <v>1368.4503299999999</v>
    </nc>
  </rcc>
  <rcc rId="12861" sId="1">
    <oc r="G490">
      <f>G491</f>
    </oc>
    <nc r="G490">
      <f>G491+G492</f>
    </nc>
  </rcc>
  <rcc rId="12862" sId="1" numFmtId="4">
    <oc r="G556">
      <v>233.1</v>
    </oc>
    <nc r="G556">
      <v>233.13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3" sId="1">
    <oc r="E675" t="inlineStr">
      <is>
        <t>99900 82900</t>
      </is>
    </oc>
    <nc r="E675" t="inlineStr">
      <is>
        <t>17001 82900</t>
      </is>
    </nc>
  </rcc>
  <rcc rId="12864" sId="1">
    <oc r="E674" t="inlineStr">
      <is>
        <t>99900 82900</t>
      </is>
    </oc>
    <nc r="E674" t="inlineStr">
      <is>
        <t>17001 82900</t>
      </is>
    </nc>
  </rcc>
  <rrc rId="12865" sId="1" ref="A674:XFD674" action="insertRow"/>
  <rrc rId="12866" sId="1" ref="A675:XFD675" action="insertRow"/>
  <rcc rId="12867" sId="1" odxf="1" dxf="1">
    <nc r="A674" t="inlineStr">
      <is>
        <t>Муниципальная программа "Чистая вода на 2020-2025 годы"</t>
      </is>
    </nc>
    <odxf>
      <fill>
        <patternFill patternType="solid">
          <bgColor indexed="41"/>
        </patternFill>
      </fill>
      <alignment horizontal="general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center" vertical="top"/>
      <border outline="0">
        <left/>
        <right/>
        <top/>
        <bottom/>
      </border>
    </ndxf>
  </rcc>
  <rcc rId="12868" sId="1" odxf="1" dxf="1">
    <nc r="A675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>
          <bgColor indexed="9"/>
        </patternFill>
      </fill>
      <alignment vertical="top"/>
    </ndxf>
  </rcc>
  <rfmt sheetId="1" sqref="B668" start="0" length="2147483647">
    <dxf>
      <font>
        <b/>
      </font>
    </dxf>
  </rfmt>
  <rcc rId="12869" sId="1" odxf="1" dxf="1">
    <nc r="C674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0" sId="1" odxf="1" dxf="1">
    <nc r="D674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1" sId="1" odxf="1" dxf="1">
    <nc r="E674" t="inlineStr">
      <is>
        <t>17000 00000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674" start="0" length="0">
    <dxf>
      <fill>
        <patternFill patternType="none">
          <bgColor indexed="65"/>
        </patternFill>
      </fill>
    </dxf>
  </rfmt>
  <rcc rId="12872" sId="1" odxf="1" dxf="1">
    <nc r="G674">
      <f>G675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3" sId="1" odxf="1" dxf="1">
    <nc r="C67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4" sId="1" odxf="1" dxf="1">
    <nc r="D675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5" sId="1" odxf="1" dxf="1">
    <nc r="E675" t="inlineStr">
      <is>
        <t>17001 00000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6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2876" sId="1" odxf="1" dxf="1">
    <nc r="G675">
      <f>G676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7" sId="1">
    <nc r="B674" t="inlineStr">
      <is>
        <t>977</t>
      </is>
    </nc>
  </rcc>
  <rcc rId="12878" sId="1">
    <nc r="B675" t="inlineStr">
      <is>
        <t>977</t>
      </is>
    </nc>
  </rcc>
  <rfmt sheetId="1" sqref="B674:B675">
    <dxf>
      <fill>
        <patternFill>
          <bgColor theme="0"/>
        </patternFill>
      </fill>
    </dxf>
  </rfmt>
  <rfmt sheetId="1" sqref="B675" start="0" length="2147483647">
    <dxf>
      <font>
        <b val="0"/>
      </font>
    </dxf>
  </rfmt>
  <rfmt sheetId="1" sqref="B675" start="0" length="2147483647">
    <dxf>
      <font>
        <i/>
      </font>
    </dxf>
  </rfmt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7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2880" sId="1">
    <oc r="F466" t="inlineStr">
      <is>
        <t>611</t>
      </is>
    </oc>
    <nc r="F466" t="inlineStr">
      <is>
        <t>621</t>
      </is>
    </nc>
  </rcc>
  <rcc rId="12881" sId="1">
    <oc r="F688" t="inlineStr">
      <is>
        <t>622</t>
      </is>
    </oc>
    <nc r="F688" t="inlineStr">
      <is>
        <t>244</t>
      </is>
    </nc>
  </rcc>
  <rcc rId="12882" sId="1" odxf="1" dxf="1">
    <oc r="A688" t="inlineStr">
      <is>
        <t>Субсидии автономным учреждениям на иные цели</t>
      </is>
    </oc>
    <nc r="A68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83" sId="1" ref="A120:XFD120" action="insertRow">
    <undo index="65535" exp="area" ref3D="1" dr="$A$419:$XFD$420" dn="Z_B67934D4_E797_41BD_A015_871403995F47_.wvu.Rows" sId="1"/>
    <undo index="65535" exp="area" ref3D="1" dr="$A$186:$XFD$186" dn="Z_B67934D4_E797_41BD_A015_871403995F47_.wvu.Rows" sId="1"/>
  </rrc>
  <rfmt sheetId="1" sqref="A120" start="0" length="0">
    <dxf>
      <font>
        <i/>
        <color indexed="8"/>
        <name val="Times New Roman"/>
        <family val="1"/>
      </font>
      <fill>
        <patternFill patternType="none"/>
      </fill>
    </dxf>
  </rfmt>
  <rcc rId="12884" sId="1" odxf="1" dxf="1" numFmtId="30">
    <nc r="B12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85" sId="1" odxf="1" dxf="1">
    <nc r="C1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86" sId="1" odxf="1" dxf="1">
    <nc r="D12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0" start="0" length="0">
    <dxf>
      <font>
        <i/>
        <name val="Times New Roman"/>
        <family val="1"/>
      </font>
    </dxf>
  </rfmt>
  <rfmt sheetId="1" sqref="F120" start="0" length="0">
    <dxf>
      <font>
        <i/>
        <name val="Times New Roman"/>
        <family val="1"/>
      </font>
    </dxf>
  </rfmt>
  <rcc rId="12887" sId="1" odxf="1" dxf="1">
    <nc r="G120">
      <f>G121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20:G120" start="0" length="2147483647">
    <dxf>
      <font>
        <i val="0"/>
      </font>
    </dxf>
  </rfmt>
  <rfmt sheetId="1" sqref="A120:G120" start="0" length="2147483647">
    <dxf>
      <font>
        <b/>
      </font>
    </dxf>
  </rfmt>
  <rcc rId="12888" sId="1">
    <nc r="E120" t="inlineStr">
      <is>
        <t>99900 83200</t>
      </is>
    </nc>
  </rcc>
  <rfmt sheetId="1" sqref="A120">
    <dxf>
      <fill>
        <patternFill patternType="solid">
          <bgColor rgb="FFFFFF00"/>
        </patternFill>
      </fill>
    </dxf>
  </rfmt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9" sId="1" odxf="1" dxf="1">
    <nc r="A120" t="inlineStr">
      <is>
        <t>Расходы на обеспечение деятельности (оказание услуг) муниципальных учреждений</t>
      </is>
    </nc>
    <odxf>
      <font>
        <color indexed="8"/>
        <name val="Times New Roman"/>
        <family val="1"/>
      </font>
      <fill>
        <patternFill>
          <bgColor rgb="FFFFFF00"/>
        </patternFill>
      </fill>
      <alignment vertical="center"/>
    </odxf>
    <ndxf>
      <font>
        <color indexed="8"/>
        <name val="Times New Roman"/>
        <family val="1"/>
      </font>
      <fill>
        <patternFill>
          <bgColor indexed="9"/>
        </patternFill>
      </fill>
      <alignment vertical="top"/>
    </ndxf>
  </rcc>
  <rcc rId="12890" sId="1" odxf="1" dxf="1">
    <nc r="A647" t="inlineStr">
      <is>
        <t>Расходы на обеспечение деятельности (оказание услуг) муниципальных учреждений</t>
      </is>
    </nc>
    <odxf>
      <fill>
        <patternFill>
          <bgColor rgb="FFFFFF00"/>
        </patternFill>
      </fill>
    </odxf>
    <ndxf>
      <fill>
        <patternFill>
          <bgColor indexed="9"/>
        </patternFill>
      </fill>
    </ndxf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91" sId="1">
    <oc r="G627">
      <f>SUM(G628:G633)</f>
    </oc>
    <nc r="G627">
      <f>SUM(G628:G633)</f>
    </nc>
  </rcc>
  <rcc rId="12892" sId="1">
    <oc r="G644">
      <f>G645</f>
    </oc>
    <nc r="G644">
      <f>G645</f>
    </nc>
  </rcc>
  <rcc rId="12893" sId="1">
    <oc r="G222">
      <f>SUM(G223:G226)</f>
    </oc>
    <nc r="G222">
      <f>SUM(G223:G226)</f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01" sId="1" numFmtId="4">
    <oc r="G48">
      <v>9164.2000000000007</v>
    </oc>
    <nc r="G48">
      <v>9157.5</v>
    </nc>
  </rcc>
  <rcc rId="12902" sId="1" numFmtId="4">
    <oc r="G49">
      <v>2770.2</v>
    </oc>
    <nc r="G49">
      <v>2765.3</v>
    </nc>
  </rcc>
  <rrc rId="12903" sId="1" ref="A53:XFD55" action="insertRow"/>
  <rcc rId="12904" sId="1" odxf="1" dxf="1">
    <nc r="A53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05" sId="1" odxf="1" dxf="1">
    <nc r="B5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06" sId="1" odxf="1" dxf="1">
    <nc r="C5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3" start="0" length="0">
    <dxf>
      <font>
        <i/>
        <name val="Times New Roman"/>
        <family val="1"/>
      </font>
    </dxf>
  </rfmt>
  <rcc rId="12907" sId="1" odxf="1" dxf="1">
    <nc r="E53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3" start="0" length="0">
    <dxf>
      <font>
        <b/>
        <name val="Times New Roman"/>
        <family val="1"/>
      </font>
    </dxf>
  </rfmt>
  <rcc rId="12908" sId="1" odxf="1" dxf="1">
    <nc r="G53">
      <f>SUM(G54:G55)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12909" sId="1">
    <nc r="B54" t="inlineStr">
      <is>
        <t>968</t>
      </is>
    </nc>
  </rcc>
  <rcc rId="12910" sId="1">
    <nc r="C54" t="inlineStr">
      <is>
        <t>01</t>
      </is>
    </nc>
  </rcc>
  <rcc rId="12911" sId="1">
    <nc r="E54" t="inlineStr">
      <is>
        <t>99900 S2160</t>
      </is>
    </nc>
  </rcc>
  <rfmt sheetId="1" sqref="G54" start="0" length="0">
    <dxf>
      <fill>
        <patternFill patternType="none">
          <bgColor indexed="65"/>
        </patternFill>
      </fill>
    </dxf>
  </rfmt>
  <rfmt sheetId="1" sqref="A55" start="0" length="0">
    <dxf>
      <border outline="0">
        <left style="thin">
          <color indexed="64"/>
        </left>
      </border>
    </dxf>
  </rfmt>
  <rcc rId="12912" sId="1">
    <nc r="B55" t="inlineStr">
      <is>
        <t>968</t>
      </is>
    </nc>
  </rcc>
  <rcc rId="12913" sId="1">
    <nc r="C55" t="inlineStr">
      <is>
        <t>01</t>
      </is>
    </nc>
  </rcc>
  <rcc rId="12914" sId="1">
    <nc r="E55" t="inlineStr">
      <is>
        <t>99900 S2160</t>
      </is>
    </nc>
  </rcc>
  <rfmt sheetId="1" sqref="G55" start="0" length="0">
    <dxf>
      <fill>
        <patternFill patternType="none">
          <bgColor indexed="65"/>
        </patternFill>
      </fill>
    </dxf>
  </rfmt>
  <rcc rId="12915" sId="1">
    <nc r="D53" t="inlineStr">
      <is>
        <t>04</t>
      </is>
    </nc>
  </rcc>
  <rcc rId="12916" sId="1">
    <nc r="D55" t="inlineStr">
      <is>
        <t>04</t>
      </is>
    </nc>
  </rcc>
  <rcc rId="12917" sId="1">
    <nc r="D54" t="inlineStr">
      <is>
        <t>04</t>
      </is>
    </nc>
  </rcc>
  <rcc rId="12918" sId="1">
    <nc r="F54" t="inlineStr">
      <is>
        <t>121</t>
      </is>
    </nc>
  </rcc>
  <rcc rId="12919" sId="1">
    <nc r="F55" t="inlineStr">
      <is>
        <t>129</t>
      </is>
    </nc>
  </rcc>
  <rcc rId="12920" sId="1" odxf="1" dxf="1">
    <nc r="A5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2921" sId="1">
    <nc r="A5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2922" sId="1" numFmtId="4">
    <nc r="G54">
      <v>3259.6618199999998</v>
    </nc>
  </rcc>
  <rcc rId="12923" sId="1" numFmtId="4">
    <nc r="G55">
      <v>1254.8735099999999</v>
    </nc>
  </rcc>
  <rcc rId="12924" sId="1">
    <oc r="G45">
      <f>G46</f>
    </oc>
    <nc r="G45">
      <f>G46+G53</f>
    </nc>
  </rcc>
  <rcc rId="12925" sId="1" numFmtId="4">
    <oc r="G66">
      <v>422.5</v>
    </oc>
    <nc r="G66">
      <v>402.5</v>
    </nc>
  </rcc>
  <rcc rId="12926" sId="1" numFmtId="4">
    <oc r="G74">
      <v>422</v>
    </oc>
    <nc r="G74">
      <v>222</v>
    </nc>
  </rcc>
  <rrc rId="12927" sId="1" ref="A75:XFD75" action="insertRow"/>
  <rcc rId="12928" sId="1">
    <nc r="B75" t="inlineStr">
      <is>
        <t>968</t>
      </is>
    </nc>
  </rcc>
  <rcc rId="12929" sId="1">
    <nc r="C75" t="inlineStr">
      <is>
        <t>01</t>
      </is>
    </nc>
  </rcc>
  <rcc rId="12930" sId="1">
    <nc r="D75" t="inlineStr">
      <is>
        <t>13</t>
      </is>
    </nc>
  </rcc>
  <rcc rId="12931" sId="1">
    <nc r="E75" t="inlineStr">
      <is>
        <t>01002 S2870</t>
      </is>
    </nc>
  </rcc>
  <rcc rId="12932" sId="1">
    <nc r="F75" t="inlineStr">
      <is>
        <t>540</t>
      </is>
    </nc>
  </rcc>
  <rcc rId="12933" sId="1" numFmtId="4">
    <nc r="G75">
      <v>110</v>
    </nc>
  </rcc>
  <rcc rId="12934" sId="1" odxf="1" dxf="1">
    <nc r="A75" t="inlineStr">
      <is>
        <t>Иные межбюджетные трансферты</t>
      </is>
    </nc>
    <ndxf>
      <alignment vertical="center"/>
    </ndxf>
  </rcc>
  <rcc rId="12935" sId="1">
    <oc r="G73">
      <f>G74</f>
    </oc>
    <nc r="G73">
      <f>G74+G75</f>
    </nc>
  </rcc>
  <rcc rId="12936" sId="1" numFmtId="4">
    <oc r="G108">
      <v>193.22880000000001</v>
    </oc>
    <nc r="G108">
      <v>229.02879999999999</v>
    </nc>
  </rcc>
  <rcc rId="12937" sId="1" numFmtId="4">
    <oc r="G109">
      <v>58.371200000000002</v>
    </oc>
    <nc r="G109">
      <v>69.171199999999999</v>
    </nc>
  </rcc>
  <rcc rId="12938" sId="1" numFmtId="4">
    <oc r="G113">
      <v>501.3</v>
    </oc>
    <nc r="G113">
      <v>603.79999999999995</v>
    </nc>
  </rcc>
  <rcc rId="12939" sId="1" numFmtId="4">
    <oc r="G115">
      <v>151.30000000000001</v>
    </oc>
    <nc r="G115">
      <v>182.2</v>
    </nc>
  </rcc>
  <rcc rId="12940" sId="1" numFmtId="4">
    <oc r="G119">
      <v>358.9</v>
    </oc>
    <nc r="G119">
      <v>425.4</v>
    </nc>
  </rcc>
  <rcc rId="12941" sId="1" numFmtId="4">
    <oc r="G120">
      <v>108.39</v>
    </oc>
    <nc r="G120">
      <v>128.38999999999999</v>
    </nc>
  </rcc>
  <rcc rId="12942" sId="1" numFmtId="4">
    <oc r="G121">
      <v>12</v>
    </oc>
    <nc r="G121">
      <v>22</v>
    </nc>
  </rcc>
  <rcc rId="12943" sId="1" numFmtId="4">
    <oc r="G122">
      <v>34.21</v>
    </oc>
    <nc r="G122">
      <v>24.21</v>
    </nc>
  </rcc>
  <rcc rId="12944" sId="1" numFmtId="4">
    <oc r="G125">
      <f>236.20042+105.6</f>
    </oc>
    <nc r="G125">
      <v>704.53821000000005</v>
    </nc>
  </rcc>
  <rcc rId="12945" sId="1" numFmtId="4">
    <oc r="G127">
      <v>12.84247</v>
    </oc>
    <nc r="G127">
      <v>11.896100000000001</v>
    </nc>
  </rcc>
  <rcc rId="12946" sId="1" numFmtId="4">
    <oc r="G130">
      <v>2256.1062499999998</v>
    </oc>
    <nc r="G130">
      <v>2376.1062499999998</v>
    </nc>
  </rcc>
  <rcc rId="12947" sId="1" numFmtId="4">
    <oc r="G133">
      <v>10787.2</v>
    </oc>
    <nc r="G133">
      <v>10683.093000000001</v>
    </nc>
  </rcc>
  <rcc rId="12948" sId="1" numFmtId="4">
    <oc r="G134">
      <v>338.15800000000002</v>
    </oc>
    <nc r="G134">
      <v>472.29500000000002</v>
    </nc>
  </rcc>
  <rcc rId="12949" sId="1" numFmtId="4">
    <oc r="G135">
      <v>3257.7</v>
    </oc>
    <nc r="G135">
      <v>3226.26</v>
    </nc>
  </rcc>
  <rcc rId="12950" sId="1" numFmtId="4">
    <oc r="G137">
      <v>8094.4446600000001</v>
    </oc>
    <nc r="G137">
      <v>8272.0032200000005</v>
    </nc>
  </rcc>
  <rrc rId="12951" sId="1" ref="A139:XFD139" action="insertRow"/>
  <rrc rId="12952" sId="1" ref="A139:XFD139" action="insertRow"/>
  <rcc rId="12953" sId="1">
    <nc r="B139" t="inlineStr">
      <is>
        <t>968</t>
      </is>
    </nc>
  </rcc>
  <rcc rId="12954" sId="1">
    <nc r="C139" t="inlineStr">
      <is>
        <t>01</t>
      </is>
    </nc>
  </rcc>
  <rcc rId="12955" sId="1">
    <nc r="D139" t="inlineStr">
      <is>
        <t>13</t>
      </is>
    </nc>
  </rcc>
  <rcc rId="12956" sId="1">
    <nc r="E139" t="inlineStr">
      <is>
        <t>99900 83590</t>
      </is>
    </nc>
  </rcc>
  <rcc rId="12957" sId="1">
    <nc r="B140" t="inlineStr">
      <is>
        <t>968</t>
      </is>
    </nc>
  </rcc>
  <rcc rId="12958" sId="1">
    <nc r="C140" t="inlineStr">
      <is>
        <t>01</t>
      </is>
    </nc>
  </rcc>
  <rcc rId="12959" sId="1">
    <nc r="D140" t="inlineStr">
      <is>
        <t>13</t>
      </is>
    </nc>
  </rcc>
  <rcc rId="12960" sId="1">
    <nc r="E140" t="inlineStr">
      <is>
        <t>99900 83590</t>
      </is>
    </nc>
  </rcc>
  <rcc rId="12961" sId="1">
    <nc r="F139" t="inlineStr">
      <is>
        <t>831</t>
      </is>
    </nc>
  </rcc>
  <rcc rId="12962" sId="1">
    <nc r="F140" t="inlineStr">
      <is>
        <t>851</t>
      </is>
    </nc>
  </rcc>
  <rcc rId="12963" sId="1" numFmtId="4">
    <nc r="G139">
      <v>4.2114000000000003</v>
    </nc>
  </rcc>
  <rcc rId="12964" sId="1" numFmtId="4">
    <nc r="G140">
      <v>2.9</v>
    </nc>
  </rcc>
  <rcc rId="12965" sId="1" numFmtId="4">
    <oc r="G141">
      <v>50</v>
    </oc>
    <nc r="G141">
      <v>47.1</v>
    </nc>
  </rcc>
  <rcc rId="12966" sId="1" numFmtId="4">
    <oc r="G143">
      <v>67.5</v>
    </oc>
    <nc r="G143">
      <v>87.5</v>
    </nc>
  </rcc>
  <rcc rId="12967" sId="1" numFmtId="4">
    <oc r="G145">
      <v>3072.2</v>
    </oc>
    <nc r="G145">
      <v>3740.4705399999998</v>
    </nc>
  </rcc>
  <rcc rId="12968" sId="1" numFmtId="4">
    <oc r="G146">
      <v>927.8</v>
    </oc>
    <nc r="G146">
      <v>1415.27692</v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69" sId="1">
    <oc r="A17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oc>
    <nc r="A174"/>
  </rcc>
  <rfmt sheetId="1" sqref="A174">
    <dxf>
      <fill>
        <patternFill>
          <bgColor rgb="FFFFFF00"/>
        </patternFill>
      </fill>
    </dxf>
  </rfmt>
  <rfmt sheetId="1" sqref="A139:A140">
    <dxf>
      <fill>
        <patternFill>
          <bgColor rgb="FFFFFF00"/>
        </patternFill>
      </fill>
    </dxf>
  </rfmt>
  <rcc rId="12970" sId="1" numFmtId="4">
    <oc r="G189">
      <v>3.8</v>
    </oc>
    <nc r="G189">
      <v>4.5</v>
    </nc>
  </rcc>
  <rcc rId="12971" sId="1">
    <oc r="F219" t="inlineStr">
      <is>
        <t>312</t>
      </is>
    </oc>
    <nc r="F219" t="inlineStr">
      <is>
        <t>321</t>
      </is>
    </nc>
  </rcc>
  <rcc rId="12972" sId="1">
    <oc r="A219" t="inlineStr">
      <is>
        <t>Иные пенсии, социальные доплаты к пенсиям</t>
      </is>
    </oc>
    <nc r="A219"/>
  </rcc>
  <rfmt sheetId="1" sqref="A219">
    <dxf>
      <fill>
        <patternFill patternType="solid">
          <bgColor rgb="FFFFFF00"/>
        </patternFill>
      </fill>
    </dxf>
  </rfmt>
  <rcc rId="12973" sId="1" numFmtId="4">
    <oc r="G228">
      <v>1188.94</v>
    </oc>
    <nc r="G228">
      <v>1393.84</v>
    </nc>
  </rcc>
  <rcc rId="12974" sId="1" numFmtId="4">
    <oc r="G229">
      <v>359.06</v>
    </oc>
    <nc r="G229">
      <v>420.96</v>
    </nc>
  </rcc>
  <rcc rId="12975" sId="1" numFmtId="4">
    <oc r="G230">
      <v>26</v>
    </oc>
    <nc r="G230">
      <v>21</v>
    </nc>
  </rcc>
  <rcc rId="12976" sId="1" numFmtId="4">
    <oc r="G231">
      <v>44</v>
    </oc>
    <nc r="G231">
      <v>49.1</v>
    </nc>
  </rcc>
  <rcc rId="12977" sId="1" numFmtId="4">
    <oc r="G233">
      <v>1458.56</v>
    </oc>
    <nc r="G233">
      <v>1731.96</v>
    </nc>
  </rcc>
  <rcc rId="12978" sId="1" numFmtId="4">
    <oc r="G234">
      <v>445.54</v>
    </oc>
    <nc r="G234">
      <v>528.04</v>
    </nc>
  </rcc>
  <rcc rId="12979" sId="1" numFmtId="4">
    <oc r="G258">
      <v>96043.6</v>
    </oc>
    <nc r="G258">
      <v>97437.41721</v>
    </nc>
  </rcc>
  <rcc rId="12980" sId="1" numFmtId="4">
    <oc r="G298">
      <v>3910.884</v>
    </oc>
    <nc r="G298">
      <v>3971.1840000000002</v>
    </nc>
  </rcc>
  <rcc rId="12981" sId="1" numFmtId="4">
    <oc r="G305">
      <v>7360.3</v>
    </oc>
    <nc r="G305">
      <v>7300</v>
    </nc>
  </rcc>
  <rcc rId="12982" sId="1" numFmtId="4">
    <oc r="G306">
      <v>14200</v>
    </oc>
    <nc r="G306">
      <v>12200</v>
    </nc>
  </rcc>
  <rrc rId="12983" sId="1" ref="A325:XFD328" action="insertRow"/>
  <rcc rId="12984" sId="1" odxf="1" dxf="1">
    <nc r="A325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5" sId="1" odxf="1" dxf="1">
    <nc r="B325" t="inlineStr">
      <is>
        <t>969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6" sId="1" odxf="1" dxf="1">
    <nc r="C325" t="inlineStr">
      <is>
        <t>07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7" sId="1" odxf="1" dxf="1">
    <nc r="D325" t="inlineStr">
      <is>
        <t>09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8" sId="1" odxf="1" dxf="1">
    <nc r="E325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325" start="0" length="0">
    <dxf>
      <fill>
        <patternFill>
          <bgColor theme="0"/>
        </patternFill>
      </fill>
    </dxf>
  </rfmt>
  <rcc rId="12989" sId="1" odxf="1" dxf="1">
    <nc r="G325">
      <f>G326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325" start="0" length="0">
    <dxf>
      <fill>
        <patternFill patternType="solid">
          <bgColor theme="0"/>
        </patternFill>
      </fill>
    </dxf>
  </rfmt>
  <rfmt sheetId="1" sqref="I325" start="0" length="0">
    <dxf>
      <fill>
        <patternFill patternType="solid">
          <bgColor theme="0"/>
        </patternFill>
      </fill>
    </dxf>
  </rfmt>
  <rfmt sheetId="1" sqref="J325" start="0" length="0">
    <dxf>
      <fill>
        <patternFill patternType="solid">
          <bgColor theme="0"/>
        </patternFill>
      </fill>
    </dxf>
  </rfmt>
  <rfmt sheetId="1" sqref="K325" start="0" length="0">
    <dxf>
      <fill>
        <patternFill patternType="solid">
          <bgColor theme="0"/>
        </patternFill>
      </fill>
    </dxf>
  </rfmt>
  <rfmt sheetId="1" sqref="L325" start="0" length="0">
    <dxf>
      <fill>
        <patternFill patternType="solid">
          <bgColor theme="0"/>
        </patternFill>
      </fill>
    </dxf>
  </rfmt>
  <rfmt sheetId="1" sqref="M325" start="0" length="0">
    <dxf>
      <fill>
        <patternFill patternType="solid">
          <bgColor theme="0"/>
        </patternFill>
      </fill>
    </dxf>
  </rfmt>
  <rfmt sheetId="1" sqref="N325" start="0" length="0">
    <dxf>
      <fill>
        <patternFill patternType="solid">
          <bgColor theme="0"/>
        </patternFill>
      </fill>
    </dxf>
  </rfmt>
  <rfmt sheetId="1" sqref="O325" start="0" length="0">
    <dxf>
      <fill>
        <patternFill patternType="solid">
          <bgColor theme="0"/>
        </patternFill>
      </fill>
    </dxf>
  </rfmt>
  <rfmt sheetId="1" sqref="P325" start="0" length="0">
    <dxf>
      <fill>
        <patternFill patternType="solid">
          <bgColor theme="0"/>
        </patternFill>
      </fill>
    </dxf>
  </rfmt>
  <rfmt sheetId="1" sqref="Q325" start="0" length="0">
    <dxf>
      <fill>
        <patternFill patternType="solid">
          <bgColor theme="0"/>
        </patternFill>
      </fill>
    </dxf>
  </rfmt>
  <rfmt sheetId="1" sqref="R325" start="0" length="0">
    <dxf>
      <fill>
        <patternFill patternType="solid">
          <bgColor theme="0"/>
        </patternFill>
      </fill>
    </dxf>
  </rfmt>
  <rfmt sheetId="1" sqref="S325" start="0" length="0">
    <dxf>
      <fill>
        <patternFill patternType="solid">
          <bgColor theme="0"/>
        </patternFill>
      </fill>
    </dxf>
  </rfmt>
  <rfmt sheetId="1" sqref="T325" start="0" length="0">
    <dxf>
      <fill>
        <patternFill patternType="solid">
          <bgColor theme="0"/>
        </patternFill>
      </fill>
    </dxf>
  </rfmt>
  <rfmt sheetId="1" sqref="U325" start="0" length="0">
    <dxf>
      <fill>
        <patternFill patternType="solid">
          <bgColor theme="0"/>
        </patternFill>
      </fill>
    </dxf>
  </rfmt>
  <rfmt sheetId="1" sqref="V325" start="0" length="0">
    <dxf>
      <fill>
        <patternFill patternType="solid">
          <bgColor theme="0"/>
        </patternFill>
      </fill>
    </dxf>
  </rfmt>
  <rfmt sheetId="1" sqref="A325:XFD325" start="0" length="0">
    <dxf>
      <fill>
        <patternFill patternType="solid">
          <bgColor theme="0"/>
        </patternFill>
      </fill>
    </dxf>
  </rfmt>
  <rcc rId="12990" sId="1" odxf="1" dxf="1">
    <nc r="A326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1" sId="1" odxf="1" dxf="1">
    <nc r="B326" t="inlineStr">
      <is>
        <t>969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2" sId="1" odxf="1" dxf="1">
    <nc r="C326" t="inlineStr">
      <is>
        <t>07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4" sId="1" odxf="1" dxf="1">
    <nc r="E326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ill>
        <patternFill>
          <bgColor theme="0"/>
        </patternFill>
      </fill>
    </dxf>
  </rfmt>
  <rcc rId="12995" sId="1" odxf="1" dxf="1">
    <nc r="G326">
      <f>G327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26" start="0" length="0">
    <dxf>
      <fill>
        <patternFill patternType="solid">
          <bgColor theme="0"/>
        </patternFill>
      </fill>
    </dxf>
  </rfmt>
  <rfmt sheetId="1" sqref="I326" start="0" length="0">
    <dxf>
      <fill>
        <patternFill patternType="solid">
          <bgColor theme="0"/>
        </patternFill>
      </fill>
    </dxf>
  </rfmt>
  <rfmt sheetId="1" sqref="J326" start="0" length="0">
    <dxf>
      <fill>
        <patternFill patternType="solid">
          <bgColor theme="0"/>
        </patternFill>
      </fill>
    </dxf>
  </rfmt>
  <rfmt sheetId="1" sqref="K326" start="0" length="0">
    <dxf>
      <fill>
        <patternFill patternType="solid">
          <bgColor theme="0"/>
        </patternFill>
      </fill>
    </dxf>
  </rfmt>
  <rfmt sheetId="1" sqref="L326" start="0" length="0">
    <dxf>
      <fill>
        <patternFill patternType="solid">
          <bgColor theme="0"/>
        </patternFill>
      </fill>
    </dxf>
  </rfmt>
  <rfmt sheetId="1" sqref="M326" start="0" length="0">
    <dxf>
      <fill>
        <patternFill patternType="solid">
          <bgColor theme="0"/>
        </patternFill>
      </fill>
    </dxf>
  </rfmt>
  <rfmt sheetId="1" sqref="N326" start="0" length="0">
    <dxf>
      <fill>
        <patternFill patternType="solid">
          <bgColor theme="0"/>
        </patternFill>
      </fill>
    </dxf>
  </rfmt>
  <rfmt sheetId="1" sqref="O326" start="0" length="0">
    <dxf>
      <fill>
        <patternFill patternType="solid">
          <bgColor theme="0"/>
        </patternFill>
      </fill>
    </dxf>
  </rfmt>
  <rfmt sheetId="1" sqref="P326" start="0" length="0">
    <dxf>
      <fill>
        <patternFill patternType="solid">
          <bgColor theme="0"/>
        </patternFill>
      </fill>
    </dxf>
  </rfmt>
  <rfmt sheetId="1" sqref="Q326" start="0" length="0">
    <dxf>
      <fill>
        <patternFill patternType="solid">
          <bgColor theme="0"/>
        </patternFill>
      </fill>
    </dxf>
  </rfmt>
  <rfmt sheetId="1" sqref="R326" start="0" length="0">
    <dxf>
      <fill>
        <patternFill patternType="solid">
          <bgColor theme="0"/>
        </patternFill>
      </fill>
    </dxf>
  </rfmt>
  <rfmt sheetId="1" sqref="S326" start="0" length="0">
    <dxf>
      <fill>
        <patternFill patternType="solid">
          <bgColor theme="0"/>
        </patternFill>
      </fill>
    </dxf>
  </rfmt>
  <rfmt sheetId="1" sqref="T326" start="0" length="0">
    <dxf>
      <fill>
        <patternFill patternType="solid">
          <bgColor theme="0"/>
        </patternFill>
      </fill>
    </dxf>
  </rfmt>
  <rfmt sheetId="1" sqref="U326" start="0" length="0">
    <dxf>
      <fill>
        <patternFill patternType="solid">
          <bgColor theme="0"/>
        </patternFill>
      </fill>
    </dxf>
  </rfmt>
  <rfmt sheetId="1" sqref="V326" start="0" length="0">
    <dxf>
      <fill>
        <patternFill patternType="solid">
          <bgColor theme="0"/>
        </patternFill>
      </fill>
    </dxf>
  </rfmt>
  <rfmt sheetId="1" sqref="A326:XFD326" start="0" length="0">
    <dxf>
      <fill>
        <patternFill patternType="solid">
          <bgColor theme="0"/>
        </patternFill>
      </fill>
    </dxf>
  </rfmt>
  <rcc rId="12996" sId="1" odxf="1" dxf="1">
    <nc r="A327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7" sId="1" odxf="1" dxf="1">
    <nc r="B327" t="inlineStr">
      <is>
        <t>969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8" sId="1" odxf="1" dxf="1">
    <nc r="C327" t="inlineStr">
      <is>
        <t>07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9" sId="1" odxf="1" dxf="1">
    <nc r="D327" t="inlineStr">
      <is>
        <t>09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00" sId="1" odxf="1" dxf="1">
    <nc r="E327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7" start="0" length="0">
    <dxf>
      <font>
        <i/>
        <name val="Times New Roman"/>
        <family val="1"/>
      </font>
      <fill>
        <patternFill>
          <bgColor theme="0"/>
        </patternFill>
      </fill>
    </dxf>
  </rfmt>
  <rcc rId="13001" sId="1" odxf="1" dxf="1">
    <nc r="G327">
      <f>G328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27" start="0" length="0">
    <dxf>
      <fill>
        <patternFill patternType="solid">
          <bgColor theme="0"/>
        </patternFill>
      </fill>
    </dxf>
  </rfmt>
  <rfmt sheetId="1" sqref="I327" start="0" length="0">
    <dxf>
      <fill>
        <patternFill patternType="solid">
          <bgColor theme="0"/>
        </patternFill>
      </fill>
    </dxf>
  </rfmt>
  <rfmt sheetId="1" sqref="J327" start="0" length="0">
    <dxf>
      <fill>
        <patternFill patternType="solid">
          <bgColor theme="0"/>
        </patternFill>
      </fill>
    </dxf>
  </rfmt>
  <rfmt sheetId="1" sqref="K327" start="0" length="0">
    <dxf>
      <fill>
        <patternFill patternType="solid">
          <bgColor theme="0"/>
        </patternFill>
      </fill>
    </dxf>
  </rfmt>
  <rfmt sheetId="1" sqref="L327" start="0" length="0">
    <dxf>
      <fill>
        <patternFill patternType="solid">
          <bgColor theme="0"/>
        </patternFill>
      </fill>
    </dxf>
  </rfmt>
  <rfmt sheetId="1" sqref="M327" start="0" length="0">
    <dxf>
      <fill>
        <patternFill patternType="solid">
          <bgColor theme="0"/>
        </patternFill>
      </fill>
    </dxf>
  </rfmt>
  <rfmt sheetId="1" sqref="N327" start="0" length="0">
    <dxf>
      <fill>
        <patternFill patternType="solid">
          <bgColor theme="0"/>
        </patternFill>
      </fill>
    </dxf>
  </rfmt>
  <rfmt sheetId="1" sqref="O327" start="0" length="0">
    <dxf>
      <fill>
        <patternFill patternType="solid">
          <bgColor theme="0"/>
        </patternFill>
      </fill>
    </dxf>
  </rfmt>
  <rfmt sheetId="1" sqref="P327" start="0" length="0">
    <dxf>
      <fill>
        <patternFill patternType="solid">
          <bgColor theme="0"/>
        </patternFill>
      </fill>
    </dxf>
  </rfmt>
  <rfmt sheetId="1" sqref="Q327" start="0" length="0">
    <dxf>
      <fill>
        <patternFill patternType="solid">
          <bgColor theme="0"/>
        </patternFill>
      </fill>
    </dxf>
  </rfmt>
  <rfmt sheetId="1" sqref="R327" start="0" length="0">
    <dxf>
      <fill>
        <patternFill patternType="solid">
          <bgColor theme="0"/>
        </patternFill>
      </fill>
    </dxf>
  </rfmt>
  <rfmt sheetId="1" sqref="S327" start="0" length="0">
    <dxf>
      <fill>
        <patternFill patternType="solid">
          <bgColor theme="0"/>
        </patternFill>
      </fill>
    </dxf>
  </rfmt>
  <rfmt sheetId="1" sqref="T327" start="0" length="0">
    <dxf>
      <fill>
        <patternFill patternType="solid">
          <bgColor theme="0"/>
        </patternFill>
      </fill>
    </dxf>
  </rfmt>
  <rfmt sheetId="1" sqref="U327" start="0" length="0">
    <dxf>
      <fill>
        <patternFill patternType="solid">
          <bgColor theme="0"/>
        </patternFill>
      </fill>
    </dxf>
  </rfmt>
  <rfmt sheetId="1" sqref="V327" start="0" length="0">
    <dxf>
      <fill>
        <patternFill patternType="solid">
          <bgColor theme="0"/>
        </patternFill>
      </fill>
    </dxf>
  </rfmt>
  <rfmt sheetId="1" sqref="A327:XFD327" start="0" length="0">
    <dxf>
      <fill>
        <patternFill patternType="solid">
          <bgColor theme="0"/>
        </patternFill>
      </fill>
    </dxf>
  </rfmt>
  <rcc rId="13002" sId="1" odxf="1" dxf="1">
    <nc r="A32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3003" sId="1" odxf="1" dxf="1">
    <nc r="B328" t="inlineStr">
      <is>
        <t>969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4" sId="1" odxf="1" dxf="1">
    <nc r="C328" t="inlineStr">
      <is>
        <t>07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5" sId="1" odxf="1" dxf="1">
    <nc r="D328" t="inlineStr">
      <is>
        <t>09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6" sId="1" odxf="1" dxf="1">
    <nc r="E328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7" sId="1" odxf="1" dxf="1">
    <nc r="F328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328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328" start="0" length="0">
    <dxf>
      <fill>
        <patternFill patternType="solid">
          <bgColor theme="0"/>
        </patternFill>
      </fill>
    </dxf>
  </rfmt>
  <rfmt sheetId="1" sqref="I328" start="0" length="0">
    <dxf>
      <fill>
        <patternFill patternType="solid">
          <bgColor theme="0"/>
        </patternFill>
      </fill>
    </dxf>
  </rfmt>
  <rfmt sheetId="1" sqref="J328" start="0" length="0">
    <dxf>
      <fill>
        <patternFill patternType="solid">
          <bgColor theme="0"/>
        </patternFill>
      </fill>
    </dxf>
  </rfmt>
  <rfmt sheetId="1" sqref="K328" start="0" length="0">
    <dxf>
      <fill>
        <patternFill patternType="solid">
          <bgColor theme="0"/>
        </patternFill>
      </fill>
    </dxf>
  </rfmt>
  <rfmt sheetId="1" sqref="L328" start="0" length="0">
    <dxf>
      <fill>
        <patternFill patternType="solid">
          <bgColor theme="0"/>
        </patternFill>
      </fill>
    </dxf>
  </rfmt>
  <rfmt sheetId="1" sqref="M328" start="0" length="0">
    <dxf>
      <fill>
        <patternFill patternType="solid">
          <bgColor theme="0"/>
        </patternFill>
      </fill>
    </dxf>
  </rfmt>
  <rfmt sheetId="1" sqref="N328" start="0" length="0">
    <dxf>
      <fill>
        <patternFill patternType="solid">
          <bgColor theme="0"/>
        </patternFill>
      </fill>
    </dxf>
  </rfmt>
  <rfmt sheetId="1" sqref="O328" start="0" length="0">
    <dxf>
      <fill>
        <patternFill patternType="solid">
          <bgColor theme="0"/>
        </patternFill>
      </fill>
    </dxf>
  </rfmt>
  <rfmt sheetId="1" sqref="P328" start="0" length="0">
    <dxf>
      <fill>
        <patternFill patternType="solid">
          <bgColor theme="0"/>
        </patternFill>
      </fill>
    </dxf>
  </rfmt>
  <rfmt sheetId="1" sqref="Q328" start="0" length="0">
    <dxf>
      <fill>
        <patternFill patternType="solid">
          <bgColor theme="0"/>
        </patternFill>
      </fill>
    </dxf>
  </rfmt>
  <rfmt sheetId="1" sqref="R328" start="0" length="0">
    <dxf>
      <fill>
        <patternFill patternType="solid">
          <bgColor theme="0"/>
        </patternFill>
      </fill>
    </dxf>
  </rfmt>
  <rfmt sheetId="1" sqref="S328" start="0" length="0">
    <dxf>
      <fill>
        <patternFill patternType="solid">
          <bgColor theme="0"/>
        </patternFill>
      </fill>
    </dxf>
  </rfmt>
  <rfmt sheetId="1" sqref="T328" start="0" length="0">
    <dxf>
      <fill>
        <patternFill patternType="solid">
          <bgColor theme="0"/>
        </patternFill>
      </fill>
    </dxf>
  </rfmt>
  <rfmt sheetId="1" sqref="U328" start="0" length="0">
    <dxf>
      <fill>
        <patternFill patternType="solid">
          <bgColor theme="0"/>
        </patternFill>
      </fill>
    </dxf>
  </rfmt>
  <rfmt sheetId="1" sqref="V328" start="0" length="0">
    <dxf>
      <fill>
        <patternFill patternType="solid">
          <bgColor theme="0"/>
        </patternFill>
      </fill>
    </dxf>
  </rfmt>
  <rfmt sheetId="1" sqref="A328:XFD328" start="0" length="0">
    <dxf>
      <fill>
        <patternFill patternType="solid">
          <bgColor theme="0"/>
        </patternFill>
      </fill>
    </dxf>
  </rfmt>
  <rcc rId="13008" sId="1" numFmtId="4">
    <nc r="G328">
      <v>25</v>
    </nc>
  </rcc>
  <rcc rId="13009" sId="1">
    <oc r="G324">
      <f>G329</f>
    </oc>
    <nc r="G324">
      <f>G329+G325</f>
    </nc>
  </rcc>
  <rcc rId="13010" sId="1" numFmtId="4">
    <oc r="G353">
      <v>33722.6</v>
    </oc>
    <nc r="G353">
      <v>33727.599999999999</v>
    </nc>
  </rcc>
  <rcc rId="13011" sId="1" numFmtId="4">
    <oc r="G354">
      <v>10184.200000000001</v>
    </oc>
    <nc r="G354">
      <v>10175.4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12" sId="1" ref="A370:XFD373" action="insertRow"/>
  <rcc rId="13013" sId="1" odxf="1" dxf="1">
    <nc r="A370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4" sId="1" odxf="1" dxf="1">
    <nc r="B370" t="inlineStr">
      <is>
        <t>970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5" sId="1" odxf="1" dxf="1">
    <nc r="C370" t="inlineStr">
      <is>
        <t>01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6" sId="1" odxf="1" dxf="1">
    <nc r="D370" t="inlineStr">
      <is>
        <t>06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7" sId="1" odxf="1" dxf="1">
    <nc r="E370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370" start="0" length="0">
    <dxf>
      <fill>
        <patternFill>
          <bgColor theme="0"/>
        </patternFill>
      </fill>
    </dxf>
  </rfmt>
  <rcc rId="13018" sId="1" odxf="1" dxf="1">
    <nc r="G370">
      <f>G371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370" start="0" length="0">
    <dxf>
      <fill>
        <patternFill patternType="solid">
          <bgColor theme="0"/>
        </patternFill>
      </fill>
    </dxf>
  </rfmt>
  <rfmt sheetId="1" sqref="I370" start="0" length="0">
    <dxf>
      <fill>
        <patternFill patternType="solid">
          <bgColor theme="0"/>
        </patternFill>
      </fill>
    </dxf>
  </rfmt>
  <rfmt sheetId="1" sqref="J370" start="0" length="0">
    <dxf>
      <fill>
        <patternFill patternType="solid">
          <bgColor theme="0"/>
        </patternFill>
      </fill>
    </dxf>
  </rfmt>
  <rfmt sheetId="1" sqref="K370" start="0" length="0">
    <dxf>
      <fill>
        <patternFill patternType="solid">
          <bgColor theme="0"/>
        </patternFill>
      </fill>
    </dxf>
  </rfmt>
  <rfmt sheetId="1" sqref="L370" start="0" length="0">
    <dxf>
      <fill>
        <patternFill patternType="solid">
          <bgColor theme="0"/>
        </patternFill>
      </fill>
    </dxf>
  </rfmt>
  <rfmt sheetId="1" sqref="M370" start="0" length="0">
    <dxf>
      <fill>
        <patternFill patternType="solid">
          <bgColor theme="0"/>
        </patternFill>
      </fill>
    </dxf>
  </rfmt>
  <rfmt sheetId="1" sqref="N370" start="0" length="0">
    <dxf>
      <fill>
        <patternFill patternType="solid">
          <bgColor theme="0"/>
        </patternFill>
      </fill>
    </dxf>
  </rfmt>
  <rfmt sheetId="1" sqref="O370" start="0" length="0">
    <dxf>
      <fill>
        <patternFill patternType="solid">
          <bgColor theme="0"/>
        </patternFill>
      </fill>
    </dxf>
  </rfmt>
  <rfmt sheetId="1" sqref="P370" start="0" length="0">
    <dxf>
      <fill>
        <patternFill patternType="solid">
          <bgColor theme="0"/>
        </patternFill>
      </fill>
    </dxf>
  </rfmt>
  <rfmt sheetId="1" sqref="Q370" start="0" length="0">
    <dxf>
      <fill>
        <patternFill patternType="solid">
          <bgColor theme="0"/>
        </patternFill>
      </fill>
    </dxf>
  </rfmt>
  <rfmt sheetId="1" sqref="R370" start="0" length="0">
    <dxf>
      <fill>
        <patternFill patternType="solid">
          <bgColor theme="0"/>
        </patternFill>
      </fill>
    </dxf>
  </rfmt>
  <rfmt sheetId="1" sqref="S370" start="0" length="0">
    <dxf>
      <fill>
        <patternFill patternType="solid">
          <bgColor theme="0"/>
        </patternFill>
      </fill>
    </dxf>
  </rfmt>
  <rfmt sheetId="1" sqref="T370" start="0" length="0">
    <dxf>
      <fill>
        <patternFill patternType="solid">
          <bgColor theme="0"/>
        </patternFill>
      </fill>
    </dxf>
  </rfmt>
  <rfmt sheetId="1" sqref="U370" start="0" length="0">
    <dxf>
      <fill>
        <patternFill patternType="solid">
          <bgColor theme="0"/>
        </patternFill>
      </fill>
    </dxf>
  </rfmt>
  <rfmt sheetId="1" sqref="V370" start="0" length="0">
    <dxf>
      <fill>
        <patternFill patternType="solid">
          <bgColor theme="0"/>
        </patternFill>
      </fill>
    </dxf>
  </rfmt>
  <rfmt sheetId="1" sqref="A370:XFD370" start="0" length="0">
    <dxf>
      <fill>
        <patternFill patternType="solid">
          <bgColor theme="0"/>
        </patternFill>
      </fill>
    </dxf>
  </rfmt>
  <rcc rId="13019" sId="1" odxf="1" dxf="1">
    <nc r="A371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0" sId="1" odxf="1" dxf="1">
    <nc r="B371" t="inlineStr">
      <is>
        <t>970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1" sId="1" odxf="1" dxf="1">
    <nc r="C371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2" sId="1" odxf="1" dxf="1">
    <nc r="D371" t="inlineStr">
      <is>
        <t>06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3" sId="1" odxf="1" dxf="1">
    <nc r="E371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7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24" sId="1" odxf="1" dxf="1">
    <nc r="G371">
      <f>G372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71:XFD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25" sId="1" odxf="1" dxf="1">
    <nc r="A372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6" sId="1" odxf="1" dxf="1">
    <nc r="B372" t="inlineStr">
      <is>
        <t>970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7" sId="1" odxf="1" dxf="1">
    <nc r="C372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8" sId="1" odxf="1" dxf="1">
    <nc r="D372" t="inlineStr">
      <is>
        <t>06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9" sId="1" odxf="1" dxf="1">
    <nc r="E372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72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30" sId="1" odxf="1" dxf="1">
    <nc r="G372">
      <f>G373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72:XFD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31" sId="1" odxf="1" dxf="1">
    <nc r="A373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3032" sId="1" odxf="1" dxf="1">
    <nc r="B373" t="inlineStr">
      <is>
        <t>970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3" sId="1" odxf="1" dxf="1">
    <nc r="C373" t="inlineStr">
      <is>
        <t>01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4" sId="1" odxf="1" dxf="1">
    <nc r="D373" t="inlineStr">
      <is>
        <t>06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5" sId="1" odxf="1" dxf="1">
    <nc r="E373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6" sId="1" odxf="1" dxf="1">
    <nc r="F373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37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373" start="0" length="0">
    <dxf>
      <fill>
        <patternFill patternType="solid">
          <bgColor theme="0"/>
        </patternFill>
      </fill>
    </dxf>
  </rfmt>
  <rfmt sheetId="1" sqref="I373" start="0" length="0">
    <dxf>
      <fill>
        <patternFill patternType="solid">
          <bgColor theme="0"/>
        </patternFill>
      </fill>
    </dxf>
  </rfmt>
  <rfmt sheetId="1" sqref="J373" start="0" length="0">
    <dxf>
      <fill>
        <patternFill patternType="solid">
          <bgColor theme="0"/>
        </patternFill>
      </fill>
    </dxf>
  </rfmt>
  <rfmt sheetId="1" sqref="K373" start="0" length="0">
    <dxf>
      <fill>
        <patternFill patternType="solid">
          <bgColor theme="0"/>
        </patternFill>
      </fill>
    </dxf>
  </rfmt>
  <rfmt sheetId="1" sqref="L373" start="0" length="0">
    <dxf>
      <fill>
        <patternFill patternType="solid">
          <bgColor theme="0"/>
        </patternFill>
      </fill>
    </dxf>
  </rfmt>
  <rfmt sheetId="1" sqref="M373" start="0" length="0">
    <dxf>
      <fill>
        <patternFill patternType="solid">
          <bgColor theme="0"/>
        </patternFill>
      </fill>
    </dxf>
  </rfmt>
  <rfmt sheetId="1" sqref="N373" start="0" length="0">
    <dxf>
      <fill>
        <patternFill patternType="solid">
          <bgColor theme="0"/>
        </patternFill>
      </fill>
    </dxf>
  </rfmt>
  <rfmt sheetId="1" sqref="O373" start="0" length="0">
    <dxf>
      <fill>
        <patternFill patternType="solid">
          <bgColor theme="0"/>
        </patternFill>
      </fill>
    </dxf>
  </rfmt>
  <rfmt sheetId="1" sqref="P373" start="0" length="0">
    <dxf>
      <fill>
        <patternFill patternType="solid">
          <bgColor theme="0"/>
        </patternFill>
      </fill>
    </dxf>
  </rfmt>
  <rfmt sheetId="1" sqref="Q373" start="0" length="0">
    <dxf>
      <fill>
        <patternFill patternType="solid">
          <bgColor theme="0"/>
        </patternFill>
      </fill>
    </dxf>
  </rfmt>
  <rfmt sheetId="1" sqref="R373" start="0" length="0">
    <dxf>
      <fill>
        <patternFill patternType="solid">
          <bgColor theme="0"/>
        </patternFill>
      </fill>
    </dxf>
  </rfmt>
  <rfmt sheetId="1" sqref="S373" start="0" length="0">
    <dxf>
      <fill>
        <patternFill patternType="solid">
          <bgColor theme="0"/>
        </patternFill>
      </fill>
    </dxf>
  </rfmt>
  <rfmt sheetId="1" sqref="T373" start="0" length="0">
    <dxf>
      <fill>
        <patternFill patternType="solid">
          <bgColor theme="0"/>
        </patternFill>
      </fill>
    </dxf>
  </rfmt>
  <rfmt sheetId="1" sqref="U373" start="0" length="0">
    <dxf>
      <fill>
        <patternFill patternType="solid">
          <bgColor theme="0"/>
        </patternFill>
      </fill>
    </dxf>
  </rfmt>
  <rfmt sheetId="1" sqref="V373" start="0" length="0">
    <dxf>
      <fill>
        <patternFill patternType="solid">
          <bgColor theme="0"/>
        </patternFill>
      </fill>
    </dxf>
  </rfmt>
  <rfmt sheetId="1" sqref="A373:XFD373" start="0" length="0">
    <dxf>
      <fill>
        <patternFill patternType="solid">
          <bgColor theme="0"/>
        </patternFill>
      </fill>
    </dxf>
  </rfmt>
  <rcc rId="13037" sId="1" numFmtId="4">
    <nc r="G373">
      <v>20</v>
    </nc>
  </rcc>
  <rcc rId="13038" sId="1">
    <oc r="G369">
      <f>G374+G383</f>
    </oc>
    <nc r="G369">
      <f>G374+G383+G370</f>
    </nc>
  </rcc>
  <rcc rId="13039" sId="1" numFmtId="4">
    <oc r="G378">
      <v>5373.7</v>
    </oc>
    <nc r="G378">
      <v>6095.4</v>
    </nc>
  </rcc>
  <rcc rId="13040" sId="1" numFmtId="4">
    <oc r="G380">
      <v>1622.8</v>
    </oc>
    <nc r="G380">
      <v>1840.8</v>
    </nc>
  </rcc>
  <rrc rId="13041" sId="1" ref="A412:XFD415" action="insertRow"/>
  <rcc rId="13042" sId="1" odxf="1" dxf="1">
    <nc r="A412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  <alignment horizontal="left"/>
    </odxf>
    <ndxf>
      <fill>
        <patternFill>
          <bgColor theme="0"/>
        </patternFill>
      </fill>
      <alignment horizontal="general"/>
    </ndxf>
  </rcc>
  <rcc rId="13043" sId="1" odxf="1" dxf="1">
    <nc r="B412" t="inlineStr">
      <is>
        <t>971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4" sId="1" odxf="1" dxf="1">
    <nc r="C412" t="inlineStr">
      <is>
        <t>01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5" sId="1" odxf="1" dxf="1">
    <nc r="D412" t="inlineStr">
      <is>
        <t>13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6" sId="1" odxf="1" dxf="1">
    <nc r="E412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412" start="0" length="0">
    <dxf>
      <fill>
        <patternFill>
          <bgColor theme="0"/>
        </patternFill>
      </fill>
    </dxf>
  </rfmt>
  <rcc rId="13047" sId="1" odxf="1" dxf="1">
    <nc r="G412">
      <f>G413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12:XFD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048" sId="1" odxf="1" dxf="1">
    <nc r="A41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horizontal="left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/>
    </ndxf>
  </rcc>
  <rcc rId="13049" sId="1" odxf="1" dxf="1">
    <nc r="B413" t="inlineStr">
      <is>
        <t>971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0" sId="1" odxf="1" dxf="1">
    <nc r="C413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1" sId="1" odxf="1" dxf="1">
    <nc r="D413" t="inlineStr">
      <is>
        <t>13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2" sId="1" odxf="1" dxf="1">
    <nc r="E413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1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53" sId="1" odxf="1" dxf="1">
    <nc r="G413">
      <f>G414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13:XFD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54" sId="1" odxf="1" dxf="1">
    <nc r="A414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horizontal="left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/>
    </ndxf>
  </rcc>
  <rcc rId="13055" sId="1" odxf="1" dxf="1">
    <nc r="B414" t="inlineStr">
      <is>
        <t>971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6" sId="1" odxf="1" dxf="1">
    <nc r="C414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7" sId="1" odxf="1" dxf="1">
    <nc r="D414" t="inlineStr">
      <is>
        <t>13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8" sId="1" odxf="1" dxf="1">
    <nc r="E414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1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59" sId="1" odxf="1" dxf="1">
    <nc r="G414">
      <f>G415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14:XFD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60" sId="1" odxf="1" dxf="1">
    <nc r="A41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3061" sId="1" odxf="1" dxf="1">
    <nc r="B415" t="inlineStr">
      <is>
        <t>971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2" sId="1" odxf="1" dxf="1">
    <nc r="C415" t="inlineStr">
      <is>
        <t>01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3" sId="1" odxf="1" dxf="1">
    <nc r="D415" t="inlineStr">
      <is>
        <t>13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4" sId="1" odxf="1" dxf="1">
    <nc r="E415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5" sId="1" odxf="1" dxf="1">
    <nc r="F415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41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15" start="0" length="0">
    <dxf>
      <fill>
        <patternFill patternType="solid">
          <bgColor theme="0"/>
        </patternFill>
      </fill>
    </dxf>
  </rfmt>
  <rfmt sheetId="1" sqref="I415" start="0" length="0">
    <dxf>
      <fill>
        <patternFill patternType="solid">
          <bgColor theme="0"/>
        </patternFill>
      </fill>
    </dxf>
  </rfmt>
  <rfmt sheetId="1" sqref="J415" start="0" length="0">
    <dxf>
      <fill>
        <patternFill patternType="solid">
          <bgColor theme="0"/>
        </patternFill>
      </fill>
    </dxf>
  </rfmt>
  <rfmt sheetId="1" sqref="K415" start="0" length="0">
    <dxf>
      <fill>
        <patternFill patternType="solid">
          <bgColor theme="0"/>
        </patternFill>
      </fill>
    </dxf>
  </rfmt>
  <rfmt sheetId="1" sqref="L415" start="0" length="0">
    <dxf>
      <fill>
        <patternFill patternType="solid">
          <bgColor theme="0"/>
        </patternFill>
      </fill>
    </dxf>
  </rfmt>
  <rfmt sheetId="1" sqref="M415" start="0" length="0">
    <dxf>
      <fill>
        <patternFill patternType="solid">
          <bgColor theme="0"/>
        </patternFill>
      </fill>
    </dxf>
  </rfmt>
  <rfmt sheetId="1" sqref="N415" start="0" length="0">
    <dxf>
      <fill>
        <patternFill patternType="solid">
          <bgColor theme="0"/>
        </patternFill>
      </fill>
    </dxf>
  </rfmt>
  <rfmt sheetId="1" sqref="O415" start="0" length="0">
    <dxf>
      <fill>
        <patternFill patternType="solid">
          <bgColor theme="0"/>
        </patternFill>
      </fill>
    </dxf>
  </rfmt>
  <rfmt sheetId="1" sqref="P415" start="0" length="0">
    <dxf>
      <fill>
        <patternFill patternType="solid">
          <bgColor theme="0"/>
        </patternFill>
      </fill>
    </dxf>
  </rfmt>
  <rfmt sheetId="1" sqref="Q415" start="0" length="0">
    <dxf>
      <fill>
        <patternFill patternType="solid">
          <bgColor theme="0"/>
        </patternFill>
      </fill>
    </dxf>
  </rfmt>
  <rfmt sheetId="1" sqref="R415" start="0" length="0">
    <dxf>
      <fill>
        <patternFill patternType="solid">
          <bgColor theme="0"/>
        </patternFill>
      </fill>
    </dxf>
  </rfmt>
  <rfmt sheetId="1" sqref="S415" start="0" length="0">
    <dxf>
      <fill>
        <patternFill patternType="solid">
          <bgColor theme="0"/>
        </patternFill>
      </fill>
    </dxf>
  </rfmt>
  <rfmt sheetId="1" sqref="T415" start="0" length="0">
    <dxf>
      <fill>
        <patternFill patternType="solid">
          <bgColor theme="0"/>
        </patternFill>
      </fill>
    </dxf>
  </rfmt>
  <rfmt sheetId="1" sqref="U415" start="0" length="0">
    <dxf>
      <fill>
        <patternFill patternType="solid">
          <bgColor theme="0"/>
        </patternFill>
      </fill>
    </dxf>
  </rfmt>
  <rfmt sheetId="1" sqref="V415" start="0" length="0">
    <dxf>
      <fill>
        <patternFill patternType="solid">
          <bgColor theme="0"/>
        </patternFill>
      </fill>
    </dxf>
  </rfmt>
  <rfmt sheetId="1" sqref="A415:XFD415" start="0" length="0">
    <dxf>
      <fill>
        <patternFill patternType="solid">
          <bgColor theme="0"/>
        </patternFill>
      </fill>
    </dxf>
  </rfmt>
  <rcc rId="13066" sId="1" numFmtId="4">
    <nc r="G415">
      <v>20</v>
    </nc>
  </rcc>
  <rcc rId="13067" sId="1">
    <oc r="G411">
      <f>G416+G429</f>
    </oc>
    <nc r="G411">
      <f>G416+G429+G412</f>
    </nc>
  </rcc>
  <rcc rId="13068" sId="1" numFmtId="4">
    <oc r="G428">
      <v>587.30038999999999</v>
    </oc>
    <nc r="G428">
      <v>580</v>
    </nc>
  </rcc>
  <rcc rId="13069" sId="1" numFmtId="4">
    <oc r="G434">
      <v>9784.5720000000001</v>
    </oc>
    <nc r="G434">
      <v>7536.5206200000002</v>
    </nc>
  </rcc>
  <rrc rId="13070" sId="1" ref="A435:XFD435" action="insertRow"/>
  <rcc rId="13071" sId="1">
    <nc r="B435" t="inlineStr">
      <is>
        <t>971</t>
      </is>
    </nc>
  </rcc>
  <rcc rId="13072" sId="1">
    <nc r="C435" t="inlineStr">
      <is>
        <t>01</t>
      </is>
    </nc>
  </rcc>
  <rcc rId="13073" sId="1">
    <nc r="D435" t="inlineStr">
      <is>
        <t>13</t>
      </is>
    </nc>
  </rcc>
  <rcc rId="13074" sId="1">
    <nc r="E435" t="inlineStr">
      <is>
        <t>99900 S2980</t>
      </is>
    </nc>
  </rcc>
  <rcc rId="13075" sId="1">
    <nc r="F435" t="inlineStr">
      <is>
        <t>244</t>
      </is>
    </nc>
  </rcc>
  <rcc rId="13076" sId="1" odxf="1" dxf="1">
    <nc r="A435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cc rId="13077" sId="1">
    <oc r="G433">
      <f>G434</f>
    </oc>
    <nc r="G433">
      <f>G434+G435</f>
    </nc>
  </rcc>
  <rcc rId="13078" sId="1" numFmtId="4">
    <nc r="G435">
      <v>2197.5</v>
    </nc>
  </rcc>
  <rrc rId="13079" sId="1" ref="A437:XFD442" action="insertRow"/>
  <rfmt sheetId="1" sqref="A437" start="0" length="0">
    <dxf>
      <fill>
        <patternFill>
          <bgColor indexed="41"/>
        </patternFill>
      </fill>
    </dxf>
  </rfmt>
  <rcc rId="13080" sId="1" odxf="1" dxf="1">
    <nc r="B437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437" start="0" length="0">
    <dxf>
      <fill>
        <patternFill>
          <bgColor indexed="41"/>
        </patternFill>
      </fill>
    </dxf>
  </rfmt>
  <rfmt sheetId="1" sqref="D437" start="0" length="0">
    <dxf>
      <fill>
        <patternFill>
          <bgColor indexed="41"/>
        </patternFill>
      </fill>
    </dxf>
  </rfmt>
  <rfmt sheetId="1" sqref="E437" start="0" length="0">
    <dxf>
      <fill>
        <patternFill>
          <bgColor indexed="41"/>
        </patternFill>
      </fill>
    </dxf>
  </rfmt>
  <rfmt sheetId="1" sqref="F437" start="0" length="0">
    <dxf>
      <fill>
        <patternFill>
          <bgColor indexed="41"/>
        </patternFill>
      </fill>
    </dxf>
  </rfmt>
  <rfmt sheetId="1" sqref="G437" start="0" length="0">
    <dxf>
      <fill>
        <patternFill>
          <bgColor indexed="41"/>
        </patternFill>
      </fill>
    </dxf>
  </rfmt>
  <rfmt sheetId="1" sqref="A438" start="0" length="0">
    <dxf>
      <fill>
        <patternFill>
          <bgColor theme="0"/>
        </patternFill>
      </fill>
    </dxf>
  </rfmt>
  <rcc rId="13081" sId="1" odxf="1" dxf="1">
    <nc r="B438" t="inlineStr">
      <is>
        <t>971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C438" start="0" length="0">
    <dxf>
      <fill>
        <patternFill>
          <bgColor theme="0"/>
        </patternFill>
      </fill>
    </dxf>
  </rfmt>
  <rfmt sheetId="1" sqref="D438" start="0" length="0">
    <dxf>
      <fill>
        <patternFill>
          <bgColor theme="0"/>
        </patternFill>
      </fill>
    </dxf>
  </rfmt>
  <rfmt sheetId="1" sqref="E438" start="0" length="0">
    <dxf>
      <fill>
        <patternFill>
          <bgColor theme="0"/>
        </patternFill>
      </fill>
    </dxf>
  </rfmt>
  <rfmt sheetId="1" sqref="F438" start="0" length="0">
    <dxf>
      <fill>
        <patternFill>
          <bgColor theme="0"/>
        </patternFill>
      </fill>
    </dxf>
  </rfmt>
  <rfmt sheetId="1" sqref="G438" start="0" length="0">
    <dxf>
      <fill>
        <patternFill>
          <bgColor theme="0"/>
        </patternFill>
      </fill>
    </dxf>
  </rfmt>
  <rfmt sheetId="1" sqref="H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38:XFD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39" start="0" length="0">
    <dxf>
      <font>
        <i/>
        <name val="Times New Roman"/>
        <family val="1"/>
      </font>
      <fill>
        <patternFill>
          <bgColor theme="0"/>
        </patternFill>
      </fill>
    </dxf>
  </rfmt>
  <rcc rId="13082" sId="1" odxf="1" dxf="1">
    <nc r="B439" t="inlineStr">
      <is>
        <t>971</t>
      </is>
    </nc>
    <odxf>
      <font>
        <i val="0"/>
        <name val="Times New Roman"/>
        <family val="1"/>
      </font>
      <fill>
        <patternFill>
          <bgColor indexed="15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C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D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E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439" start="0" length="0">
    <dxf>
      <fill>
        <patternFill>
          <bgColor theme="0"/>
        </patternFill>
      </fill>
    </dxf>
  </rfmt>
  <rfmt sheetId="1" sqref="G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H439" start="0" length="0">
    <dxf>
      <fill>
        <patternFill patternType="solid">
          <bgColor theme="0"/>
        </patternFill>
      </fill>
    </dxf>
  </rfmt>
  <rfmt sheetId="1" sqref="I439" start="0" length="0">
    <dxf>
      <fill>
        <patternFill patternType="solid">
          <bgColor theme="0"/>
        </patternFill>
      </fill>
    </dxf>
  </rfmt>
  <rfmt sheetId="1" sqref="J439" start="0" length="0">
    <dxf>
      <fill>
        <patternFill patternType="solid">
          <bgColor theme="0"/>
        </patternFill>
      </fill>
    </dxf>
  </rfmt>
  <rfmt sheetId="1" sqref="K439" start="0" length="0">
    <dxf>
      <fill>
        <patternFill patternType="solid">
          <bgColor theme="0"/>
        </patternFill>
      </fill>
    </dxf>
  </rfmt>
  <rfmt sheetId="1" sqref="L439" start="0" length="0">
    <dxf>
      <fill>
        <patternFill patternType="solid">
          <bgColor theme="0"/>
        </patternFill>
      </fill>
    </dxf>
  </rfmt>
  <rfmt sheetId="1" sqref="M439" start="0" length="0">
    <dxf>
      <fill>
        <patternFill patternType="solid">
          <bgColor theme="0"/>
        </patternFill>
      </fill>
    </dxf>
  </rfmt>
  <rfmt sheetId="1" sqref="N439" start="0" length="0">
    <dxf>
      <fill>
        <patternFill patternType="solid">
          <bgColor theme="0"/>
        </patternFill>
      </fill>
    </dxf>
  </rfmt>
  <rfmt sheetId="1" sqref="O439" start="0" length="0">
    <dxf>
      <fill>
        <patternFill patternType="solid">
          <bgColor theme="0"/>
        </patternFill>
      </fill>
    </dxf>
  </rfmt>
  <rfmt sheetId="1" sqref="P439" start="0" length="0">
    <dxf>
      <fill>
        <patternFill patternType="solid">
          <bgColor theme="0"/>
        </patternFill>
      </fill>
    </dxf>
  </rfmt>
  <rfmt sheetId="1" sqref="Q439" start="0" length="0">
    <dxf>
      <fill>
        <patternFill patternType="solid">
          <bgColor theme="0"/>
        </patternFill>
      </fill>
    </dxf>
  </rfmt>
  <rfmt sheetId="1" sqref="R439" start="0" length="0">
    <dxf>
      <fill>
        <patternFill patternType="solid">
          <bgColor theme="0"/>
        </patternFill>
      </fill>
    </dxf>
  </rfmt>
  <rfmt sheetId="1" sqref="S439" start="0" length="0">
    <dxf>
      <fill>
        <patternFill patternType="solid">
          <bgColor theme="0"/>
        </patternFill>
      </fill>
    </dxf>
  </rfmt>
  <rfmt sheetId="1" sqref="T439" start="0" length="0">
    <dxf>
      <fill>
        <patternFill patternType="solid">
          <bgColor theme="0"/>
        </patternFill>
      </fill>
    </dxf>
  </rfmt>
  <rfmt sheetId="1" sqref="U439" start="0" length="0">
    <dxf>
      <fill>
        <patternFill patternType="solid">
          <bgColor theme="0"/>
        </patternFill>
      </fill>
    </dxf>
  </rfmt>
  <rfmt sheetId="1" sqref="V439" start="0" length="0">
    <dxf>
      <fill>
        <patternFill patternType="solid">
          <bgColor theme="0"/>
        </patternFill>
      </fill>
    </dxf>
  </rfmt>
  <rfmt sheetId="1" sqref="A439:XFD439" start="0" length="0">
    <dxf>
      <fill>
        <patternFill patternType="solid">
          <bgColor theme="0"/>
        </patternFill>
      </fill>
    </dxf>
  </rfmt>
  <rfmt sheetId="1" sqref="A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83" sId="1" odxf="1" dxf="1">
    <nc r="B440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C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440" start="0" length="0">
    <dxf>
      <fill>
        <patternFill>
          <bgColor theme="0"/>
        </patternFill>
      </fill>
    </dxf>
  </rfmt>
  <rfmt sheetId="1" sqref="G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440" start="0" length="0">
    <dxf>
      <fill>
        <patternFill patternType="solid">
          <bgColor theme="0"/>
        </patternFill>
      </fill>
    </dxf>
  </rfmt>
  <rfmt sheetId="1" sqref="I440" start="0" length="0">
    <dxf>
      <fill>
        <patternFill patternType="solid">
          <bgColor theme="0"/>
        </patternFill>
      </fill>
    </dxf>
  </rfmt>
  <rfmt sheetId="1" sqref="J440" start="0" length="0">
    <dxf>
      <fill>
        <patternFill patternType="solid">
          <bgColor theme="0"/>
        </patternFill>
      </fill>
    </dxf>
  </rfmt>
  <rfmt sheetId="1" sqref="K440" start="0" length="0">
    <dxf>
      <fill>
        <patternFill patternType="solid">
          <bgColor theme="0"/>
        </patternFill>
      </fill>
    </dxf>
  </rfmt>
  <rfmt sheetId="1" sqref="L440" start="0" length="0">
    <dxf>
      <fill>
        <patternFill patternType="solid">
          <bgColor theme="0"/>
        </patternFill>
      </fill>
    </dxf>
  </rfmt>
  <rfmt sheetId="1" sqref="M440" start="0" length="0">
    <dxf>
      <fill>
        <patternFill patternType="solid">
          <bgColor theme="0"/>
        </patternFill>
      </fill>
    </dxf>
  </rfmt>
  <rfmt sheetId="1" sqref="N440" start="0" length="0">
    <dxf>
      <fill>
        <patternFill patternType="solid">
          <bgColor theme="0"/>
        </patternFill>
      </fill>
    </dxf>
  </rfmt>
  <rfmt sheetId="1" sqref="O440" start="0" length="0">
    <dxf>
      <fill>
        <patternFill patternType="solid">
          <bgColor theme="0"/>
        </patternFill>
      </fill>
    </dxf>
  </rfmt>
  <rfmt sheetId="1" sqref="P440" start="0" length="0">
    <dxf>
      <fill>
        <patternFill patternType="solid">
          <bgColor theme="0"/>
        </patternFill>
      </fill>
    </dxf>
  </rfmt>
  <rfmt sheetId="1" sqref="Q440" start="0" length="0">
    <dxf>
      <fill>
        <patternFill patternType="solid">
          <bgColor theme="0"/>
        </patternFill>
      </fill>
    </dxf>
  </rfmt>
  <rfmt sheetId="1" sqref="R440" start="0" length="0">
    <dxf>
      <fill>
        <patternFill patternType="solid">
          <bgColor theme="0"/>
        </patternFill>
      </fill>
    </dxf>
  </rfmt>
  <rfmt sheetId="1" sqref="S440" start="0" length="0">
    <dxf>
      <fill>
        <patternFill patternType="solid">
          <bgColor theme="0"/>
        </patternFill>
      </fill>
    </dxf>
  </rfmt>
  <rfmt sheetId="1" sqref="T440" start="0" length="0">
    <dxf>
      <fill>
        <patternFill patternType="solid">
          <bgColor theme="0"/>
        </patternFill>
      </fill>
    </dxf>
  </rfmt>
  <rfmt sheetId="1" sqref="U440" start="0" length="0">
    <dxf>
      <fill>
        <patternFill patternType="solid">
          <bgColor theme="0"/>
        </patternFill>
      </fill>
    </dxf>
  </rfmt>
  <rfmt sheetId="1" sqref="V440" start="0" length="0">
    <dxf>
      <fill>
        <patternFill patternType="solid">
          <bgColor theme="0"/>
        </patternFill>
      </fill>
    </dxf>
  </rfmt>
  <rfmt sheetId="1" sqref="A440:XFD440" start="0" length="0">
    <dxf>
      <fill>
        <patternFill patternType="solid">
          <bgColor theme="0"/>
        </patternFill>
      </fill>
    </dxf>
  </rfmt>
  <rfmt sheetId="1" sqref="A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84" sId="1" odxf="1" dxf="1">
    <nc r="B441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C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41:XFD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42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</dxf>
  </rfmt>
  <rcc rId="13085" sId="1" odxf="1" dxf="1">
    <nc r="B442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C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D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E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42" start="0" length="0">
    <dxf>
      <fill>
        <patternFill patternType="solid">
          <bgColor theme="0"/>
        </patternFill>
      </fill>
    </dxf>
  </rfmt>
  <rfmt sheetId="1" sqref="I442" start="0" length="0">
    <dxf>
      <fill>
        <patternFill patternType="solid">
          <bgColor theme="0"/>
        </patternFill>
      </fill>
    </dxf>
  </rfmt>
  <rfmt sheetId="1" sqref="J442" start="0" length="0">
    <dxf>
      <fill>
        <patternFill patternType="solid">
          <bgColor theme="0"/>
        </patternFill>
      </fill>
    </dxf>
  </rfmt>
  <rfmt sheetId="1" sqref="K442" start="0" length="0">
    <dxf>
      <fill>
        <patternFill patternType="solid">
          <bgColor theme="0"/>
        </patternFill>
      </fill>
    </dxf>
  </rfmt>
  <rfmt sheetId="1" sqref="L442" start="0" length="0">
    <dxf>
      <fill>
        <patternFill patternType="solid">
          <bgColor theme="0"/>
        </patternFill>
      </fill>
    </dxf>
  </rfmt>
  <rfmt sheetId="1" sqref="M442" start="0" length="0">
    <dxf>
      <fill>
        <patternFill patternType="solid">
          <bgColor theme="0"/>
        </patternFill>
      </fill>
    </dxf>
  </rfmt>
  <rfmt sheetId="1" sqref="N442" start="0" length="0">
    <dxf>
      <fill>
        <patternFill patternType="solid">
          <bgColor theme="0"/>
        </patternFill>
      </fill>
    </dxf>
  </rfmt>
  <rfmt sheetId="1" sqref="O442" start="0" length="0">
    <dxf>
      <fill>
        <patternFill patternType="solid">
          <bgColor theme="0"/>
        </patternFill>
      </fill>
    </dxf>
  </rfmt>
  <rfmt sheetId="1" sqref="P442" start="0" length="0">
    <dxf>
      <fill>
        <patternFill patternType="solid">
          <bgColor theme="0"/>
        </patternFill>
      </fill>
    </dxf>
  </rfmt>
  <rfmt sheetId="1" sqref="Q442" start="0" length="0">
    <dxf>
      <fill>
        <patternFill patternType="solid">
          <bgColor theme="0"/>
        </patternFill>
      </fill>
    </dxf>
  </rfmt>
  <rfmt sheetId="1" sqref="R442" start="0" length="0">
    <dxf>
      <fill>
        <patternFill patternType="solid">
          <bgColor theme="0"/>
        </patternFill>
      </fill>
    </dxf>
  </rfmt>
  <rfmt sheetId="1" sqref="S442" start="0" length="0">
    <dxf>
      <fill>
        <patternFill patternType="solid">
          <bgColor theme="0"/>
        </patternFill>
      </fill>
    </dxf>
  </rfmt>
  <rfmt sheetId="1" sqref="T442" start="0" length="0">
    <dxf>
      <fill>
        <patternFill patternType="solid">
          <bgColor theme="0"/>
        </patternFill>
      </fill>
    </dxf>
  </rfmt>
  <rfmt sheetId="1" sqref="U442" start="0" length="0">
    <dxf>
      <fill>
        <patternFill patternType="solid">
          <bgColor theme="0"/>
        </patternFill>
      </fill>
    </dxf>
  </rfmt>
  <rfmt sheetId="1" sqref="V442" start="0" length="0">
    <dxf>
      <fill>
        <patternFill patternType="solid">
          <bgColor theme="0"/>
        </patternFill>
      </fill>
    </dxf>
  </rfmt>
  <rfmt sheetId="1" sqref="A442:XFD442" start="0" length="0">
    <dxf>
      <fill>
        <patternFill patternType="solid">
          <bgColor theme="0"/>
        </patternFill>
      </fill>
    </dxf>
  </rfmt>
  <rcc rId="13086" sId="1">
    <nc r="A437" t="inlineStr">
      <is>
        <t>Сельское хозяйство и рыболовство</t>
      </is>
    </nc>
  </rcc>
  <rcc rId="13087" sId="1" odxf="1" dxf="1">
    <nc r="A43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  <ndxf>
      <fill>
        <patternFill patternType="none">
          <bgColor indexed="65"/>
        </patternFill>
      </fill>
      <alignment horizontal="general" vertical="top"/>
    </ndxf>
  </rcc>
  <rcc rId="13088" sId="1" odxf="1" dxf="1">
    <nc r="A43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ndxf>
      <fill>
        <patternFill patternType="none">
          <bgColor indexed="65"/>
        </patternFill>
      </fill>
      <alignment horizontal="general" vertical="top"/>
    </ndxf>
  </rcc>
  <rcc rId="13089" sId="1" odxf="1" dxf="1">
    <nc r="A440" t="inlineStr">
      <is>
        <t>Основное мероприятие "Обеспечение проведения кадастровых работ по объектам недвижимости, земельных участков"</t>
      </is>
    </nc>
    <ndxf>
      <fill>
        <patternFill patternType="none">
          <bgColor indexed="65"/>
        </patternFill>
      </fill>
      <alignment horizontal="general"/>
    </ndxf>
  </rcc>
  <rcc rId="13090" sId="1" odxf="1" dxf="1">
    <nc r="A441" t="inlineStr">
      <is>
        <t>Подготовка проектов межевания земельных участков и на проведение кадастровых работ</t>
      </is>
    </nc>
    <ndxf>
      <fill>
        <patternFill patternType="none">
          <bgColor indexed="65"/>
        </patternFill>
      </fill>
      <alignment horizontal="general" vertical="top"/>
    </ndxf>
  </rcc>
  <rcc rId="13091" sId="1">
    <nc r="A442" t="inlineStr">
      <is>
        <t>Прочая закупка товаров, работ и услуг для обеспечения государственных (муниципальных) нужд</t>
      </is>
    </nc>
  </rcc>
  <rcc rId="13092" sId="1">
    <nc r="C437" t="inlineStr">
      <is>
        <t>04</t>
      </is>
    </nc>
  </rcc>
  <rcc rId="13093" sId="1">
    <nc r="D437" t="inlineStr">
      <is>
        <t>05</t>
      </is>
    </nc>
  </rcc>
  <rfmt sheetId="1" sqref="E437" start="0" length="0">
    <dxf>
      <numFmt numFmtId="0" formatCode="General"/>
      <alignment horizontal="left"/>
    </dxf>
  </rfmt>
  <rfmt sheetId="1" sqref="F437" start="0" length="0">
    <dxf>
      <numFmt numFmtId="0" formatCode="General"/>
      <alignment horizontal="left"/>
    </dxf>
  </rfmt>
  <rcc rId="13094" sId="1" odxf="1" dxf="1">
    <nc r="C438" t="inlineStr">
      <is>
        <t>04</t>
      </is>
    </nc>
    <ndxf>
      <fill>
        <patternFill patternType="none">
          <bgColor indexed="65"/>
        </patternFill>
      </fill>
    </ndxf>
  </rcc>
  <rcc rId="13095" sId="1" odxf="1" dxf="1">
    <nc r="D438" t="inlineStr">
      <is>
        <t>05</t>
      </is>
    </nc>
    <ndxf>
      <fill>
        <patternFill patternType="none">
          <bgColor indexed="65"/>
        </patternFill>
      </fill>
    </ndxf>
  </rcc>
  <rcc rId="13096" sId="1" odxf="1" dxf="1">
    <nc r="E438" t="inlineStr">
      <is>
        <t>04000 00000</t>
      </is>
    </nc>
    <ndxf>
      <fill>
        <patternFill patternType="none">
          <bgColor indexed="65"/>
        </patternFill>
      </fill>
    </ndxf>
  </rcc>
  <rfmt sheetId="1" sqref="F438" start="0" length="0">
    <dxf>
      <fill>
        <patternFill patternType="none">
          <bgColor indexed="65"/>
        </patternFill>
      </fill>
    </dxf>
  </rfmt>
  <rcc rId="13097" sId="1" odxf="1" dxf="1">
    <nc r="G438">
      <f>G439</f>
    </nc>
    <ndxf>
      <fill>
        <patternFill patternType="none">
          <bgColor indexed="65"/>
        </patternFill>
      </fill>
    </ndxf>
  </rcc>
  <rcc rId="13098" sId="1" odxf="1" dxf="1">
    <nc r="C439" t="inlineStr">
      <is>
        <t>04</t>
      </is>
    </nc>
    <ndxf>
      <fill>
        <patternFill patternType="none">
          <bgColor indexed="65"/>
        </patternFill>
      </fill>
    </ndxf>
  </rcc>
  <rcc rId="13099" sId="1" odxf="1" dxf="1">
    <nc r="D439" t="inlineStr">
      <is>
        <t>05</t>
      </is>
    </nc>
    <ndxf>
      <fill>
        <patternFill patternType="none">
          <bgColor indexed="65"/>
        </patternFill>
      </fill>
    </ndxf>
  </rcc>
  <rcc rId="13100" sId="1" odxf="1" dxf="1">
    <nc r="E439" t="inlineStr">
      <is>
        <t>04100 00000</t>
      </is>
    </nc>
    <ndxf>
      <fill>
        <patternFill patternType="none">
          <bgColor indexed="65"/>
        </patternFill>
      </fill>
    </ndxf>
  </rcc>
  <rfmt sheetId="1" sqref="F43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3101" sId="1" odxf="1" dxf="1">
    <nc r="G439">
      <f>G441</f>
    </nc>
    <ndxf>
      <fill>
        <patternFill patternType="none">
          <bgColor indexed="65"/>
        </patternFill>
      </fill>
    </ndxf>
  </rcc>
  <rcc rId="13102" sId="1" odxf="1" dxf="1">
    <nc r="C440" t="inlineStr">
      <is>
        <t>04</t>
      </is>
    </nc>
    <ndxf>
      <fill>
        <patternFill patternType="none">
          <bgColor indexed="65"/>
        </patternFill>
      </fill>
    </ndxf>
  </rcc>
  <rcc rId="13103" sId="1" odxf="1" dxf="1">
    <nc r="D440" t="inlineStr">
      <is>
        <t>05</t>
      </is>
    </nc>
    <ndxf>
      <fill>
        <patternFill patternType="none">
          <bgColor indexed="65"/>
        </patternFill>
      </fill>
    </ndxf>
  </rcc>
  <rcc rId="13104" sId="1" odxf="1" dxf="1">
    <nc r="E440" t="inlineStr">
      <is>
        <t>04103 00000</t>
      </is>
    </nc>
    <ndxf>
      <fill>
        <patternFill patternType="none">
          <bgColor indexed="65"/>
        </patternFill>
      </fill>
    </ndxf>
  </rcc>
  <rfmt sheetId="1" sqref="F44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3105" sId="1" odxf="1" dxf="1">
    <nc r="G440">
      <f>G441</f>
    </nc>
    <ndxf>
      <fill>
        <patternFill patternType="none">
          <bgColor indexed="65"/>
        </patternFill>
      </fill>
    </ndxf>
  </rcc>
  <rcc rId="13106" sId="1" odxf="1" dxf="1">
    <nc r="C441" t="inlineStr">
      <is>
        <t>04</t>
      </is>
    </nc>
    <ndxf>
      <fill>
        <patternFill patternType="none">
          <bgColor indexed="65"/>
        </patternFill>
      </fill>
    </ndxf>
  </rcc>
  <rcc rId="13107" sId="1" odxf="1" dxf="1">
    <nc r="D441" t="inlineStr">
      <is>
        <t>05</t>
      </is>
    </nc>
    <ndxf>
      <fill>
        <patternFill patternType="none">
          <bgColor indexed="65"/>
        </patternFill>
      </fill>
    </ndxf>
  </rcc>
  <rcc rId="13108" sId="1" odxf="1" dxf="1">
    <nc r="E441" t="inlineStr">
      <is>
        <t>04103 L5990</t>
      </is>
    </nc>
    <ndxf>
      <fill>
        <patternFill patternType="none">
          <bgColor indexed="65"/>
        </patternFill>
      </fill>
    </ndxf>
  </rcc>
  <rfmt sheetId="1" sqref="F441" start="0" length="0">
    <dxf>
      <fill>
        <patternFill patternType="none">
          <bgColor indexed="65"/>
        </patternFill>
      </fill>
    </dxf>
  </rfmt>
  <rcc rId="13109" sId="1" odxf="1" dxf="1">
    <nc r="G441">
      <f>G442</f>
    </nc>
    <ndxf>
      <fill>
        <patternFill patternType="none">
          <bgColor indexed="65"/>
        </patternFill>
      </fill>
    </ndxf>
  </rcc>
  <rcc rId="13110" sId="1" odxf="1" dxf="1">
    <nc r="C442" t="inlineStr">
      <is>
        <t>04</t>
      </is>
    </nc>
    <ndxf>
      <fill>
        <patternFill patternType="none">
          <bgColor indexed="65"/>
        </patternFill>
      </fill>
    </ndxf>
  </rcc>
  <rcc rId="13111" sId="1" odxf="1" dxf="1">
    <nc r="D442" t="inlineStr">
      <is>
        <t>05</t>
      </is>
    </nc>
    <ndxf>
      <fill>
        <patternFill patternType="none">
          <bgColor indexed="65"/>
        </patternFill>
      </fill>
    </ndxf>
  </rcc>
  <rcc rId="13112" sId="1" odxf="1" dxf="1">
    <nc r="E442" t="inlineStr">
      <is>
        <t>04103 L5990</t>
      </is>
    </nc>
    <ndxf>
      <fill>
        <patternFill patternType="none">
          <bgColor indexed="65"/>
        </patternFill>
      </fill>
    </ndxf>
  </rcc>
  <rcc rId="13113" sId="1" odxf="1" dxf="1">
    <nc r="F442" t="inlineStr">
      <is>
        <t>244</t>
      </is>
    </nc>
    <ndxf>
      <fill>
        <patternFill patternType="none">
          <bgColor indexed="65"/>
        </patternFill>
      </fill>
    </ndxf>
  </rcc>
  <rcc rId="13114" sId="1" odxf="1" dxf="1" numFmtId="4">
    <nc r="G442">
      <v>243.34640999999999</v>
    </nc>
    <ndxf>
      <fill>
        <patternFill patternType="none">
          <bgColor indexed="65"/>
        </patternFill>
      </fill>
    </ndxf>
  </rcc>
  <rcc rId="13115" sId="1">
    <nc r="G437">
      <f>G438</f>
    </nc>
  </rcc>
  <rcc rId="13116" sId="1">
    <oc r="G436">
      <f>G451+G443</f>
    </oc>
    <nc r="G436">
      <f>G451+G443+G437</f>
    </nc>
  </rcc>
  <rcc rId="13117" sId="1" numFmtId="4">
    <oc r="G494">
      <v>10764.9</v>
    </oc>
    <nc r="G494">
      <v>12264.9</v>
    </nc>
  </rcc>
  <rcc rId="13118" sId="1" numFmtId="4">
    <oc r="G496">
      <v>1500</v>
    </oc>
    <nc r="G496">
      <v>437.5</v>
    </nc>
  </rcc>
  <rcc rId="13119" sId="1" numFmtId="4">
    <oc r="G505">
      <v>6080.3</v>
    </oc>
    <nc r="G505">
      <v>4080.3</v>
    </nc>
  </rcc>
  <rcc rId="13120" sId="1" numFmtId="4">
    <oc r="G511">
      <v>5500</v>
    </oc>
    <nc r="G511">
      <v>4062.5</v>
    </nc>
  </rcc>
  <rcc rId="13121" sId="1" numFmtId="4">
    <oc r="G517">
      <v>9617.6173500000004</v>
    </oc>
    <nc r="G517">
      <v>7017.6173500000004</v>
    </nc>
  </rcc>
  <rcc rId="13122" sId="1" numFmtId="4">
    <oc r="G524">
      <v>9883.5</v>
    </oc>
    <nc r="G524">
      <v>8883.5</v>
    </nc>
  </rcc>
  <rrc rId="13123" sId="1" ref="A543:XFD546" action="insertRow"/>
  <rcc rId="13124" sId="1" odxf="1" dxf="1">
    <nc r="A543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5" sId="1" odxf="1" dxf="1">
    <nc r="B543" t="inlineStr">
      <is>
        <t>973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6" sId="1" odxf="1" dxf="1">
    <nc r="C543" t="inlineStr">
      <is>
        <t>08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7" sId="1" odxf="1" dxf="1">
    <nc r="D543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8" sId="1" odxf="1" dxf="1">
    <nc r="E543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543" start="0" length="0">
    <dxf>
      <fill>
        <patternFill>
          <bgColor theme="0"/>
        </patternFill>
      </fill>
    </dxf>
  </rfmt>
  <rfmt sheetId="1" sqref="G543" start="0" length="0">
    <dxf>
      <fill>
        <patternFill>
          <bgColor theme="0"/>
        </patternFill>
      </fill>
    </dxf>
  </rfmt>
  <rfmt sheetId="1" sqref="H543" start="0" length="0">
    <dxf>
      <fill>
        <patternFill patternType="solid">
          <bgColor theme="0"/>
        </patternFill>
      </fill>
    </dxf>
  </rfmt>
  <rfmt sheetId="1" sqref="I543" start="0" length="0">
    <dxf>
      <fill>
        <patternFill patternType="solid">
          <bgColor theme="0"/>
        </patternFill>
      </fill>
    </dxf>
  </rfmt>
  <rfmt sheetId="1" sqref="J543" start="0" length="0">
    <dxf>
      <fill>
        <patternFill patternType="solid">
          <bgColor theme="0"/>
        </patternFill>
      </fill>
    </dxf>
  </rfmt>
  <rfmt sheetId="1" sqref="K543" start="0" length="0">
    <dxf>
      <fill>
        <patternFill patternType="solid">
          <bgColor theme="0"/>
        </patternFill>
      </fill>
    </dxf>
  </rfmt>
  <rfmt sheetId="1" sqref="L543" start="0" length="0">
    <dxf>
      <fill>
        <patternFill patternType="solid">
          <bgColor theme="0"/>
        </patternFill>
      </fill>
    </dxf>
  </rfmt>
  <rfmt sheetId="1" sqref="M543" start="0" length="0">
    <dxf>
      <fill>
        <patternFill patternType="solid">
          <bgColor theme="0"/>
        </patternFill>
      </fill>
    </dxf>
  </rfmt>
  <rfmt sheetId="1" sqref="N543" start="0" length="0">
    <dxf>
      <fill>
        <patternFill patternType="solid">
          <bgColor theme="0"/>
        </patternFill>
      </fill>
    </dxf>
  </rfmt>
  <rfmt sheetId="1" sqref="O543" start="0" length="0">
    <dxf>
      <fill>
        <patternFill patternType="solid">
          <bgColor theme="0"/>
        </patternFill>
      </fill>
    </dxf>
  </rfmt>
  <rfmt sheetId="1" sqref="P543" start="0" length="0">
    <dxf>
      <fill>
        <patternFill patternType="solid">
          <bgColor theme="0"/>
        </patternFill>
      </fill>
    </dxf>
  </rfmt>
  <rfmt sheetId="1" sqref="Q543" start="0" length="0">
    <dxf>
      <fill>
        <patternFill patternType="solid">
          <bgColor theme="0"/>
        </patternFill>
      </fill>
    </dxf>
  </rfmt>
  <rfmt sheetId="1" sqref="R543" start="0" length="0">
    <dxf>
      <fill>
        <patternFill patternType="solid">
          <bgColor theme="0"/>
        </patternFill>
      </fill>
    </dxf>
  </rfmt>
  <rfmt sheetId="1" sqref="S543" start="0" length="0">
    <dxf>
      <fill>
        <patternFill patternType="solid">
          <bgColor theme="0"/>
        </patternFill>
      </fill>
    </dxf>
  </rfmt>
  <rfmt sheetId="1" sqref="T543" start="0" length="0">
    <dxf>
      <fill>
        <patternFill patternType="solid">
          <bgColor theme="0"/>
        </patternFill>
      </fill>
    </dxf>
  </rfmt>
  <rfmt sheetId="1" sqref="U543" start="0" length="0">
    <dxf>
      <fill>
        <patternFill patternType="solid">
          <bgColor theme="0"/>
        </patternFill>
      </fill>
    </dxf>
  </rfmt>
  <rfmt sheetId="1" sqref="V543" start="0" length="0">
    <dxf>
      <fill>
        <patternFill patternType="solid">
          <bgColor theme="0"/>
        </patternFill>
      </fill>
    </dxf>
  </rfmt>
  <rfmt sheetId="1" sqref="A543:XFD543" start="0" length="0">
    <dxf>
      <fill>
        <patternFill patternType="solid">
          <bgColor theme="0"/>
        </patternFill>
      </fill>
    </dxf>
  </rfmt>
  <rcc rId="13129" sId="1" odxf="1" dxf="1">
    <nc r="A544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0" sId="1" odxf="1" dxf="1">
    <nc r="B544" t="inlineStr">
      <is>
        <t>973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1" sId="1" odxf="1" dxf="1">
    <nc r="C544" t="inlineStr">
      <is>
        <t>08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2" sId="1" odxf="1" dxf="1">
    <nc r="D544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3" sId="1" odxf="1" dxf="1">
    <nc r="E544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54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134" sId="1" odxf="1" dxf="1">
    <nc r="G544">
      <f>G545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544:XFD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35" sId="1" odxf="1" dxf="1">
    <nc r="A545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6" sId="1" odxf="1" dxf="1">
    <nc r="B545" t="inlineStr">
      <is>
        <t>973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7" sId="1" odxf="1" dxf="1">
    <nc r="C545" t="inlineStr">
      <is>
        <t>08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8" sId="1" odxf="1" dxf="1">
    <nc r="D545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9" sId="1" odxf="1" dxf="1">
    <nc r="E545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545" start="0" length="0">
    <dxf>
      <font>
        <i/>
        <name val="Times New Roman"/>
        <family val="1"/>
      </font>
      <fill>
        <patternFill>
          <bgColor theme="0"/>
        </patternFill>
      </fill>
    </dxf>
  </rfmt>
  <rcc rId="13140" sId="1" odxf="1" dxf="1">
    <nc r="G545">
      <f>G546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545:XFD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41" sId="1" odxf="1" dxf="1">
    <nc r="A54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142" sId="1" odxf="1" dxf="1">
    <nc r="B546" t="inlineStr">
      <is>
        <t>973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3" sId="1" odxf="1" dxf="1">
    <nc r="C546" t="inlineStr">
      <is>
        <t>08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4" sId="1" odxf="1" dxf="1">
    <nc r="D546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5" sId="1" odxf="1" dxf="1">
    <nc r="E546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6" sId="1" odxf="1" dxf="1">
    <nc r="F546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46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546" start="0" length="0">
    <dxf>
      <fill>
        <patternFill patternType="solid">
          <bgColor theme="0"/>
        </patternFill>
      </fill>
    </dxf>
  </rfmt>
  <rfmt sheetId="1" sqref="I546" start="0" length="0">
    <dxf>
      <fill>
        <patternFill patternType="solid">
          <bgColor theme="0"/>
        </patternFill>
      </fill>
    </dxf>
  </rfmt>
  <rfmt sheetId="1" sqref="J546" start="0" length="0">
    <dxf>
      <fill>
        <patternFill patternType="solid">
          <bgColor theme="0"/>
        </patternFill>
      </fill>
    </dxf>
  </rfmt>
  <rfmt sheetId="1" sqref="K546" start="0" length="0">
    <dxf>
      <fill>
        <patternFill patternType="solid">
          <bgColor theme="0"/>
        </patternFill>
      </fill>
    </dxf>
  </rfmt>
  <rfmt sheetId="1" sqref="L546" start="0" length="0">
    <dxf>
      <fill>
        <patternFill patternType="solid">
          <bgColor theme="0"/>
        </patternFill>
      </fill>
    </dxf>
  </rfmt>
  <rfmt sheetId="1" sqref="M546" start="0" length="0">
    <dxf>
      <fill>
        <patternFill patternType="solid">
          <bgColor theme="0"/>
        </patternFill>
      </fill>
    </dxf>
  </rfmt>
  <rfmt sheetId="1" sqref="N546" start="0" length="0">
    <dxf>
      <fill>
        <patternFill patternType="solid">
          <bgColor theme="0"/>
        </patternFill>
      </fill>
    </dxf>
  </rfmt>
  <rfmt sheetId="1" sqref="O546" start="0" length="0">
    <dxf>
      <fill>
        <patternFill patternType="solid">
          <bgColor theme="0"/>
        </patternFill>
      </fill>
    </dxf>
  </rfmt>
  <rfmt sheetId="1" sqref="P546" start="0" length="0">
    <dxf>
      <fill>
        <patternFill patternType="solid">
          <bgColor theme="0"/>
        </patternFill>
      </fill>
    </dxf>
  </rfmt>
  <rfmt sheetId="1" sqref="Q546" start="0" length="0">
    <dxf>
      <fill>
        <patternFill patternType="solid">
          <bgColor theme="0"/>
        </patternFill>
      </fill>
    </dxf>
  </rfmt>
  <rfmt sheetId="1" sqref="R546" start="0" length="0">
    <dxf>
      <fill>
        <patternFill patternType="solid">
          <bgColor theme="0"/>
        </patternFill>
      </fill>
    </dxf>
  </rfmt>
  <rfmt sheetId="1" sqref="S546" start="0" length="0">
    <dxf>
      <fill>
        <patternFill patternType="solid">
          <bgColor theme="0"/>
        </patternFill>
      </fill>
    </dxf>
  </rfmt>
  <rfmt sheetId="1" sqref="T546" start="0" length="0">
    <dxf>
      <fill>
        <patternFill patternType="solid">
          <bgColor theme="0"/>
        </patternFill>
      </fill>
    </dxf>
  </rfmt>
  <rfmt sheetId="1" sqref="U546" start="0" length="0">
    <dxf>
      <fill>
        <patternFill patternType="solid">
          <bgColor theme="0"/>
        </patternFill>
      </fill>
    </dxf>
  </rfmt>
  <rfmt sheetId="1" sqref="V546" start="0" length="0">
    <dxf>
      <fill>
        <patternFill patternType="solid">
          <bgColor theme="0"/>
        </patternFill>
      </fill>
    </dxf>
  </rfmt>
  <rfmt sheetId="1" sqref="A546:XFD546" start="0" length="0">
    <dxf>
      <fill>
        <patternFill patternType="solid">
          <bgColor theme="0"/>
        </patternFill>
      </fill>
    </dxf>
  </rfmt>
  <rcc rId="13147" sId="1">
    <nc r="G543">
      <f>G544</f>
    </nc>
  </rcc>
  <rcc rId="13148" sId="1">
    <oc r="G542">
      <f>G547+G563</f>
    </oc>
    <nc r="G542">
      <f>G547+G563+G543</f>
    </nc>
  </rcc>
  <rcc rId="13149" sId="1" numFmtId="4">
    <nc r="G546">
      <v>25</v>
    </nc>
  </rcc>
  <rcc rId="13150" sId="1" numFmtId="4">
    <oc r="G554">
      <v>6744.1</v>
    </oc>
    <nc r="G554">
      <v>7896.2</v>
    </nc>
  </rcc>
  <rcc rId="13151" sId="1" numFmtId="4">
    <oc r="G556">
      <v>2036.8</v>
    </oc>
    <nc r="G556">
      <v>2384.6999999999998</v>
    </nc>
  </rcc>
  <rcc rId="13152" sId="1" numFmtId="4">
    <oc r="G561">
      <v>1152.0999999999999</v>
    </oc>
    <nc r="G561">
      <v>0</v>
    </nc>
  </rcc>
  <rcc rId="13153" sId="1" numFmtId="4">
    <oc r="G562">
      <v>347.9</v>
    </oc>
    <nc r="G562">
      <v>0</v>
    </nc>
  </rcc>
  <rcc rId="13154" sId="1" numFmtId="4">
    <oc r="G583">
      <f>1710.8</f>
    </oc>
    <nc r="G583">
      <v>1685.1095</v>
    </nc>
  </rcc>
  <rcc rId="13155" sId="1" numFmtId="4">
    <oc r="G585">
      <f>10645.5+3627</f>
    </oc>
    <nc r="G585">
      <v>14298.190500000001</v>
    </nc>
  </rcc>
  <rcc rId="13156" sId="1" numFmtId="4">
    <oc r="G619">
      <v>20986.6</v>
    </oc>
    <nc r="G619">
      <v>20986.354179999998</v>
    </nc>
  </rcc>
  <rrc rId="13157" sId="1" ref="A625:XFD628" action="insertRow"/>
  <rcc rId="13158" sId="1" odxf="1" dxf="1">
    <nc r="A625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59" sId="1" odxf="1" dxf="1">
    <nc r="B62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0" sId="1" odxf="1" dxf="1">
    <nc r="C62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1" sId="1" odxf="1" dxf="1">
    <nc r="D6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2" sId="1" odxf="1" dxf="1">
    <nc r="E625" t="inlineStr">
      <is>
        <t>093P5 50810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5" start="0" length="0">
    <dxf>
      <font>
        <i/>
        <name val="Times New Roman"/>
        <family val="1"/>
      </font>
    </dxf>
  </rfmt>
  <rcc rId="13163" sId="1" odxf="1" dxf="1">
    <nc r="G625">
      <f>G626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5" start="0" length="0">
    <dxf>
      <font>
        <i/>
        <name val="Times New Roman CYR"/>
        <family val="1"/>
      </font>
    </dxf>
  </rfmt>
  <rfmt sheetId="1" sqref="I625" start="0" length="0">
    <dxf>
      <font>
        <i/>
        <name val="Times New Roman CYR"/>
        <family val="1"/>
      </font>
    </dxf>
  </rfmt>
  <rfmt sheetId="1" sqref="J625" start="0" length="0">
    <dxf>
      <font>
        <i/>
        <name val="Times New Roman CYR"/>
        <family val="1"/>
      </font>
    </dxf>
  </rfmt>
  <rfmt sheetId="1" sqref="K625" start="0" length="0">
    <dxf>
      <font>
        <i/>
        <name val="Times New Roman CYR"/>
        <family val="1"/>
      </font>
    </dxf>
  </rfmt>
  <rfmt sheetId="1" sqref="L625" start="0" length="0">
    <dxf>
      <font>
        <i/>
        <name val="Times New Roman CYR"/>
        <family val="1"/>
      </font>
    </dxf>
  </rfmt>
  <rfmt sheetId="1" sqref="M625" start="0" length="0">
    <dxf>
      <font>
        <i/>
        <name val="Times New Roman CYR"/>
        <family val="1"/>
      </font>
    </dxf>
  </rfmt>
  <rfmt sheetId="1" sqref="N625" start="0" length="0">
    <dxf>
      <font>
        <i/>
        <name val="Times New Roman CYR"/>
        <family val="1"/>
      </font>
    </dxf>
  </rfmt>
  <rfmt sheetId="1" sqref="O625" start="0" length="0">
    <dxf>
      <font>
        <i/>
        <name val="Times New Roman CYR"/>
        <family val="1"/>
      </font>
    </dxf>
  </rfmt>
  <rfmt sheetId="1" sqref="P625" start="0" length="0">
    <dxf>
      <font>
        <i/>
        <name val="Times New Roman CYR"/>
        <family val="1"/>
      </font>
    </dxf>
  </rfmt>
  <rfmt sheetId="1" sqref="Q625" start="0" length="0">
    <dxf>
      <font>
        <i/>
        <name val="Times New Roman CYR"/>
        <family val="1"/>
      </font>
    </dxf>
  </rfmt>
  <rfmt sheetId="1" sqref="R625" start="0" length="0">
    <dxf>
      <font>
        <i/>
        <name val="Times New Roman CYR"/>
        <family val="1"/>
      </font>
    </dxf>
  </rfmt>
  <rfmt sheetId="1" sqref="S625" start="0" length="0">
    <dxf>
      <font>
        <i/>
        <name val="Times New Roman CYR"/>
        <family val="1"/>
      </font>
    </dxf>
  </rfmt>
  <rfmt sheetId="1" sqref="T625" start="0" length="0">
    <dxf>
      <font>
        <i/>
        <name val="Times New Roman CYR"/>
        <family val="1"/>
      </font>
    </dxf>
  </rfmt>
  <rfmt sheetId="1" sqref="U625" start="0" length="0">
    <dxf>
      <font>
        <i/>
        <name val="Times New Roman CYR"/>
        <family val="1"/>
      </font>
    </dxf>
  </rfmt>
  <rfmt sheetId="1" sqref="V625" start="0" length="0">
    <dxf>
      <font>
        <i/>
        <name val="Times New Roman CYR"/>
        <family val="1"/>
      </font>
    </dxf>
  </rfmt>
  <rfmt sheetId="1" sqref="A625:XFD625" start="0" length="0">
    <dxf>
      <font>
        <i/>
        <name val="Times New Roman CYR"/>
        <family val="1"/>
      </font>
    </dxf>
  </rfmt>
  <rcc rId="13164" sId="1">
    <nc r="A626" t="inlineStr">
      <is>
        <t>Субсидии бюджетным учреждениям на иные цели</t>
      </is>
    </nc>
  </rcc>
  <rcc rId="13165" sId="1">
    <nc r="B626" t="inlineStr">
      <is>
        <t>975</t>
      </is>
    </nc>
  </rcc>
  <rcc rId="13166" sId="1">
    <nc r="C626" t="inlineStr">
      <is>
        <t>11</t>
      </is>
    </nc>
  </rcc>
  <rcc rId="13167" sId="1">
    <nc r="D626" t="inlineStr">
      <is>
        <t>03</t>
      </is>
    </nc>
  </rcc>
  <rcc rId="13168" sId="1">
    <nc r="E626" t="inlineStr">
      <is>
        <t>093P5 50810</t>
      </is>
    </nc>
  </rcc>
  <rcc rId="13169" sId="1">
    <nc r="F626" t="inlineStr">
      <is>
        <t>612</t>
      </is>
    </nc>
  </rcc>
  <rcc rId="13170" sId="1" odxf="1" dxf="1">
    <nc r="A627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1" sId="1" odxf="1" dxf="1">
    <nc r="B62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2" sId="1" odxf="1" dxf="1">
    <nc r="C6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3" sId="1" odxf="1" dxf="1">
    <nc r="D6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4" sId="1" odxf="1" dxf="1">
    <nc r="E627" t="inlineStr">
      <is>
        <t>093P5 52290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7" start="0" length="0">
    <dxf>
      <font>
        <i/>
        <name val="Times New Roman"/>
        <family val="1"/>
      </font>
    </dxf>
  </rfmt>
  <rcc rId="13175" sId="1" odxf="1" dxf="1">
    <nc r="G627">
      <f>G628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7" start="0" length="0">
    <dxf>
      <font>
        <i/>
        <name val="Times New Roman CYR"/>
        <family val="1"/>
      </font>
    </dxf>
  </rfmt>
  <rfmt sheetId="1" sqref="I627" start="0" length="0">
    <dxf>
      <font>
        <i/>
        <name val="Times New Roman CYR"/>
        <family val="1"/>
      </font>
    </dxf>
  </rfmt>
  <rfmt sheetId="1" sqref="J627" start="0" length="0">
    <dxf>
      <font>
        <i/>
        <name val="Times New Roman CYR"/>
        <family val="1"/>
      </font>
    </dxf>
  </rfmt>
  <rfmt sheetId="1" sqref="K627" start="0" length="0">
    <dxf>
      <font>
        <i/>
        <name val="Times New Roman CYR"/>
        <family val="1"/>
      </font>
    </dxf>
  </rfmt>
  <rfmt sheetId="1" sqref="L627" start="0" length="0">
    <dxf>
      <font>
        <i/>
        <name val="Times New Roman CYR"/>
        <family val="1"/>
      </font>
    </dxf>
  </rfmt>
  <rfmt sheetId="1" sqref="M627" start="0" length="0">
    <dxf>
      <font>
        <i/>
        <name val="Times New Roman CYR"/>
        <family val="1"/>
      </font>
    </dxf>
  </rfmt>
  <rfmt sheetId="1" sqref="N627" start="0" length="0">
    <dxf>
      <font>
        <i/>
        <name val="Times New Roman CYR"/>
        <family val="1"/>
      </font>
    </dxf>
  </rfmt>
  <rfmt sheetId="1" sqref="O627" start="0" length="0">
    <dxf>
      <font>
        <i/>
        <name val="Times New Roman CYR"/>
        <family val="1"/>
      </font>
    </dxf>
  </rfmt>
  <rfmt sheetId="1" sqref="P627" start="0" length="0">
    <dxf>
      <font>
        <i/>
        <name val="Times New Roman CYR"/>
        <family val="1"/>
      </font>
    </dxf>
  </rfmt>
  <rfmt sheetId="1" sqref="Q627" start="0" length="0">
    <dxf>
      <font>
        <i/>
        <name val="Times New Roman CYR"/>
        <family val="1"/>
      </font>
    </dxf>
  </rfmt>
  <rfmt sheetId="1" sqref="R627" start="0" length="0">
    <dxf>
      <font>
        <i/>
        <name val="Times New Roman CYR"/>
        <family val="1"/>
      </font>
    </dxf>
  </rfmt>
  <rfmt sheetId="1" sqref="S627" start="0" length="0">
    <dxf>
      <font>
        <i/>
        <name val="Times New Roman CYR"/>
        <family val="1"/>
      </font>
    </dxf>
  </rfmt>
  <rfmt sheetId="1" sqref="T627" start="0" length="0">
    <dxf>
      <font>
        <i/>
        <name val="Times New Roman CYR"/>
        <family val="1"/>
      </font>
    </dxf>
  </rfmt>
  <rfmt sheetId="1" sqref="U627" start="0" length="0">
    <dxf>
      <font>
        <i/>
        <name val="Times New Roman CYR"/>
        <family val="1"/>
      </font>
    </dxf>
  </rfmt>
  <rfmt sheetId="1" sqref="V627" start="0" length="0">
    <dxf>
      <font>
        <i/>
        <name val="Times New Roman CYR"/>
        <family val="1"/>
      </font>
    </dxf>
  </rfmt>
  <rfmt sheetId="1" sqref="A627:XFD627" start="0" length="0">
    <dxf>
      <font>
        <i/>
        <name val="Times New Roman CYR"/>
        <family val="1"/>
      </font>
    </dxf>
  </rfmt>
  <rcc rId="13176" sId="1">
    <nc r="A628" t="inlineStr">
      <is>
        <t>Субсидии бюджетным учреждениям на иные цели</t>
      </is>
    </nc>
  </rcc>
  <rcc rId="13177" sId="1">
    <nc r="B628" t="inlineStr">
      <is>
        <t>975</t>
      </is>
    </nc>
  </rcc>
  <rcc rId="13178" sId="1">
    <nc r="C628" t="inlineStr">
      <is>
        <t>11</t>
      </is>
    </nc>
  </rcc>
  <rcc rId="13179" sId="1">
    <nc r="D628" t="inlineStr">
      <is>
        <t>03</t>
      </is>
    </nc>
  </rcc>
  <rcc rId="13180" sId="1">
    <nc r="E628" t="inlineStr">
      <is>
        <t>093P5 52290</t>
      </is>
    </nc>
  </rcc>
  <rcc rId="13181" sId="1">
    <nc r="F628" t="inlineStr">
      <is>
        <t>612</t>
      </is>
    </nc>
  </rcc>
  <rcc rId="13182" sId="1" numFmtId="4">
    <nc r="G626">
      <v>230.34064000000001</v>
    </nc>
  </rcc>
  <rcc rId="13183" sId="1" numFmtId="4">
    <nc r="G628">
      <v>681.94965999999999</v>
    </nc>
  </rcc>
  <rcc rId="13184" sId="1">
    <oc r="G617">
      <f>G618+G623+G621</f>
    </oc>
    <nc r="G617">
      <f>G618+G623+G621+G625+G627</f>
    </nc>
  </rcc>
  <rcc rId="13185" sId="1" numFmtId="4">
    <oc r="G682">
      <v>390.62</v>
    </oc>
    <nc r="G682">
      <v>0</v>
    </nc>
  </rcc>
  <rrc rId="13186" sId="1" ref="A679:XFD679" action="deleteRow">
    <undo index="65535" exp="ref" v="1" dr="G679" r="G678" sId="1"/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Муниципальная программа "Охрана окружающей среды в муниципальном образовании "Селенгинский район" на 2023-2027годы"</t>
        </is>
      </nc>
      <ndxf>
        <font>
          <b/>
          <name val="Times New Roman"/>
          <family val="1"/>
        </font>
      </ndxf>
    </rcc>
    <rcc rId="0" sId="1" dxf="1">
      <nc r="B679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7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8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9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7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190" sId="1">
    <oc r="G678">
      <f>#REF!</f>
    </oc>
    <nc r="G678">
      <f>G679</f>
    </nc>
  </rcc>
  <rcc rId="13191" sId="1" numFmtId="4">
    <oc r="G726">
      <v>19765.198329999999</v>
    </oc>
    <nc r="G726">
      <v>20195.818329999998</v>
    </nc>
  </rcc>
  <rcc rId="13192" sId="1" numFmtId="4">
    <oc r="G729">
      <v>240</v>
    </oc>
    <nc r="G729">
      <v>200</v>
    </nc>
  </rcc>
  <rcc rId="13193" sId="1" numFmtId="4">
    <oc r="G752">
      <v>2293471.08189</v>
    </oc>
    <nc r="G752">
      <v>2295491.17239</v>
    </nc>
  </rcc>
  <rcc rId="13194" sId="1">
    <oc r="G677">
      <f>G678+G679</f>
    </oc>
    <nc r="G677">
      <f>G678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95" sId="1" numFmtId="4">
    <oc r="G619">
      <v>20986.354179999998</v>
    </oc>
    <nc r="G619">
      <v>20968.354179999998</v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96" sId="1" odxf="1" dxf="1">
    <nc r="A219" t="inlineStr">
      <is>
        <t>Пособия, компенсации и иные социальные выплаты гражданам, кроме публичных нормативных обязательств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13197" sId="1" odxf="1" dxf="1">
    <nc r="A174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13198" sId="1" odxf="1" dxf="1">
    <nc r="A139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  <rcc rId="13199" sId="1" odxf="1" dxf="1">
    <nc r="A140" t="inlineStr">
      <is>
        <t>Уплата налога на имущество организаций и земельного налога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00" sId="1">
    <oc r="G3" t="inlineStr">
      <is>
        <t>от "__" ___ 2024    № ___</t>
      </is>
    </oc>
    <nc r="G3" t="inlineStr">
      <is>
        <t>от "09" апреля 2024    № 318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Ведом.структура!$A$1:$G$750</formula>
    <oldFormula>Ведом.структура!$A$5:$G$750</oldFormula>
  </rdn>
  <rdn rId="0" localSheetId="1" customView="1" name="Z_73FC67B9_3A5E_4402_A781_D3BF0209130F_.wvu.FilterData" hidden="1" oldHidden="1">
    <formula>Ведом.структура!$A$17:$G$748</formula>
    <oldFormula>Ведом.структура!$A$17:$G$748</oldFormula>
  </rdn>
  <rcv guid="{73FC67B9-3A5E-4402-A781-D3BF0209130F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9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371845A0-FBE9-4C8C-AEA3-19AE9A6FE7DF}" name="Пользователь" id="-1702012991" dateTime="2023-10-25T14:17:07"/>
  <userInfo guid="{046C1C3F-80D6-4380-8BBA-84A6649A3C2F}" name="Пользователь" id="-1702017342" dateTime="2024-01-31T10:57:44"/>
  <userInfo guid="{51770AF9-1D64-477D-8B46-A5D81FE6E638}" name="БутытоваСГ" id="-554962232" dateTime="2024-03-21T15:00:20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760"/>
  <sheetViews>
    <sheetView tabSelected="1" view="pageBreakPreview" topLeftCell="A556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2" style="1" bestFit="1" customWidth="1"/>
    <col min="9" max="16384" width="9.140625" style="1"/>
  </cols>
  <sheetData>
    <row r="1" spans="1:7" x14ac:dyDescent="0.2">
      <c r="G1" s="3" t="s">
        <v>654</v>
      </c>
    </row>
    <row r="2" spans="1:7" x14ac:dyDescent="0.2">
      <c r="G2" s="3" t="s">
        <v>653</v>
      </c>
    </row>
    <row r="3" spans="1:7" x14ac:dyDescent="0.2">
      <c r="G3" s="3" t="s">
        <v>667</v>
      </c>
    </row>
    <row r="5" spans="1:7" ht="12.75" customHeight="1" x14ac:dyDescent="0.2">
      <c r="A5" s="44"/>
      <c r="B5" s="44"/>
      <c r="C5" s="44"/>
      <c r="D5" s="2"/>
      <c r="E5" s="2"/>
      <c r="F5" s="33"/>
      <c r="G5" s="3" t="s">
        <v>393</v>
      </c>
    </row>
    <row r="6" spans="1:7" ht="12.75" customHeight="1" x14ac:dyDescent="0.2">
      <c r="A6" s="44"/>
      <c r="B6" s="44"/>
      <c r="C6" s="44"/>
      <c r="D6" s="2"/>
      <c r="E6" s="2"/>
      <c r="F6" s="101"/>
      <c r="G6" s="102" t="s">
        <v>274</v>
      </c>
    </row>
    <row r="7" spans="1:7" ht="12.75" customHeight="1" x14ac:dyDescent="0.2">
      <c r="A7" s="44"/>
      <c r="B7" s="44"/>
      <c r="C7" s="2"/>
      <c r="D7" s="2"/>
      <c r="E7" s="33"/>
      <c r="F7" s="101"/>
      <c r="G7" s="102" t="s">
        <v>275</v>
      </c>
    </row>
    <row r="8" spans="1:7" ht="12.75" customHeight="1" x14ac:dyDescent="0.2">
      <c r="A8" s="44"/>
      <c r="B8" s="44"/>
      <c r="C8" s="2"/>
      <c r="D8" s="2"/>
      <c r="E8" s="33"/>
      <c r="F8" s="101"/>
      <c r="G8" s="102" t="s">
        <v>100</v>
      </c>
    </row>
    <row r="9" spans="1:7" ht="12.75" customHeight="1" x14ac:dyDescent="0.2">
      <c r="A9" s="44"/>
      <c r="B9" s="44"/>
      <c r="C9" s="2"/>
      <c r="D9" s="2"/>
      <c r="E9" s="33"/>
      <c r="F9" s="101"/>
      <c r="G9" s="102" t="s">
        <v>542</v>
      </c>
    </row>
    <row r="10" spans="1:7" ht="12.75" customHeight="1" x14ac:dyDescent="0.2">
      <c r="A10" s="44"/>
      <c r="B10" s="44"/>
      <c r="C10" s="2"/>
      <c r="D10" s="2"/>
      <c r="E10" s="33"/>
      <c r="F10" s="151" t="s">
        <v>543</v>
      </c>
      <c r="G10" s="151"/>
    </row>
    <row r="11" spans="1:7" ht="12.75" customHeight="1" x14ac:dyDescent="0.2">
      <c r="A11" s="44"/>
      <c r="B11" s="44"/>
      <c r="C11" s="2"/>
      <c r="D11" s="2"/>
      <c r="E11" s="33"/>
      <c r="F11" s="101"/>
      <c r="G11" s="3" t="s">
        <v>576</v>
      </c>
    </row>
    <row r="12" spans="1:7" ht="12.75" customHeight="1" x14ac:dyDescent="0.2">
      <c r="A12" s="44"/>
      <c r="B12" s="44"/>
      <c r="C12" s="2"/>
      <c r="D12" s="2"/>
      <c r="E12" s="33"/>
      <c r="F12" s="33"/>
    </row>
    <row r="13" spans="1:7" ht="12.75" customHeight="1" x14ac:dyDescent="0.2">
      <c r="A13" s="44"/>
      <c r="B13" s="44"/>
      <c r="C13" s="2"/>
      <c r="D13" s="2"/>
      <c r="E13" s="33"/>
      <c r="F13" s="33"/>
    </row>
    <row r="14" spans="1:7" ht="18.75" x14ac:dyDescent="0.2">
      <c r="A14" s="152" t="s">
        <v>520</v>
      </c>
      <c r="B14" s="152"/>
      <c r="C14" s="152"/>
      <c r="D14" s="152"/>
      <c r="E14" s="152"/>
      <c r="F14" s="152"/>
      <c r="G14" s="152"/>
    </row>
    <row r="15" spans="1:7" ht="15.75" x14ac:dyDescent="0.25">
      <c r="A15" s="45"/>
      <c r="B15" s="45"/>
      <c r="C15" s="45"/>
      <c r="D15" s="45"/>
      <c r="E15" s="45"/>
      <c r="F15" s="45"/>
      <c r="G15" s="46" t="s">
        <v>160</v>
      </c>
    </row>
    <row r="16" spans="1:7" ht="12.75" customHeight="1" x14ac:dyDescent="0.2">
      <c r="A16" s="156" t="s">
        <v>64</v>
      </c>
      <c r="B16" s="154" t="s">
        <v>141</v>
      </c>
      <c r="C16" s="154" t="s">
        <v>79</v>
      </c>
      <c r="D16" s="155"/>
      <c r="E16" s="155"/>
      <c r="F16" s="155"/>
      <c r="G16" s="153" t="s">
        <v>292</v>
      </c>
    </row>
    <row r="17" spans="1:7" ht="25.5" x14ac:dyDescent="0.2">
      <c r="A17" s="156"/>
      <c r="B17" s="154"/>
      <c r="C17" s="47" t="s">
        <v>75</v>
      </c>
      <c r="D17" s="47" t="s">
        <v>76</v>
      </c>
      <c r="E17" s="47" t="s">
        <v>77</v>
      </c>
      <c r="F17" s="47" t="s">
        <v>78</v>
      </c>
      <c r="G17" s="153"/>
    </row>
    <row r="18" spans="1:7" ht="25.5" x14ac:dyDescent="0.2">
      <c r="A18" s="48" t="s">
        <v>99</v>
      </c>
      <c r="B18" s="49">
        <v>845</v>
      </c>
      <c r="C18" s="49"/>
      <c r="D18" s="49"/>
      <c r="E18" s="49"/>
      <c r="F18" s="49"/>
      <c r="G18" s="50">
        <f>G19</f>
        <v>4311.3999999999996</v>
      </c>
    </row>
    <row r="19" spans="1:7" x14ac:dyDescent="0.2">
      <c r="A19" s="34" t="s">
        <v>123</v>
      </c>
      <c r="B19" s="9">
        <v>845</v>
      </c>
      <c r="C19" s="9" t="s">
        <v>65</v>
      </c>
      <c r="D19" s="9"/>
      <c r="E19" s="9"/>
      <c r="F19" s="9"/>
      <c r="G19" s="51">
        <f>G20</f>
        <v>4311.3999999999996</v>
      </c>
    </row>
    <row r="20" spans="1:7" ht="38.25" x14ac:dyDescent="0.2">
      <c r="A20" s="28" t="s">
        <v>140</v>
      </c>
      <c r="B20" s="8">
        <v>845</v>
      </c>
      <c r="C20" s="8" t="s">
        <v>65</v>
      </c>
      <c r="D20" s="8" t="s">
        <v>80</v>
      </c>
      <c r="E20" s="8"/>
      <c r="F20" s="8"/>
      <c r="G20" s="52">
        <f>G21</f>
        <v>4311.3999999999996</v>
      </c>
    </row>
    <row r="21" spans="1:7" x14ac:dyDescent="0.2">
      <c r="A21" s="35" t="s">
        <v>162</v>
      </c>
      <c r="B21" s="11">
        <v>845</v>
      </c>
      <c r="C21" s="11" t="s">
        <v>65</v>
      </c>
      <c r="D21" s="11" t="s">
        <v>80</v>
      </c>
      <c r="E21" s="11" t="s">
        <v>184</v>
      </c>
      <c r="F21" s="11"/>
      <c r="G21" s="53">
        <f>G25+G22</f>
        <v>4311.3999999999996</v>
      </c>
    </row>
    <row r="22" spans="1:7" s="41" customFormat="1" ht="38.25" x14ac:dyDescent="0.2">
      <c r="A22" s="31" t="s">
        <v>168</v>
      </c>
      <c r="B22" s="4">
        <v>845</v>
      </c>
      <c r="C22" s="4" t="s">
        <v>65</v>
      </c>
      <c r="D22" s="4" t="s">
        <v>80</v>
      </c>
      <c r="E22" s="4" t="s">
        <v>193</v>
      </c>
      <c r="F22" s="4"/>
      <c r="G22" s="5">
        <f>G23+G24</f>
        <v>84</v>
      </c>
    </row>
    <row r="23" spans="1:7" ht="25.5" x14ac:dyDescent="0.2">
      <c r="A23" s="14" t="s">
        <v>182</v>
      </c>
      <c r="B23" s="6" t="s">
        <v>37</v>
      </c>
      <c r="C23" s="6" t="s">
        <v>65</v>
      </c>
      <c r="D23" s="6" t="s">
        <v>80</v>
      </c>
      <c r="E23" s="6" t="s">
        <v>193</v>
      </c>
      <c r="F23" s="6" t="s">
        <v>117</v>
      </c>
      <c r="G23" s="80">
        <v>64.5</v>
      </c>
    </row>
    <row r="24" spans="1:7" ht="38.25" x14ac:dyDescent="0.2">
      <c r="A24" s="14" t="s">
        <v>183</v>
      </c>
      <c r="B24" s="6" t="s">
        <v>37</v>
      </c>
      <c r="C24" s="6" t="s">
        <v>65</v>
      </c>
      <c r="D24" s="6" t="s">
        <v>80</v>
      </c>
      <c r="E24" s="6" t="s">
        <v>193</v>
      </c>
      <c r="F24" s="6" t="s">
        <v>176</v>
      </c>
      <c r="G24" s="80">
        <v>19.5</v>
      </c>
    </row>
    <row r="25" spans="1:7" s="42" customFormat="1" ht="38.25" x14ac:dyDescent="0.2">
      <c r="A25" s="17" t="s">
        <v>96</v>
      </c>
      <c r="B25" s="11">
        <v>845</v>
      </c>
      <c r="C25" s="11" t="s">
        <v>65</v>
      </c>
      <c r="D25" s="11" t="s">
        <v>80</v>
      </c>
      <c r="E25" s="11" t="s">
        <v>190</v>
      </c>
      <c r="F25" s="11"/>
      <c r="G25" s="128">
        <f>G26+G32</f>
        <v>4227.3999999999996</v>
      </c>
    </row>
    <row r="26" spans="1:7" ht="25.5" x14ac:dyDescent="0.2">
      <c r="A26" s="29" t="s">
        <v>145</v>
      </c>
      <c r="B26" s="4">
        <v>845</v>
      </c>
      <c r="C26" s="4" t="s">
        <v>65</v>
      </c>
      <c r="D26" s="4" t="s">
        <v>80</v>
      </c>
      <c r="E26" s="4" t="s">
        <v>191</v>
      </c>
      <c r="F26" s="4"/>
      <c r="G26" s="5">
        <f>SUM(G27:G31)</f>
        <v>1810.3999999999999</v>
      </c>
    </row>
    <row r="27" spans="1:7" ht="25.5" x14ac:dyDescent="0.2">
      <c r="A27" s="14" t="s">
        <v>182</v>
      </c>
      <c r="B27" s="6">
        <v>845</v>
      </c>
      <c r="C27" s="6" t="s">
        <v>65</v>
      </c>
      <c r="D27" s="6" t="s">
        <v>80</v>
      </c>
      <c r="E27" s="6" t="s">
        <v>191</v>
      </c>
      <c r="F27" s="6" t="s">
        <v>117</v>
      </c>
      <c r="G27" s="80">
        <v>1134.0999999999999</v>
      </c>
    </row>
    <row r="28" spans="1:7" ht="25.5" x14ac:dyDescent="0.2">
      <c r="A28" s="105" t="s">
        <v>434</v>
      </c>
      <c r="B28" s="6" t="s">
        <v>37</v>
      </c>
      <c r="C28" s="6" t="s">
        <v>65</v>
      </c>
      <c r="D28" s="6" t="s">
        <v>80</v>
      </c>
      <c r="E28" s="6" t="s">
        <v>191</v>
      </c>
      <c r="F28" s="6" t="s">
        <v>435</v>
      </c>
      <c r="G28" s="80">
        <v>50</v>
      </c>
    </row>
    <row r="29" spans="1:7" ht="38.25" x14ac:dyDescent="0.2">
      <c r="A29" s="14" t="s">
        <v>183</v>
      </c>
      <c r="B29" s="6">
        <v>845</v>
      </c>
      <c r="C29" s="6" t="s">
        <v>65</v>
      </c>
      <c r="D29" s="6" t="s">
        <v>80</v>
      </c>
      <c r="E29" s="6" t="s">
        <v>191</v>
      </c>
      <c r="F29" s="6" t="s">
        <v>176</v>
      </c>
      <c r="G29" s="80">
        <v>342.5</v>
      </c>
    </row>
    <row r="30" spans="1:7" ht="25.5" x14ac:dyDescent="0.2">
      <c r="A30" s="14" t="s">
        <v>118</v>
      </c>
      <c r="B30" s="6" t="s">
        <v>37</v>
      </c>
      <c r="C30" s="6" t="s">
        <v>65</v>
      </c>
      <c r="D30" s="6" t="s">
        <v>80</v>
      </c>
      <c r="E30" s="6" t="s">
        <v>191</v>
      </c>
      <c r="F30" s="6" t="s">
        <v>119</v>
      </c>
      <c r="G30" s="80">
        <v>33.799999999999997</v>
      </c>
    </row>
    <row r="31" spans="1:7" ht="25.5" x14ac:dyDescent="0.2">
      <c r="A31" s="14" t="s">
        <v>120</v>
      </c>
      <c r="B31" s="6">
        <v>845</v>
      </c>
      <c r="C31" s="6" t="s">
        <v>65</v>
      </c>
      <c r="D31" s="6" t="s">
        <v>80</v>
      </c>
      <c r="E31" s="6" t="s">
        <v>191</v>
      </c>
      <c r="F31" s="6" t="s">
        <v>121</v>
      </c>
      <c r="G31" s="80">
        <v>250</v>
      </c>
    </row>
    <row r="32" spans="1:7" ht="25.5" x14ac:dyDescent="0.2">
      <c r="A32" s="29" t="s">
        <v>164</v>
      </c>
      <c r="B32" s="4">
        <v>845</v>
      </c>
      <c r="C32" s="4" t="s">
        <v>65</v>
      </c>
      <c r="D32" s="4" t="s">
        <v>80</v>
      </c>
      <c r="E32" s="4" t="s">
        <v>192</v>
      </c>
      <c r="F32" s="4"/>
      <c r="G32" s="5">
        <f>SUM(G33:G35)</f>
        <v>2417</v>
      </c>
    </row>
    <row r="33" spans="1:7" ht="25.5" x14ac:dyDescent="0.2">
      <c r="A33" s="14" t="s">
        <v>182</v>
      </c>
      <c r="B33" s="6">
        <v>845</v>
      </c>
      <c r="C33" s="6" t="s">
        <v>65</v>
      </c>
      <c r="D33" s="6" t="s">
        <v>80</v>
      </c>
      <c r="E33" s="6" t="s">
        <v>192</v>
      </c>
      <c r="F33" s="6" t="s">
        <v>117</v>
      </c>
      <c r="G33" s="80">
        <v>1741.2</v>
      </c>
    </row>
    <row r="34" spans="1:7" ht="51" x14ac:dyDescent="0.2">
      <c r="A34" s="14" t="s">
        <v>405</v>
      </c>
      <c r="B34" s="6">
        <v>845</v>
      </c>
      <c r="C34" s="6" t="s">
        <v>65</v>
      </c>
      <c r="D34" s="6" t="s">
        <v>80</v>
      </c>
      <c r="E34" s="6" t="s">
        <v>192</v>
      </c>
      <c r="F34" s="6" t="s">
        <v>404</v>
      </c>
      <c r="G34" s="80">
        <v>150</v>
      </c>
    </row>
    <row r="35" spans="1:7" ht="38.25" x14ac:dyDescent="0.2">
      <c r="A35" s="14" t="s">
        <v>183</v>
      </c>
      <c r="B35" s="6">
        <v>845</v>
      </c>
      <c r="C35" s="6" t="s">
        <v>65</v>
      </c>
      <c r="D35" s="6" t="s">
        <v>80</v>
      </c>
      <c r="E35" s="6" t="s">
        <v>192</v>
      </c>
      <c r="F35" s="6" t="s">
        <v>176</v>
      </c>
      <c r="G35" s="80">
        <v>525.79999999999995</v>
      </c>
    </row>
    <row r="36" spans="1:7" ht="25.5" x14ac:dyDescent="0.2">
      <c r="A36" s="48" t="s">
        <v>97</v>
      </c>
      <c r="B36" s="49">
        <v>968</v>
      </c>
      <c r="C36" s="49"/>
      <c r="D36" s="49"/>
      <c r="E36" s="49"/>
      <c r="F36" s="49"/>
      <c r="G36" s="50">
        <f>G37+G147+G156+G190+G214</f>
        <v>571645.45712000004</v>
      </c>
    </row>
    <row r="37" spans="1:7" x14ac:dyDescent="0.2">
      <c r="A37" s="34" t="s">
        <v>123</v>
      </c>
      <c r="B37" s="9">
        <v>968</v>
      </c>
      <c r="C37" s="9" t="s">
        <v>65</v>
      </c>
      <c r="D37" s="9"/>
      <c r="E37" s="9"/>
      <c r="F37" s="9"/>
      <c r="G37" s="51">
        <f>G38+G44+G63+G67+G56+G60</f>
        <v>64299.668699999995</v>
      </c>
    </row>
    <row r="38" spans="1:7" ht="25.5" x14ac:dyDescent="0.2">
      <c r="A38" s="23" t="s">
        <v>107</v>
      </c>
      <c r="B38" s="8" t="s">
        <v>165</v>
      </c>
      <c r="C38" s="8" t="s">
        <v>65</v>
      </c>
      <c r="D38" s="8" t="s">
        <v>67</v>
      </c>
      <c r="E38" s="8"/>
      <c r="F38" s="8"/>
      <c r="G38" s="126">
        <f>G39</f>
        <v>2832.7</v>
      </c>
    </row>
    <row r="39" spans="1:7" x14ac:dyDescent="0.2">
      <c r="A39" s="17" t="s">
        <v>162</v>
      </c>
      <c r="B39" s="11" t="s">
        <v>165</v>
      </c>
      <c r="C39" s="11" t="s">
        <v>65</v>
      </c>
      <c r="D39" s="11" t="s">
        <v>67</v>
      </c>
      <c r="E39" s="11" t="s">
        <v>184</v>
      </c>
      <c r="F39" s="11"/>
      <c r="G39" s="53">
        <f>G40</f>
        <v>2832.7</v>
      </c>
    </row>
    <row r="40" spans="1:7" s="42" customFormat="1" ht="38.25" x14ac:dyDescent="0.2">
      <c r="A40" s="17" t="s">
        <v>96</v>
      </c>
      <c r="B40" s="11" t="s">
        <v>165</v>
      </c>
      <c r="C40" s="11" t="s">
        <v>65</v>
      </c>
      <c r="D40" s="11" t="s">
        <v>67</v>
      </c>
      <c r="E40" s="11" t="s">
        <v>190</v>
      </c>
      <c r="F40" s="11"/>
      <c r="G40" s="53">
        <f>G41</f>
        <v>2832.7</v>
      </c>
    </row>
    <row r="41" spans="1:7" s="41" customFormat="1" ht="25.5" x14ac:dyDescent="0.2">
      <c r="A41" s="29" t="s">
        <v>154</v>
      </c>
      <c r="B41" s="4" t="s">
        <v>165</v>
      </c>
      <c r="C41" s="4" t="s">
        <v>65</v>
      </c>
      <c r="D41" s="4" t="s">
        <v>67</v>
      </c>
      <c r="E41" s="4" t="s">
        <v>195</v>
      </c>
      <c r="F41" s="4"/>
      <c r="G41" s="5">
        <f>SUM(G42:G43)</f>
        <v>2832.7</v>
      </c>
    </row>
    <row r="42" spans="1:7" ht="25.5" x14ac:dyDescent="0.2">
      <c r="A42" s="14" t="s">
        <v>182</v>
      </c>
      <c r="B42" s="6" t="s">
        <v>165</v>
      </c>
      <c r="C42" s="6" t="s">
        <v>65</v>
      </c>
      <c r="D42" s="6" t="s">
        <v>67</v>
      </c>
      <c r="E42" s="6" t="s">
        <v>195</v>
      </c>
      <c r="F42" s="6" t="s">
        <v>117</v>
      </c>
      <c r="G42" s="80">
        <v>2176.4</v>
      </c>
    </row>
    <row r="43" spans="1:7" ht="38.25" x14ac:dyDescent="0.2">
      <c r="A43" s="14" t="s">
        <v>183</v>
      </c>
      <c r="B43" s="6" t="s">
        <v>165</v>
      </c>
      <c r="C43" s="6" t="s">
        <v>65</v>
      </c>
      <c r="D43" s="6" t="s">
        <v>67</v>
      </c>
      <c r="E43" s="6" t="s">
        <v>195</v>
      </c>
      <c r="F43" s="6" t="s">
        <v>176</v>
      </c>
      <c r="G43" s="80">
        <v>656.3</v>
      </c>
    </row>
    <row r="44" spans="1:7" ht="38.25" x14ac:dyDescent="0.2">
      <c r="A44" s="23" t="s">
        <v>102</v>
      </c>
      <c r="B44" s="8">
        <v>968</v>
      </c>
      <c r="C44" s="8" t="s">
        <v>65</v>
      </c>
      <c r="D44" s="8" t="s">
        <v>68</v>
      </c>
      <c r="E44" s="8"/>
      <c r="F44" s="8"/>
      <c r="G44" s="126">
        <f>G45</f>
        <v>16661.135329999997</v>
      </c>
    </row>
    <row r="45" spans="1:7" x14ac:dyDescent="0.2">
      <c r="A45" s="35" t="s">
        <v>162</v>
      </c>
      <c r="B45" s="11" t="s">
        <v>165</v>
      </c>
      <c r="C45" s="11" t="s">
        <v>65</v>
      </c>
      <c r="D45" s="11" t="s">
        <v>68</v>
      </c>
      <c r="E45" s="11" t="s">
        <v>184</v>
      </c>
      <c r="F45" s="11"/>
      <c r="G45" s="53">
        <f>G46+G53</f>
        <v>16661.135329999997</v>
      </c>
    </row>
    <row r="46" spans="1:7" s="42" customFormat="1" ht="38.25" x14ac:dyDescent="0.2">
      <c r="A46" s="17" t="s">
        <v>96</v>
      </c>
      <c r="B46" s="11">
        <v>968</v>
      </c>
      <c r="C46" s="11" t="s">
        <v>81</v>
      </c>
      <c r="D46" s="11" t="s">
        <v>68</v>
      </c>
      <c r="E46" s="11" t="s">
        <v>190</v>
      </c>
      <c r="F46" s="11"/>
      <c r="G46" s="53">
        <f>G47</f>
        <v>12146.599999999999</v>
      </c>
    </row>
    <row r="47" spans="1:7" ht="25.5" x14ac:dyDescent="0.2">
      <c r="A47" s="24" t="s">
        <v>145</v>
      </c>
      <c r="B47" s="4">
        <v>968</v>
      </c>
      <c r="C47" s="4" t="s">
        <v>65</v>
      </c>
      <c r="D47" s="4" t="s">
        <v>68</v>
      </c>
      <c r="E47" s="4" t="s">
        <v>191</v>
      </c>
      <c r="F47" s="4"/>
      <c r="G47" s="5">
        <f>SUM(G48:G52)</f>
        <v>12146.599999999999</v>
      </c>
    </row>
    <row r="48" spans="1:7" ht="25.5" x14ac:dyDescent="0.2">
      <c r="A48" s="14" t="s">
        <v>182</v>
      </c>
      <c r="B48" s="6">
        <v>968</v>
      </c>
      <c r="C48" s="6" t="s">
        <v>65</v>
      </c>
      <c r="D48" s="6" t="s">
        <v>68</v>
      </c>
      <c r="E48" s="6" t="s">
        <v>191</v>
      </c>
      <c r="F48" s="6" t="s">
        <v>117</v>
      </c>
      <c r="G48" s="80">
        <v>9157.5</v>
      </c>
    </row>
    <row r="49" spans="1:7" ht="38.25" x14ac:dyDescent="0.2">
      <c r="A49" s="14" t="s">
        <v>183</v>
      </c>
      <c r="B49" s="6">
        <v>968</v>
      </c>
      <c r="C49" s="6" t="s">
        <v>65</v>
      </c>
      <c r="D49" s="6" t="s">
        <v>68</v>
      </c>
      <c r="E49" s="6" t="s">
        <v>191</v>
      </c>
      <c r="F49" s="6" t="s">
        <v>176</v>
      </c>
      <c r="G49" s="80">
        <v>2765.3</v>
      </c>
    </row>
    <row r="50" spans="1:7" ht="25.5" x14ac:dyDescent="0.2">
      <c r="A50" s="14" t="s">
        <v>118</v>
      </c>
      <c r="B50" s="6" t="s">
        <v>165</v>
      </c>
      <c r="C50" s="6" t="s">
        <v>65</v>
      </c>
      <c r="D50" s="6" t="s">
        <v>68</v>
      </c>
      <c r="E50" s="6" t="s">
        <v>191</v>
      </c>
      <c r="F50" s="6" t="s">
        <v>119</v>
      </c>
      <c r="G50" s="80">
        <v>8.8000000000000007</v>
      </c>
    </row>
    <row r="51" spans="1:7" ht="25.5" x14ac:dyDescent="0.2">
      <c r="A51" s="14" t="s">
        <v>118</v>
      </c>
      <c r="B51" s="6" t="s">
        <v>165</v>
      </c>
      <c r="C51" s="6" t="s">
        <v>65</v>
      </c>
      <c r="D51" s="6" t="s">
        <v>68</v>
      </c>
      <c r="E51" s="6" t="s">
        <v>191</v>
      </c>
      <c r="F51" s="6" t="s">
        <v>436</v>
      </c>
      <c r="G51" s="80">
        <v>90</v>
      </c>
    </row>
    <row r="52" spans="1:7" x14ac:dyDescent="0.2">
      <c r="A52" s="70" t="s">
        <v>321</v>
      </c>
      <c r="B52" s="6">
        <v>968</v>
      </c>
      <c r="C52" s="6" t="s">
        <v>65</v>
      </c>
      <c r="D52" s="6" t="s">
        <v>68</v>
      </c>
      <c r="E52" s="6" t="s">
        <v>191</v>
      </c>
      <c r="F52" s="6" t="s">
        <v>320</v>
      </c>
      <c r="G52" s="80">
        <v>125</v>
      </c>
    </row>
    <row r="53" spans="1:7" ht="25.5" x14ac:dyDescent="0.2">
      <c r="A53" s="31" t="s">
        <v>557</v>
      </c>
      <c r="B53" s="4" t="s">
        <v>165</v>
      </c>
      <c r="C53" s="4" t="s">
        <v>65</v>
      </c>
      <c r="D53" s="4" t="s">
        <v>68</v>
      </c>
      <c r="E53" s="4" t="s">
        <v>582</v>
      </c>
      <c r="F53" s="11"/>
      <c r="G53" s="5">
        <f>SUM(G54:G55)</f>
        <v>4514.5353299999997</v>
      </c>
    </row>
    <row r="54" spans="1:7" ht="25.5" x14ac:dyDescent="0.2">
      <c r="A54" s="14" t="s">
        <v>182</v>
      </c>
      <c r="B54" s="6" t="s">
        <v>165</v>
      </c>
      <c r="C54" s="6" t="s">
        <v>65</v>
      </c>
      <c r="D54" s="6" t="s">
        <v>68</v>
      </c>
      <c r="E54" s="6" t="s">
        <v>582</v>
      </c>
      <c r="F54" s="6" t="s">
        <v>117</v>
      </c>
      <c r="G54" s="19">
        <v>3259.6618199999998</v>
      </c>
    </row>
    <row r="55" spans="1:7" ht="38.25" x14ac:dyDescent="0.2">
      <c r="A55" s="14" t="s">
        <v>183</v>
      </c>
      <c r="B55" s="6" t="s">
        <v>165</v>
      </c>
      <c r="C55" s="6" t="s">
        <v>65</v>
      </c>
      <c r="D55" s="6" t="s">
        <v>68</v>
      </c>
      <c r="E55" s="6" t="s">
        <v>582</v>
      </c>
      <c r="F55" s="6" t="s">
        <v>176</v>
      </c>
      <c r="G55" s="19">
        <v>1254.8735099999999</v>
      </c>
    </row>
    <row r="56" spans="1:7" x14ac:dyDescent="0.2">
      <c r="A56" s="23" t="s">
        <v>360</v>
      </c>
      <c r="B56" s="8">
        <v>968</v>
      </c>
      <c r="C56" s="8" t="s">
        <v>65</v>
      </c>
      <c r="D56" s="8" t="s">
        <v>70</v>
      </c>
      <c r="E56" s="8"/>
      <c r="F56" s="8"/>
      <c r="G56" s="126">
        <f>G57</f>
        <v>47</v>
      </c>
    </row>
    <row r="57" spans="1:7" x14ac:dyDescent="0.2">
      <c r="A57" s="17" t="s">
        <v>162</v>
      </c>
      <c r="B57" s="11" t="s">
        <v>165</v>
      </c>
      <c r="C57" s="11" t="s">
        <v>65</v>
      </c>
      <c r="D57" s="11" t="s">
        <v>70</v>
      </c>
      <c r="E57" s="11" t="s">
        <v>184</v>
      </c>
      <c r="F57" s="11"/>
      <c r="G57" s="53">
        <f>G58</f>
        <v>47</v>
      </c>
    </row>
    <row r="58" spans="1:7" ht="38.25" x14ac:dyDescent="0.2">
      <c r="A58" s="30" t="s">
        <v>361</v>
      </c>
      <c r="B58" s="4" t="s">
        <v>165</v>
      </c>
      <c r="C58" s="4" t="s">
        <v>65</v>
      </c>
      <c r="D58" s="4" t="s">
        <v>70</v>
      </c>
      <c r="E58" s="4" t="s">
        <v>362</v>
      </c>
      <c r="F58" s="4"/>
      <c r="G58" s="5">
        <f>G59</f>
        <v>47</v>
      </c>
    </row>
    <row r="59" spans="1:7" ht="25.5" x14ac:dyDescent="0.2">
      <c r="A59" s="36" t="s">
        <v>156</v>
      </c>
      <c r="B59" s="6" t="s">
        <v>165</v>
      </c>
      <c r="C59" s="6" t="s">
        <v>65</v>
      </c>
      <c r="D59" s="6" t="s">
        <v>70</v>
      </c>
      <c r="E59" s="6" t="s">
        <v>362</v>
      </c>
      <c r="F59" s="6" t="s">
        <v>121</v>
      </c>
      <c r="G59" s="80">
        <v>47</v>
      </c>
    </row>
    <row r="60" spans="1:7" x14ac:dyDescent="0.2">
      <c r="A60" s="23" t="s">
        <v>571</v>
      </c>
      <c r="B60" s="8">
        <v>968</v>
      </c>
      <c r="C60" s="8" t="s">
        <v>65</v>
      </c>
      <c r="D60" s="8" t="s">
        <v>69</v>
      </c>
      <c r="E60" s="8"/>
      <c r="F60" s="125"/>
      <c r="G60" s="126">
        <f>G61</f>
        <v>5000</v>
      </c>
    </row>
    <row r="61" spans="1:7" ht="25.5" x14ac:dyDescent="0.2">
      <c r="A61" s="15" t="s">
        <v>171</v>
      </c>
      <c r="B61" s="4" t="s">
        <v>165</v>
      </c>
      <c r="C61" s="4" t="s">
        <v>65</v>
      </c>
      <c r="D61" s="4" t="s">
        <v>69</v>
      </c>
      <c r="E61" s="4" t="s">
        <v>455</v>
      </c>
      <c r="F61" s="4"/>
      <c r="G61" s="79">
        <f>G62</f>
        <v>5000</v>
      </c>
    </row>
    <row r="62" spans="1:7" x14ac:dyDescent="0.2">
      <c r="A62" s="36" t="s">
        <v>572</v>
      </c>
      <c r="B62" s="6" t="s">
        <v>165</v>
      </c>
      <c r="C62" s="6" t="s">
        <v>65</v>
      </c>
      <c r="D62" s="6" t="s">
        <v>69</v>
      </c>
      <c r="E62" s="6" t="s">
        <v>455</v>
      </c>
      <c r="F62" s="6" t="s">
        <v>573</v>
      </c>
      <c r="G62" s="80">
        <v>5000</v>
      </c>
    </row>
    <row r="63" spans="1:7" x14ac:dyDescent="0.2">
      <c r="A63" s="23" t="s">
        <v>57</v>
      </c>
      <c r="B63" s="8">
        <v>968</v>
      </c>
      <c r="C63" s="8" t="s">
        <v>65</v>
      </c>
      <c r="D63" s="8" t="s">
        <v>85</v>
      </c>
      <c r="E63" s="8"/>
      <c r="F63" s="8"/>
      <c r="G63" s="126">
        <f>G65</f>
        <v>402.5</v>
      </c>
    </row>
    <row r="64" spans="1:7" x14ac:dyDescent="0.2">
      <c r="A64" s="17" t="s">
        <v>162</v>
      </c>
      <c r="B64" s="11" t="s">
        <v>165</v>
      </c>
      <c r="C64" s="11" t="s">
        <v>65</v>
      </c>
      <c r="D64" s="11" t="s">
        <v>85</v>
      </c>
      <c r="E64" s="11" t="s">
        <v>184</v>
      </c>
      <c r="F64" s="11"/>
      <c r="G64" s="53">
        <f>G65</f>
        <v>402.5</v>
      </c>
    </row>
    <row r="65" spans="1:7" s="41" customFormat="1" x14ac:dyDescent="0.2">
      <c r="A65" s="24" t="s">
        <v>91</v>
      </c>
      <c r="B65" s="4">
        <v>968</v>
      </c>
      <c r="C65" s="4" t="s">
        <v>65</v>
      </c>
      <c r="D65" s="4" t="s">
        <v>85</v>
      </c>
      <c r="E65" s="4" t="s">
        <v>196</v>
      </c>
      <c r="F65" s="4"/>
      <c r="G65" s="5">
        <f>G66</f>
        <v>402.5</v>
      </c>
    </row>
    <row r="66" spans="1:7" x14ac:dyDescent="0.2">
      <c r="A66" s="36" t="s">
        <v>122</v>
      </c>
      <c r="B66" s="6">
        <v>968</v>
      </c>
      <c r="C66" s="6" t="s">
        <v>65</v>
      </c>
      <c r="D66" s="6" t="s">
        <v>85</v>
      </c>
      <c r="E66" s="6" t="s">
        <v>196</v>
      </c>
      <c r="F66" s="6" t="s">
        <v>124</v>
      </c>
      <c r="G66" s="19">
        <v>402.5</v>
      </c>
    </row>
    <row r="67" spans="1:7" x14ac:dyDescent="0.2">
      <c r="A67" s="23" t="s">
        <v>115</v>
      </c>
      <c r="B67" s="8">
        <v>968</v>
      </c>
      <c r="C67" s="8" t="s">
        <v>65</v>
      </c>
      <c r="D67" s="8" t="s">
        <v>103</v>
      </c>
      <c r="E67" s="8"/>
      <c r="F67" s="8"/>
      <c r="G67" s="52">
        <f>G68+G90+G95+G99+G103+G86</f>
        <v>39356.33337</v>
      </c>
    </row>
    <row r="68" spans="1:7" ht="25.5" x14ac:dyDescent="0.2">
      <c r="A68" s="65" t="s">
        <v>521</v>
      </c>
      <c r="B68" s="11" t="s">
        <v>165</v>
      </c>
      <c r="C68" s="11" t="s">
        <v>65</v>
      </c>
      <c r="D68" s="11" t="s">
        <v>103</v>
      </c>
      <c r="E68" s="11" t="s">
        <v>299</v>
      </c>
      <c r="F68" s="11"/>
      <c r="G68" s="53">
        <f>G69+G72+G80+G76+G83</f>
        <v>1296</v>
      </c>
    </row>
    <row r="69" spans="1:7" s="42" customFormat="1" ht="38.25" x14ac:dyDescent="0.2">
      <c r="A69" s="22" t="s">
        <v>349</v>
      </c>
      <c r="B69" s="4" t="s">
        <v>165</v>
      </c>
      <c r="C69" s="4" t="s">
        <v>65</v>
      </c>
      <c r="D69" s="4" t="s">
        <v>103</v>
      </c>
      <c r="E69" s="4" t="s">
        <v>314</v>
      </c>
      <c r="F69" s="4"/>
      <c r="G69" s="5">
        <f>G70</f>
        <v>100</v>
      </c>
    </row>
    <row r="70" spans="1:7" s="41" customFormat="1" ht="25.5" x14ac:dyDescent="0.2">
      <c r="A70" s="15" t="s">
        <v>171</v>
      </c>
      <c r="B70" s="4">
        <v>968</v>
      </c>
      <c r="C70" s="4" t="s">
        <v>65</v>
      </c>
      <c r="D70" s="4" t="s">
        <v>103</v>
      </c>
      <c r="E70" s="4" t="s">
        <v>311</v>
      </c>
      <c r="F70" s="7"/>
      <c r="G70" s="5">
        <f>G71</f>
        <v>100</v>
      </c>
    </row>
    <row r="71" spans="1:7" ht="25.5" x14ac:dyDescent="0.2">
      <c r="A71" s="25" t="s">
        <v>156</v>
      </c>
      <c r="B71" s="6" t="s">
        <v>165</v>
      </c>
      <c r="C71" s="6" t="s">
        <v>65</v>
      </c>
      <c r="D71" s="6" t="s">
        <v>103</v>
      </c>
      <c r="E71" s="6" t="s">
        <v>311</v>
      </c>
      <c r="F71" s="6" t="s">
        <v>121</v>
      </c>
      <c r="G71" s="80">
        <v>100</v>
      </c>
    </row>
    <row r="72" spans="1:7" ht="25.5" x14ac:dyDescent="0.2">
      <c r="A72" s="22" t="s">
        <v>350</v>
      </c>
      <c r="B72" s="4" t="s">
        <v>165</v>
      </c>
      <c r="C72" s="4" t="s">
        <v>65</v>
      </c>
      <c r="D72" s="4" t="s">
        <v>103</v>
      </c>
      <c r="E72" s="4" t="s">
        <v>351</v>
      </c>
      <c r="F72" s="4"/>
      <c r="G72" s="5">
        <f>G73</f>
        <v>332</v>
      </c>
    </row>
    <row r="73" spans="1:7" s="41" customFormat="1" ht="38.25" x14ac:dyDescent="0.2">
      <c r="A73" s="24" t="s">
        <v>300</v>
      </c>
      <c r="B73" s="4" t="s">
        <v>165</v>
      </c>
      <c r="C73" s="4" t="s">
        <v>65</v>
      </c>
      <c r="D73" s="4" t="s">
        <v>103</v>
      </c>
      <c r="E73" s="4" t="s">
        <v>30</v>
      </c>
      <c r="F73" s="4"/>
      <c r="G73" s="5">
        <f>G74+G75</f>
        <v>332</v>
      </c>
    </row>
    <row r="74" spans="1:7" ht="25.5" x14ac:dyDescent="0.2">
      <c r="A74" s="25" t="s">
        <v>156</v>
      </c>
      <c r="B74" s="6" t="s">
        <v>165</v>
      </c>
      <c r="C74" s="6" t="s">
        <v>65</v>
      </c>
      <c r="D74" s="6" t="s">
        <v>103</v>
      </c>
      <c r="E74" s="6" t="s">
        <v>30</v>
      </c>
      <c r="F74" s="81" t="s">
        <v>121</v>
      </c>
      <c r="G74" s="80">
        <v>222</v>
      </c>
    </row>
    <row r="75" spans="1:7" x14ac:dyDescent="0.2">
      <c r="A75" s="26" t="s">
        <v>174</v>
      </c>
      <c r="B75" s="6" t="s">
        <v>165</v>
      </c>
      <c r="C75" s="6" t="s">
        <v>65</v>
      </c>
      <c r="D75" s="6" t="s">
        <v>103</v>
      </c>
      <c r="E75" s="6" t="s">
        <v>30</v>
      </c>
      <c r="F75" s="81" t="s">
        <v>125</v>
      </c>
      <c r="G75" s="80">
        <v>110</v>
      </c>
    </row>
    <row r="76" spans="1:7" s="41" customFormat="1" ht="31.5" customHeight="1" x14ac:dyDescent="0.2">
      <c r="A76" s="133" t="s">
        <v>494</v>
      </c>
      <c r="B76" s="4" t="s">
        <v>165</v>
      </c>
      <c r="C76" s="4" t="s">
        <v>65</v>
      </c>
      <c r="D76" s="4" t="s">
        <v>103</v>
      </c>
      <c r="E76" s="4" t="s">
        <v>493</v>
      </c>
      <c r="F76" s="116"/>
      <c r="G76" s="79">
        <f>G77</f>
        <v>714</v>
      </c>
    </row>
    <row r="77" spans="1:7" s="41" customFormat="1" ht="25.5" x14ac:dyDescent="0.2">
      <c r="A77" s="22" t="s">
        <v>492</v>
      </c>
      <c r="B77" s="4" t="s">
        <v>165</v>
      </c>
      <c r="C77" s="4" t="s">
        <v>65</v>
      </c>
      <c r="D77" s="4" t="s">
        <v>103</v>
      </c>
      <c r="E77" s="4" t="s">
        <v>491</v>
      </c>
      <c r="F77" s="116"/>
      <c r="G77" s="79">
        <f>G78+G79</f>
        <v>714</v>
      </c>
    </row>
    <row r="78" spans="1:7" ht="25.5" x14ac:dyDescent="0.2">
      <c r="A78" s="25" t="s">
        <v>156</v>
      </c>
      <c r="B78" s="6" t="s">
        <v>165</v>
      </c>
      <c r="C78" s="6" t="s">
        <v>65</v>
      </c>
      <c r="D78" s="6" t="s">
        <v>103</v>
      </c>
      <c r="E78" s="6" t="s">
        <v>491</v>
      </c>
      <c r="F78" s="81" t="s">
        <v>121</v>
      </c>
      <c r="G78" s="80">
        <v>214</v>
      </c>
    </row>
    <row r="79" spans="1:7" x14ac:dyDescent="0.2">
      <c r="A79" s="26" t="s">
        <v>174</v>
      </c>
      <c r="B79" s="6" t="s">
        <v>165</v>
      </c>
      <c r="C79" s="6" t="s">
        <v>65</v>
      </c>
      <c r="D79" s="6" t="s">
        <v>103</v>
      </c>
      <c r="E79" s="6" t="s">
        <v>491</v>
      </c>
      <c r="F79" s="81" t="s">
        <v>125</v>
      </c>
      <c r="G79" s="80">
        <v>500</v>
      </c>
    </row>
    <row r="80" spans="1:7" s="42" customFormat="1" ht="38.25" x14ac:dyDescent="0.2">
      <c r="A80" s="69" t="s">
        <v>15</v>
      </c>
      <c r="B80" s="4" t="s">
        <v>165</v>
      </c>
      <c r="C80" s="4" t="s">
        <v>65</v>
      </c>
      <c r="D80" s="4" t="s">
        <v>103</v>
      </c>
      <c r="E80" s="4" t="s">
        <v>16</v>
      </c>
      <c r="F80" s="4"/>
      <c r="G80" s="5">
        <f>G81</f>
        <v>50</v>
      </c>
    </row>
    <row r="81" spans="1:7" s="42" customFormat="1" ht="25.5" x14ac:dyDescent="0.2">
      <c r="A81" s="15" t="s">
        <v>171</v>
      </c>
      <c r="B81" s="4" t="s">
        <v>165</v>
      </c>
      <c r="C81" s="4" t="s">
        <v>65</v>
      </c>
      <c r="D81" s="4" t="s">
        <v>103</v>
      </c>
      <c r="E81" s="4" t="s">
        <v>17</v>
      </c>
      <c r="F81" s="7"/>
      <c r="G81" s="5">
        <f>G82</f>
        <v>50</v>
      </c>
    </row>
    <row r="82" spans="1:7" s="42" customFormat="1" ht="25.5" x14ac:dyDescent="0.2">
      <c r="A82" s="25" t="s">
        <v>156</v>
      </c>
      <c r="B82" s="6" t="s">
        <v>165</v>
      </c>
      <c r="C82" s="6" t="s">
        <v>65</v>
      </c>
      <c r="D82" s="6" t="s">
        <v>103</v>
      </c>
      <c r="E82" s="6" t="s">
        <v>17</v>
      </c>
      <c r="F82" s="6" t="s">
        <v>121</v>
      </c>
      <c r="G82" s="80">
        <v>50</v>
      </c>
    </row>
    <row r="83" spans="1:7" ht="25.5" x14ac:dyDescent="0.2">
      <c r="A83" s="22" t="s">
        <v>579</v>
      </c>
      <c r="B83" s="4" t="s">
        <v>165</v>
      </c>
      <c r="C83" s="4" t="s">
        <v>65</v>
      </c>
      <c r="D83" s="4" t="s">
        <v>103</v>
      </c>
      <c r="E83" s="4" t="s">
        <v>577</v>
      </c>
      <c r="F83" s="81"/>
      <c r="G83" s="79">
        <f>G84</f>
        <v>100</v>
      </c>
    </row>
    <row r="84" spans="1:7" ht="25.5" x14ac:dyDescent="0.2">
      <c r="A84" s="22" t="s">
        <v>492</v>
      </c>
      <c r="B84" s="4" t="s">
        <v>165</v>
      </c>
      <c r="C84" s="4" t="s">
        <v>65</v>
      </c>
      <c r="D84" s="4" t="s">
        <v>103</v>
      </c>
      <c r="E84" s="4" t="s">
        <v>578</v>
      </c>
      <c r="F84" s="81"/>
      <c r="G84" s="79">
        <f>G85</f>
        <v>100</v>
      </c>
    </row>
    <row r="85" spans="1:7" ht="25.5" x14ac:dyDescent="0.2">
      <c r="A85" s="25" t="s">
        <v>156</v>
      </c>
      <c r="B85" s="6" t="s">
        <v>165</v>
      </c>
      <c r="C85" s="6" t="s">
        <v>65</v>
      </c>
      <c r="D85" s="6" t="s">
        <v>103</v>
      </c>
      <c r="E85" s="6" t="s">
        <v>578</v>
      </c>
      <c r="F85" s="81" t="s">
        <v>121</v>
      </c>
      <c r="G85" s="80">
        <v>100</v>
      </c>
    </row>
    <row r="86" spans="1:7" s="42" customFormat="1" ht="38.25" x14ac:dyDescent="0.2">
      <c r="A86" s="65" t="s">
        <v>522</v>
      </c>
      <c r="B86" s="11" t="s">
        <v>165</v>
      </c>
      <c r="C86" s="11" t="s">
        <v>65</v>
      </c>
      <c r="D86" s="11" t="s">
        <v>103</v>
      </c>
      <c r="E86" s="11" t="s">
        <v>430</v>
      </c>
      <c r="F86" s="11"/>
      <c r="G86" s="53">
        <f>G87</f>
        <v>108</v>
      </c>
    </row>
    <row r="87" spans="1:7" s="42" customFormat="1" ht="38.25" x14ac:dyDescent="0.2">
      <c r="A87" s="24" t="s">
        <v>429</v>
      </c>
      <c r="B87" s="4" t="s">
        <v>165</v>
      </c>
      <c r="C87" s="4" t="s">
        <v>65</v>
      </c>
      <c r="D87" s="4" t="s">
        <v>103</v>
      </c>
      <c r="E87" s="4" t="s">
        <v>431</v>
      </c>
      <c r="F87" s="4"/>
      <c r="G87" s="5">
        <f>G88</f>
        <v>108</v>
      </c>
    </row>
    <row r="88" spans="1:7" s="42" customFormat="1" ht="25.5" x14ac:dyDescent="0.2">
      <c r="A88" s="15" t="s">
        <v>171</v>
      </c>
      <c r="B88" s="4" t="s">
        <v>165</v>
      </c>
      <c r="C88" s="4" t="s">
        <v>65</v>
      </c>
      <c r="D88" s="4" t="s">
        <v>103</v>
      </c>
      <c r="E88" s="4" t="s">
        <v>432</v>
      </c>
      <c r="F88" s="4"/>
      <c r="G88" s="5">
        <f>G89</f>
        <v>108</v>
      </c>
    </row>
    <row r="89" spans="1:7" s="42" customFormat="1" ht="25.5" x14ac:dyDescent="0.2">
      <c r="A89" s="25" t="s">
        <v>156</v>
      </c>
      <c r="B89" s="6" t="s">
        <v>165</v>
      </c>
      <c r="C89" s="6" t="s">
        <v>65</v>
      </c>
      <c r="D89" s="6" t="s">
        <v>103</v>
      </c>
      <c r="E89" s="6" t="s">
        <v>432</v>
      </c>
      <c r="F89" s="6" t="s">
        <v>121</v>
      </c>
      <c r="G89" s="19">
        <v>108</v>
      </c>
    </row>
    <row r="90" spans="1:7" ht="38.25" x14ac:dyDescent="0.2">
      <c r="A90" s="65" t="s">
        <v>523</v>
      </c>
      <c r="B90" s="11" t="s">
        <v>166</v>
      </c>
      <c r="C90" s="11" t="s">
        <v>65</v>
      </c>
      <c r="D90" s="11" t="s">
        <v>103</v>
      </c>
      <c r="E90" s="11" t="s">
        <v>206</v>
      </c>
      <c r="F90" s="11"/>
      <c r="G90" s="53">
        <f>G91</f>
        <v>135</v>
      </c>
    </row>
    <row r="91" spans="1:7" ht="38.25" x14ac:dyDescent="0.2">
      <c r="A91" s="24" t="s">
        <v>31</v>
      </c>
      <c r="B91" s="4">
        <v>968</v>
      </c>
      <c r="C91" s="4" t="s">
        <v>65</v>
      </c>
      <c r="D91" s="4" t="s">
        <v>103</v>
      </c>
      <c r="E91" s="4" t="s">
        <v>312</v>
      </c>
      <c r="F91" s="4"/>
      <c r="G91" s="5">
        <f>G92</f>
        <v>135</v>
      </c>
    </row>
    <row r="92" spans="1:7" s="41" customFormat="1" ht="25.5" x14ac:dyDescent="0.2">
      <c r="A92" s="15" t="s">
        <v>171</v>
      </c>
      <c r="B92" s="4">
        <v>968</v>
      </c>
      <c r="C92" s="4" t="s">
        <v>65</v>
      </c>
      <c r="D92" s="4" t="s">
        <v>103</v>
      </c>
      <c r="E92" s="4" t="s">
        <v>313</v>
      </c>
      <c r="F92" s="7"/>
      <c r="G92" s="5">
        <f>G93+G94</f>
        <v>135</v>
      </c>
    </row>
    <row r="93" spans="1:7" ht="25.5" x14ac:dyDescent="0.2">
      <c r="A93" s="18" t="s">
        <v>171</v>
      </c>
      <c r="B93" s="6">
        <v>968</v>
      </c>
      <c r="C93" s="6" t="s">
        <v>65</v>
      </c>
      <c r="D93" s="6" t="s">
        <v>103</v>
      </c>
      <c r="E93" s="6" t="s">
        <v>313</v>
      </c>
      <c r="F93" s="6" t="s">
        <v>121</v>
      </c>
      <c r="G93" s="19">
        <v>125</v>
      </c>
    </row>
    <row r="94" spans="1:7" x14ac:dyDescent="0.2">
      <c r="A94" s="70" t="s">
        <v>321</v>
      </c>
      <c r="B94" s="6">
        <v>968</v>
      </c>
      <c r="C94" s="6" t="s">
        <v>65</v>
      </c>
      <c r="D94" s="6" t="s">
        <v>103</v>
      </c>
      <c r="E94" s="6" t="s">
        <v>313</v>
      </c>
      <c r="F94" s="6" t="s">
        <v>320</v>
      </c>
      <c r="G94" s="19">
        <v>10</v>
      </c>
    </row>
    <row r="95" spans="1:7" ht="27.75" customHeight="1" x14ac:dyDescent="0.2">
      <c r="A95" s="65" t="s">
        <v>524</v>
      </c>
      <c r="B95" s="11">
        <v>968</v>
      </c>
      <c r="C95" s="11" t="s">
        <v>65</v>
      </c>
      <c r="D95" s="11" t="s">
        <v>103</v>
      </c>
      <c r="E95" s="11" t="s">
        <v>25</v>
      </c>
      <c r="F95" s="11"/>
      <c r="G95" s="53">
        <f>G96</f>
        <v>265</v>
      </c>
    </row>
    <row r="96" spans="1:7" ht="25.5" x14ac:dyDescent="0.2">
      <c r="A96" s="24" t="s">
        <v>27</v>
      </c>
      <c r="B96" s="4">
        <v>968</v>
      </c>
      <c r="C96" s="4" t="s">
        <v>65</v>
      </c>
      <c r="D96" s="4" t="s">
        <v>103</v>
      </c>
      <c r="E96" s="4" t="s">
        <v>26</v>
      </c>
      <c r="F96" s="4"/>
      <c r="G96" s="5">
        <f>G97</f>
        <v>265</v>
      </c>
    </row>
    <row r="97" spans="1:7" s="41" customFormat="1" ht="25.5" x14ac:dyDescent="0.2">
      <c r="A97" s="15" t="s">
        <v>171</v>
      </c>
      <c r="B97" s="4">
        <v>968</v>
      </c>
      <c r="C97" s="4" t="s">
        <v>65</v>
      </c>
      <c r="D97" s="4" t="s">
        <v>103</v>
      </c>
      <c r="E97" s="4" t="s">
        <v>40</v>
      </c>
      <c r="F97" s="4"/>
      <c r="G97" s="5">
        <f>G98</f>
        <v>265</v>
      </c>
    </row>
    <row r="98" spans="1:7" x14ac:dyDescent="0.2">
      <c r="A98" s="26" t="s">
        <v>174</v>
      </c>
      <c r="B98" s="6" t="s">
        <v>165</v>
      </c>
      <c r="C98" s="6" t="s">
        <v>65</v>
      </c>
      <c r="D98" s="6" t="s">
        <v>103</v>
      </c>
      <c r="E98" s="6" t="s">
        <v>40</v>
      </c>
      <c r="F98" s="6" t="s">
        <v>125</v>
      </c>
      <c r="G98" s="19">
        <v>265</v>
      </c>
    </row>
    <row r="99" spans="1:7" ht="26.25" customHeight="1" x14ac:dyDescent="0.2">
      <c r="A99" s="65" t="s">
        <v>525</v>
      </c>
      <c r="B99" s="11">
        <v>968</v>
      </c>
      <c r="C99" s="11" t="s">
        <v>65</v>
      </c>
      <c r="D99" s="11" t="s">
        <v>103</v>
      </c>
      <c r="E99" s="11" t="s">
        <v>355</v>
      </c>
      <c r="F99" s="11"/>
      <c r="G99" s="53">
        <f>G100</f>
        <v>520</v>
      </c>
    </row>
    <row r="100" spans="1:7" ht="25.5" x14ac:dyDescent="0.2">
      <c r="A100" s="75" t="s">
        <v>370</v>
      </c>
      <c r="B100" s="4">
        <v>968</v>
      </c>
      <c r="C100" s="4" t="s">
        <v>65</v>
      </c>
      <c r="D100" s="4" t="s">
        <v>103</v>
      </c>
      <c r="E100" s="4" t="s">
        <v>356</v>
      </c>
      <c r="F100" s="4"/>
      <c r="G100" s="5">
        <f>G101</f>
        <v>520</v>
      </c>
    </row>
    <row r="101" spans="1:7" s="41" customFormat="1" ht="25.5" x14ac:dyDescent="0.2">
      <c r="A101" s="15" t="s">
        <v>171</v>
      </c>
      <c r="B101" s="4" t="s">
        <v>165</v>
      </c>
      <c r="C101" s="4" t="s">
        <v>65</v>
      </c>
      <c r="D101" s="4" t="s">
        <v>103</v>
      </c>
      <c r="E101" s="4" t="s">
        <v>357</v>
      </c>
      <c r="F101" s="4"/>
      <c r="G101" s="5">
        <f>G102</f>
        <v>520</v>
      </c>
    </row>
    <row r="102" spans="1:7" ht="25.5" x14ac:dyDescent="0.2">
      <c r="A102" s="36" t="s">
        <v>120</v>
      </c>
      <c r="B102" s="6" t="s">
        <v>165</v>
      </c>
      <c r="C102" s="6" t="s">
        <v>65</v>
      </c>
      <c r="D102" s="6" t="s">
        <v>103</v>
      </c>
      <c r="E102" s="6" t="s">
        <v>357</v>
      </c>
      <c r="F102" s="6" t="s">
        <v>121</v>
      </c>
      <c r="G102" s="19">
        <v>520</v>
      </c>
    </row>
    <row r="103" spans="1:7" x14ac:dyDescent="0.2">
      <c r="A103" s="17" t="s">
        <v>162</v>
      </c>
      <c r="B103" s="11" t="s">
        <v>165</v>
      </c>
      <c r="C103" s="11" t="s">
        <v>65</v>
      </c>
      <c r="D103" s="11" t="s">
        <v>103</v>
      </c>
      <c r="E103" s="11" t="s">
        <v>184</v>
      </c>
      <c r="F103" s="11"/>
      <c r="G103" s="53">
        <f>G104+G107+G112+G118+G129+G131+G123+G142+G144</f>
        <v>37032.33337</v>
      </c>
    </row>
    <row r="104" spans="1:7" ht="38.25" x14ac:dyDescent="0.2">
      <c r="A104" s="31" t="s">
        <v>289</v>
      </c>
      <c r="B104" s="4" t="s">
        <v>165</v>
      </c>
      <c r="C104" s="4" t="s">
        <v>65</v>
      </c>
      <c r="D104" s="4" t="s">
        <v>103</v>
      </c>
      <c r="E104" s="4" t="s">
        <v>197</v>
      </c>
      <c r="F104" s="4"/>
      <c r="G104" s="79">
        <f>SUM(G105:G106)</f>
        <v>531.48</v>
      </c>
    </row>
    <row r="105" spans="1:7" x14ac:dyDescent="0.2">
      <c r="A105" s="38" t="s">
        <v>280</v>
      </c>
      <c r="B105" s="6" t="s">
        <v>165</v>
      </c>
      <c r="C105" s="6" t="s">
        <v>65</v>
      </c>
      <c r="D105" s="6" t="s">
        <v>103</v>
      </c>
      <c r="E105" s="6" t="s">
        <v>197</v>
      </c>
      <c r="F105" s="6" t="s">
        <v>149</v>
      </c>
      <c r="G105" s="80">
        <v>408.2</v>
      </c>
    </row>
    <row r="106" spans="1:7" ht="38.25" x14ac:dyDescent="0.2">
      <c r="A106" s="14" t="s">
        <v>281</v>
      </c>
      <c r="B106" s="6" t="s">
        <v>165</v>
      </c>
      <c r="C106" s="6" t="s">
        <v>65</v>
      </c>
      <c r="D106" s="6" t="s">
        <v>103</v>
      </c>
      <c r="E106" s="6" t="s">
        <v>197</v>
      </c>
      <c r="F106" s="6" t="s">
        <v>203</v>
      </c>
      <c r="G106" s="80">
        <v>123.28</v>
      </c>
    </row>
    <row r="107" spans="1:7" ht="25.5" x14ac:dyDescent="0.2">
      <c r="A107" s="24" t="s">
        <v>101</v>
      </c>
      <c r="B107" s="4">
        <v>968</v>
      </c>
      <c r="C107" s="4" t="s">
        <v>65</v>
      </c>
      <c r="D107" s="4" t="s">
        <v>103</v>
      </c>
      <c r="E107" s="4" t="s">
        <v>198</v>
      </c>
      <c r="F107" s="4"/>
      <c r="G107" s="79">
        <f>SUM(G108:G111)</f>
        <v>347.09999999999997</v>
      </c>
    </row>
    <row r="108" spans="1:7" ht="25.5" x14ac:dyDescent="0.2">
      <c r="A108" s="36" t="s">
        <v>182</v>
      </c>
      <c r="B108" s="6">
        <v>968</v>
      </c>
      <c r="C108" s="6" t="s">
        <v>65</v>
      </c>
      <c r="D108" s="6" t="s">
        <v>103</v>
      </c>
      <c r="E108" s="6" t="s">
        <v>198</v>
      </c>
      <c r="F108" s="6" t="s">
        <v>117</v>
      </c>
      <c r="G108" s="80">
        <v>229.02879999999999</v>
      </c>
    </row>
    <row r="109" spans="1:7" ht="38.25" x14ac:dyDescent="0.2">
      <c r="A109" s="36" t="s">
        <v>183</v>
      </c>
      <c r="B109" s="6">
        <v>968</v>
      </c>
      <c r="C109" s="6" t="s">
        <v>65</v>
      </c>
      <c r="D109" s="6" t="s">
        <v>103</v>
      </c>
      <c r="E109" s="6" t="s">
        <v>198</v>
      </c>
      <c r="F109" s="6" t="s">
        <v>176</v>
      </c>
      <c r="G109" s="80">
        <v>69.171199999999999</v>
      </c>
    </row>
    <row r="110" spans="1:7" ht="25.5" x14ac:dyDescent="0.2">
      <c r="A110" s="36" t="s">
        <v>118</v>
      </c>
      <c r="B110" s="6">
        <v>968</v>
      </c>
      <c r="C110" s="6" t="s">
        <v>65</v>
      </c>
      <c r="D110" s="6" t="s">
        <v>103</v>
      </c>
      <c r="E110" s="6" t="s">
        <v>198</v>
      </c>
      <c r="F110" s="6" t="s">
        <v>119</v>
      </c>
      <c r="G110" s="80">
        <v>15</v>
      </c>
    </row>
    <row r="111" spans="1:7" ht="25.5" x14ac:dyDescent="0.2">
      <c r="A111" s="36" t="s">
        <v>120</v>
      </c>
      <c r="B111" s="6">
        <v>968</v>
      </c>
      <c r="C111" s="6" t="s">
        <v>65</v>
      </c>
      <c r="D111" s="6" t="s">
        <v>103</v>
      </c>
      <c r="E111" s="6" t="s">
        <v>198</v>
      </c>
      <c r="F111" s="6" t="s">
        <v>121</v>
      </c>
      <c r="G111" s="80">
        <v>33.9</v>
      </c>
    </row>
    <row r="112" spans="1:7" ht="38.25" x14ac:dyDescent="0.2">
      <c r="A112" s="24" t="s">
        <v>88</v>
      </c>
      <c r="B112" s="4">
        <v>968</v>
      </c>
      <c r="C112" s="4" t="s">
        <v>81</v>
      </c>
      <c r="D112" s="4" t="s">
        <v>103</v>
      </c>
      <c r="E112" s="4" t="s">
        <v>199</v>
      </c>
      <c r="F112" s="4"/>
      <c r="G112" s="79">
        <f>SUM(G113:G117)</f>
        <v>923.5</v>
      </c>
    </row>
    <row r="113" spans="1:7" ht="25.5" x14ac:dyDescent="0.2">
      <c r="A113" s="36" t="s">
        <v>182</v>
      </c>
      <c r="B113" s="6">
        <v>968</v>
      </c>
      <c r="C113" s="6" t="s">
        <v>65</v>
      </c>
      <c r="D113" s="6" t="s">
        <v>103</v>
      </c>
      <c r="E113" s="6" t="s">
        <v>199</v>
      </c>
      <c r="F113" s="6" t="s">
        <v>117</v>
      </c>
      <c r="G113" s="80">
        <v>603.79999999999995</v>
      </c>
    </row>
    <row r="114" spans="1:7" ht="25.5" x14ac:dyDescent="0.2">
      <c r="A114" s="36" t="s">
        <v>434</v>
      </c>
      <c r="B114" s="6">
        <v>968</v>
      </c>
      <c r="C114" s="6" t="s">
        <v>65</v>
      </c>
      <c r="D114" s="6" t="s">
        <v>103</v>
      </c>
      <c r="E114" s="6" t="s">
        <v>199</v>
      </c>
      <c r="F114" s="6" t="s">
        <v>435</v>
      </c>
      <c r="G114" s="80">
        <v>4</v>
      </c>
    </row>
    <row r="115" spans="1:7" s="41" customFormat="1" ht="38.25" x14ac:dyDescent="0.2">
      <c r="A115" s="36" t="s">
        <v>183</v>
      </c>
      <c r="B115" s="6">
        <v>968</v>
      </c>
      <c r="C115" s="6" t="s">
        <v>65</v>
      </c>
      <c r="D115" s="6" t="s">
        <v>103</v>
      </c>
      <c r="E115" s="6" t="s">
        <v>199</v>
      </c>
      <c r="F115" s="6" t="s">
        <v>176</v>
      </c>
      <c r="G115" s="80">
        <v>182.2</v>
      </c>
    </row>
    <row r="116" spans="1:7" ht="25.5" x14ac:dyDescent="0.2">
      <c r="A116" s="36" t="s">
        <v>118</v>
      </c>
      <c r="B116" s="6">
        <v>968</v>
      </c>
      <c r="C116" s="6" t="s">
        <v>65</v>
      </c>
      <c r="D116" s="6" t="s">
        <v>103</v>
      </c>
      <c r="E116" s="6" t="s">
        <v>199</v>
      </c>
      <c r="F116" s="6" t="s">
        <v>119</v>
      </c>
      <c r="G116" s="80">
        <v>40.6</v>
      </c>
    </row>
    <row r="117" spans="1:7" ht="25.5" x14ac:dyDescent="0.2">
      <c r="A117" s="36" t="s">
        <v>120</v>
      </c>
      <c r="B117" s="6">
        <v>968</v>
      </c>
      <c r="C117" s="6" t="s">
        <v>65</v>
      </c>
      <c r="D117" s="6" t="s">
        <v>103</v>
      </c>
      <c r="E117" s="6" t="s">
        <v>199</v>
      </c>
      <c r="F117" s="6" t="s">
        <v>121</v>
      </c>
      <c r="G117" s="80">
        <v>92.9</v>
      </c>
    </row>
    <row r="118" spans="1:7" ht="38.25" x14ac:dyDescent="0.2">
      <c r="A118" s="31" t="s">
        <v>95</v>
      </c>
      <c r="B118" s="4">
        <v>968</v>
      </c>
      <c r="C118" s="4" t="s">
        <v>65</v>
      </c>
      <c r="D118" s="4" t="s">
        <v>103</v>
      </c>
      <c r="E118" s="4" t="s">
        <v>200</v>
      </c>
      <c r="F118" s="4"/>
      <c r="G118" s="79">
        <f>SUM(G119:G122)</f>
        <v>600</v>
      </c>
    </row>
    <row r="119" spans="1:7" ht="25.5" x14ac:dyDescent="0.2">
      <c r="A119" s="36" t="s">
        <v>182</v>
      </c>
      <c r="B119" s="6">
        <v>968</v>
      </c>
      <c r="C119" s="6" t="s">
        <v>65</v>
      </c>
      <c r="D119" s="6" t="s">
        <v>103</v>
      </c>
      <c r="E119" s="6" t="s">
        <v>200</v>
      </c>
      <c r="F119" s="6" t="s">
        <v>117</v>
      </c>
      <c r="G119" s="80">
        <v>425.4</v>
      </c>
    </row>
    <row r="120" spans="1:7" ht="38.25" x14ac:dyDescent="0.2">
      <c r="A120" s="36" t="s">
        <v>183</v>
      </c>
      <c r="B120" s="6">
        <v>968</v>
      </c>
      <c r="C120" s="6" t="s">
        <v>65</v>
      </c>
      <c r="D120" s="6" t="s">
        <v>103</v>
      </c>
      <c r="E120" s="6" t="s">
        <v>200</v>
      </c>
      <c r="F120" s="6" t="s">
        <v>176</v>
      </c>
      <c r="G120" s="80">
        <v>128.38999999999999</v>
      </c>
    </row>
    <row r="121" spans="1:7" ht="25.5" x14ac:dyDescent="0.2">
      <c r="A121" s="36" t="s">
        <v>118</v>
      </c>
      <c r="B121" s="6">
        <v>968</v>
      </c>
      <c r="C121" s="6" t="s">
        <v>65</v>
      </c>
      <c r="D121" s="6" t="s">
        <v>103</v>
      </c>
      <c r="E121" s="6" t="s">
        <v>200</v>
      </c>
      <c r="F121" s="6" t="s">
        <v>119</v>
      </c>
      <c r="G121" s="80">
        <v>22</v>
      </c>
    </row>
    <row r="122" spans="1:7" ht="25.5" x14ac:dyDescent="0.2">
      <c r="A122" s="36" t="s">
        <v>120</v>
      </c>
      <c r="B122" s="6">
        <v>968</v>
      </c>
      <c r="C122" s="6" t="s">
        <v>65</v>
      </c>
      <c r="D122" s="6" t="s">
        <v>103</v>
      </c>
      <c r="E122" s="6" t="s">
        <v>200</v>
      </c>
      <c r="F122" s="6" t="s">
        <v>121</v>
      </c>
      <c r="G122" s="80">
        <v>24.21</v>
      </c>
    </row>
    <row r="123" spans="1:7" s="41" customFormat="1" ht="25.5" x14ac:dyDescent="0.2">
      <c r="A123" s="30" t="s">
        <v>171</v>
      </c>
      <c r="B123" s="4" t="s">
        <v>165</v>
      </c>
      <c r="C123" s="4" t="s">
        <v>65</v>
      </c>
      <c r="D123" s="4" t="s">
        <v>103</v>
      </c>
      <c r="E123" s="4" t="s">
        <v>455</v>
      </c>
      <c r="F123" s="4"/>
      <c r="G123" s="79">
        <f>SUM(G124:G127)</f>
        <v>809.74004000000014</v>
      </c>
    </row>
    <row r="124" spans="1:7" s="41" customFormat="1" ht="25.5" x14ac:dyDescent="0.2">
      <c r="A124" s="36" t="s">
        <v>118</v>
      </c>
      <c r="B124" s="6" t="s">
        <v>165</v>
      </c>
      <c r="C124" s="6" t="s">
        <v>65</v>
      </c>
      <c r="D124" s="6" t="s">
        <v>103</v>
      </c>
      <c r="E124" s="6" t="s">
        <v>455</v>
      </c>
      <c r="F124" s="6" t="s">
        <v>119</v>
      </c>
      <c r="G124" s="80">
        <v>20.824999999999999</v>
      </c>
    </row>
    <row r="125" spans="1:7" ht="25.5" x14ac:dyDescent="0.2">
      <c r="A125" s="36" t="s">
        <v>120</v>
      </c>
      <c r="B125" s="6" t="s">
        <v>165</v>
      </c>
      <c r="C125" s="6" t="s">
        <v>65</v>
      </c>
      <c r="D125" s="6" t="s">
        <v>103</v>
      </c>
      <c r="E125" s="6" t="s">
        <v>455</v>
      </c>
      <c r="F125" s="6" t="s">
        <v>121</v>
      </c>
      <c r="G125" s="80">
        <v>704.53821000000005</v>
      </c>
    </row>
    <row r="126" spans="1:7" x14ac:dyDescent="0.2">
      <c r="A126" s="36" t="s">
        <v>391</v>
      </c>
      <c r="B126" s="6" t="s">
        <v>165</v>
      </c>
      <c r="C126" s="6" t="s">
        <v>65</v>
      </c>
      <c r="D126" s="6" t="s">
        <v>103</v>
      </c>
      <c r="E126" s="6" t="s">
        <v>455</v>
      </c>
      <c r="F126" s="6" t="s">
        <v>390</v>
      </c>
      <c r="G126" s="80">
        <v>72.480729999999994</v>
      </c>
    </row>
    <row r="127" spans="1:7" ht="76.5" x14ac:dyDescent="0.2">
      <c r="A127" s="14" t="s">
        <v>580</v>
      </c>
      <c r="B127" s="6" t="s">
        <v>165</v>
      </c>
      <c r="C127" s="6" t="s">
        <v>65</v>
      </c>
      <c r="D127" s="6" t="s">
        <v>103</v>
      </c>
      <c r="E127" s="6" t="s">
        <v>455</v>
      </c>
      <c r="F127" s="6" t="s">
        <v>581</v>
      </c>
      <c r="G127" s="80">
        <v>11.896100000000001</v>
      </c>
    </row>
    <row r="128" spans="1:7" ht="25.5" x14ac:dyDescent="0.2">
      <c r="A128" s="37" t="s">
        <v>157</v>
      </c>
      <c r="B128" s="11">
        <v>968</v>
      </c>
      <c r="C128" s="11" t="s">
        <v>65</v>
      </c>
      <c r="D128" s="11" t="s">
        <v>103</v>
      </c>
      <c r="E128" s="11" t="s">
        <v>638</v>
      </c>
      <c r="F128" s="11"/>
      <c r="G128" s="128">
        <f>G129</f>
        <v>2376.1062499999998</v>
      </c>
    </row>
    <row r="129" spans="1:7" s="41" customFormat="1" ht="25.5" x14ac:dyDescent="0.2">
      <c r="A129" s="30" t="s">
        <v>315</v>
      </c>
      <c r="B129" s="4">
        <v>968</v>
      </c>
      <c r="C129" s="4" t="s">
        <v>65</v>
      </c>
      <c r="D129" s="4" t="s">
        <v>103</v>
      </c>
      <c r="E129" s="4" t="s">
        <v>35</v>
      </c>
      <c r="F129" s="4"/>
      <c r="G129" s="79">
        <f>G130</f>
        <v>2376.1062499999998</v>
      </c>
    </row>
    <row r="130" spans="1:7" ht="51" x14ac:dyDescent="0.2">
      <c r="A130" s="25" t="s">
        <v>130</v>
      </c>
      <c r="B130" s="6">
        <v>968</v>
      </c>
      <c r="C130" s="6" t="s">
        <v>65</v>
      </c>
      <c r="D130" s="6" t="s">
        <v>103</v>
      </c>
      <c r="E130" s="6" t="s">
        <v>35</v>
      </c>
      <c r="F130" s="6" t="s">
        <v>134</v>
      </c>
      <c r="G130" s="19">
        <v>2376.1062499999998</v>
      </c>
    </row>
    <row r="131" spans="1:7" ht="25.5" x14ac:dyDescent="0.2">
      <c r="A131" s="37" t="s">
        <v>157</v>
      </c>
      <c r="B131" s="11">
        <v>968</v>
      </c>
      <c r="C131" s="11" t="s">
        <v>65</v>
      </c>
      <c r="D131" s="11" t="s">
        <v>103</v>
      </c>
      <c r="E131" s="11" t="s">
        <v>201</v>
      </c>
      <c r="F131" s="11"/>
      <c r="G131" s="53">
        <f>G132</f>
        <v>26201.159620000002</v>
      </c>
    </row>
    <row r="132" spans="1:7" ht="25.5" x14ac:dyDescent="0.2">
      <c r="A132" s="30" t="s">
        <v>148</v>
      </c>
      <c r="B132" s="4">
        <v>968</v>
      </c>
      <c r="C132" s="4" t="s">
        <v>65</v>
      </c>
      <c r="D132" s="4" t="s">
        <v>103</v>
      </c>
      <c r="E132" s="4" t="s">
        <v>202</v>
      </c>
      <c r="F132" s="4"/>
      <c r="G132" s="5">
        <f>SUM(G133:G141)</f>
        <v>26201.159620000002</v>
      </c>
    </row>
    <row r="133" spans="1:7" x14ac:dyDescent="0.2">
      <c r="A133" s="38" t="s">
        <v>279</v>
      </c>
      <c r="B133" s="6">
        <v>968</v>
      </c>
      <c r="C133" s="6" t="s">
        <v>65</v>
      </c>
      <c r="D133" s="6" t="s">
        <v>103</v>
      </c>
      <c r="E133" s="6" t="s">
        <v>202</v>
      </c>
      <c r="F133" s="6" t="s">
        <v>149</v>
      </c>
      <c r="G133" s="19">
        <v>10683.093000000001</v>
      </c>
    </row>
    <row r="134" spans="1:7" ht="25.5" x14ac:dyDescent="0.2">
      <c r="A134" s="14" t="s">
        <v>277</v>
      </c>
      <c r="B134" s="6" t="s">
        <v>165</v>
      </c>
      <c r="C134" s="6" t="s">
        <v>65</v>
      </c>
      <c r="D134" s="6" t="s">
        <v>103</v>
      </c>
      <c r="E134" s="6" t="s">
        <v>202</v>
      </c>
      <c r="F134" s="6" t="s">
        <v>438</v>
      </c>
      <c r="G134" s="19">
        <v>472.29500000000002</v>
      </c>
    </row>
    <row r="135" spans="1:7" ht="38.25" x14ac:dyDescent="0.2">
      <c r="A135" s="14" t="s">
        <v>281</v>
      </c>
      <c r="B135" s="6">
        <v>968</v>
      </c>
      <c r="C135" s="6" t="s">
        <v>65</v>
      </c>
      <c r="D135" s="6" t="s">
        <v>103</v>
      </c>
      <c r="E135" s="6" t="s">
        <v>202</v>
      </c>
      <c r="F135" s="6" t="s">
        <v>203</v>
      </c>
      <c r="G135" s="19">
        <v>3226.26</v>
      </c>
    </row>
    <row r="136" spans="1:7" ht="25.5" x14ac:dyDescent="0.2">
      <c r="A136" s="36" t="s">
        <v>118</v>
      </c>
      <c r="B136" s="6" t="s">
        <v>165</v>
      </c>
      <c r="C136" s="6" t="s">
        <v>65</v>
      </c>
      <c r="D136" s="6" t="s">
        <v>103</v>
      </c>
      <c r="E136" s="6" t="s">
        <v>202</v>
      </c>
      <c r="F136" s="6" t="s">
        <v>119</v>
      </c>
      <c r="G136" s="19">
        <v>943.29700000000003</v>
      </c>
    </row>
    <row r="137" spans="1:7" ht="25.5" x14ac:dyDescent="0.2">
      <c r="A137" s="14" t="s">
        <v>120</v>
      </c>
      <c r="B137" s="6">
        <v>968</v>
      </c>
      <c r="C137" s="6" t="s">
        <v>65</v>
      </c>
      <c r="D137" s="6" t="s">
        <v>103</v>
      </c>
      <c r="E137" s="6" t="s">
        <v>202</v>
      </c>
      <c r="F137" s="6" t="s">
        <v>121</v>
      </c>
      <c r="G137" s="19">
        <v>8272.0032200000005</v>
      </c>
    </row>
    <row r="138" spans="1:7" x14ac:dyDescent="0.2">
      <c r="A138" s="14" t="s">
        <v>391</v>
      </c>
      <c r="B138" s="6">
        <v>968</v>
      </c>
      <c r="C138" s="6" t="s">
        <v>65</v>
      </c>
      <c r="D138" s="6" t="s">
        <v>103</v>
      </c>
      <c r="E138" s="6" t="s">
        <v>202</v>
      </c>
      <c r="F138" s="6" t="s">
        <v>390</v>
      </c>
      <c r="G138" s="19">
        <v>2550</v>
      </c>
    </row>
    <row r="139" spans="1:7" ht="76.5" x14ac:dyDescent="0.2">
      <c r="A139" s="14" t="s">
        <v>580</v>
      </c>
      <c r="B139" s="6" t="s">
        <v>165</v>
      </c>
      <c r="C139" s="6" t="s">
        <v>65</v>
      </c>
      <c r="D139" s="6" t="s">
        <v>103</v>
      </c>
      <c r="E139" s="6" t="s">
        <v>202</v>
      </c>
      <c r="F139" s="6" t="s">
        <v>581</v>
      </c>
      <c r="G139" s="19">
        <v>4.2114000000000003</v>
      </c>
    </row>
    <row r="140" spans="1:7" ht="25.5" x14ac:dyDescent="0.2">
      <c r="A140" s="14" t="s">
        <v>460</v>
      </c>
      <c r="B140" s="6" t="s">
        <v>165</v>
      </c>
      <c r="C140" s="6" t="s">
        <v>65</v>
      </c>
      <c r="D140" s="6" t="s">
        <v>103</v>
      </c>
      <c r="E140" s="6" t="s">
        <v>202</v>
      </c>
      <c r="F140" s="6" t="s">
        <v>436</v>
      </c>
      <c r="G140" s="19">
        <v>2.9</v>
      </c>
    </row>
    <row r="141" spans="1:7" x14ac:dyDescent="0.2">
      <c r="A141" s="14" t="s">
        <v>437</v>
      </c>
      <c r="B141" s="6" t="s">
        <v>165</v>
      </c>
      <c r="C141" s="6" t="s">
        <v>65</v>
      </c>
      <c r="D141" s="6" t="s">
        <v>103</v>
      </c>
      <c r="E141" s="6" t="s">
        <v>202</v>
      </c>
      <c r="F141" s="6" t="s">
        <v>439</v>
      </c>
      <c r="G141" s="19">
        <v>47.1</v>
      </c>
    </row>
    <row r="142" spans="1:7" s="41" customFormat="1" x14ac:dyDescent="0.2">
      <c r="A142" s="16" t="s">
        <v>91</v>
      </c>
      <c r="B142" s="4" t="s">
        <v>165</v>
      </c>
      <c r="C142" s="4" t="s">
        <v>65</v>
      </c>
      <c r="D142" s="4" t="s">
        <v>103</v>
      </c>
      <c r="E142" s="4" t="s">
        <v>196</v>
      </c>
      <c r="F142" s="4"/>
      <c r="G142" s="5">
        <f>G143</f>
        <v>87.5</v>
      </c>
    </row>
    <row r="143" spans="1:7" x14ac:dyDescent="0.2">
      <c r="A143" s="14" t="s">
        <v>400</v>
      </c>
      <c r="B143" s="6" t="s">
        <v>165</v>
      </c>
      <c r="C143" s="6" t="s">
        <v>65</v>
      </c>
      <c r="D143" s="6" t="s">
        <v>103</v>
      </c>
      <c r="E143" s="6" t="s">
        <v>196</v>
      </c>
      <c r="F143" s="6" t="s">
        <v>399</v>
      </c>
      <c r="G143" s="19">
        <v>87.5</v>
      </c>
    </row>
    <row r="144" spans="1:7" ht="25.5" x14ac:dyDescent="0.2">
      <c r="A144" s="31" t="s">
        <v>557</v>
      </c>
      <c r="B144" s="4" t="s">
        <v>165</v>
      </c>
      <c r="C144" s="4" t="s">
        <v>65</v>
      </c>
      <c r="D144" s="4" t="s">
        <v>103</v>
      </c>
      <c r="E144" s="4" t="s">
        <v>582</v>
      </c>
      <c r="F144" s="11"/>
      <c r="G144" s="5">
        <f>SUM(G145:G146)</f>
        <v>5155.7474599999996</v>
      </c>
    </row>
    <row r="145" spans="1:7" x14ac:dyDescent="0.2">
      <c r="A145" s="38" t="s">
        <v>279</v>
      </c>
      <c r="B145" s="6" t="s">
        <v>165</v>
      </c>
      <c r="C145" s="6" t="s">
        <v>65</v>
      </c>
      <c r="D145" s="6" t="s">
        <v>103</v>
      </c>
      <c r="E145" s="6" t="s">
        <v>582</v>
      </c>
      <c r="F145" s="6" t="s">
        <v>149</v>
      </c>
      <c r="G145" s="19">
        <v>3740.4705399999998</v>
      </c>
    </row>
    <row r="146" spans="1:7" ht="38.25" x14ac:dyDescent="0.2">
      <c r="A146" s="14" t="s">
        <v>281</v>
      </c>
      <c r="B146" s="6" t="s">
        <v>165</v>
      </c>
      <c r="C146" s="6" t="s">
        <v>65</v>
      </c>
      <c r="D146" s="6" t="s">
        <v>103</v>
      </c>
      <c r="E146" s="6" t="s">
        <v>582</v>
      </c>
      <c r="F146" s="6" t="s">
        <v>203</v>
      </c>
      <c r="G146" s="19">
        <v>1415.27692</v>
      </c>
    </row>
    <row r="147" spans="1:7" ht="25.5" x14ac:dyDescent="0.2">
      <c r="A147" s="21" t="s">
        <v>144</v>
      </c>
      <c r="B147" s="9" t="s">
        <v>165</v>
      </c>
      <c r="C147" s="9" t="s">
        <v>80</v>
      </c>
      <c r="D147" s="9"/>
      <c r="E147" s="54"/>
      <c r="F147" s="54"/>
      <c r="G147" s="51">
        <f>G148</f>
        <v>18379.500049999999</v>
      </c>
    </row>
    <row r="148" spans="1:7" ht="25.5" x14ac:dyDescent="0.2">
      <c r="A148" s="23" t="s">
        <v>104</v>
      </c>
      <c r="B148" s="8">
        <v>968</v>
      </c>
      <c r="C148" s="8" t="s">
        <v>80</v>
      </c>
      <c r="D148" s="8" t="s">
        <v>74</v>
      </c>
      <c r="E148" s="8"/>
      <c r="F148" s="8"/>
      <c r="G148" s="52">
        <f>G149</f>
        <v>18379.500049999999</v>
      </c>
    </row>
    <row r="149" spans="1:7" ht="63.75" x14ac:dyDescent="0.2">
      <c r="A149" s="40" t="s">
        <v>526</v>
      </c>
      <c r="B149" s="11" t="s">
        <v>165</v>
      </c>
      <c r="C149" s="11" t="s">
        <v>80</v>
      </c>
      <c r="D149" s="11" t="s">
        <v>74</v>
      </c>
      <c r="E149" s="11" t="s">
        <v>371</v>
      </c>
      <c r="F149" s="11"/>
      <c r="G149" s="53">
        <f>G153+G150</f>
        <v>18379.500049999999</v>
      </c>
    </row>
    <row r="150" spans="1:7" ht="38.25" x14ac:dyDescent="0.2">
      <c r="A150" s="139" t="s">
        <v>372</v>
      </c>
      <c r="B150" s="4">
        <v>968</v>
      </c>
      <c r="C150" s="4" t="s">
        <v>80</v>
      </c>
      <c r="D150" s="4" t="s">
        <v>74</v>
      </c>
      <c r="E150" s="4" t="s">
        <v>583</v>
      </c>
      <c r="F150" s="4"/>
      <c r="G150" s="5">
        <f>G151</f>
        <v>17050.000049999999</v>
      </c>
    </row>
    <row r="151" spans="1:7" ht="25.5" x14ac:dyDescent="0.2">
      <c r="A151" s="140" t="s">
        <v>584</v>
      </c>
      <c r="B151" s="4">
        <v>968</v>
      </c>
      <c r="C151" s="4" t="s">
        <v>80</v>
      </c>
      <c r="D151" s="4" t="s">
        <v>74</v>
      </c>
      <c r="E151" s="4" t="s">
        <v>585</v>
      </c>
      <c r="F151" s="4"/>
      <c r="G151" s="5">
        <f>G152</f>
        <v>17050.000049999999</v>
      </c>
    </row>
    <row r="152" spans="1:7" ht="25.5" x14ac:dyDescent="0.2">
      <c r="A152" s="14" t="s">
        <v>120</v>
      </c>
      <c r="B152" s="6" t="s">
        <v>165</v>
      </c>
      <c r="C152" s="6" t="s">
        <v>80</v>
      </c>
      <c r="D152" s="6" t="s">
        <v>74</v>
      </c>
      <c r="E152" s="6" t="s">
        <v>585</v>
      </c>
      <c r="F152" s="6" t="s">
        <v>121</v>
      </c>
      <c r="G152" s="19">
        <v>17050.000049999999</v>
      </c>
    </row>
    <row r="153" spans="1:7" ht="38.25" x14ac:dyDescent="0.2">
      <c r="A153" s="22" t="s">
        <v>372</v>
      </c>
      <c r="B153" s="4">
        <v>968</v>
      </c>
      <c r="C153" s="4" t="s">
        <v>80</v>
      </c>
      <c r="D153" s="4" t="s">
        <v>74</v>
      </c>
      <c r="E153" s="4" t="s">
        <v>373</v>
      </c>
      <c r="F153" s="4"/>
      <c r="G153" s="5">
        <f>G154</f>
        <v>1329.5</v>
      </c>
    </row>
    <row r="154" spans="1:7" ht="25.5" x14ac:dyDescent="0.2">
      <c r="A154" s="117" t="s">
        <v>374</v>
      </c>
      <c r="B154" s="4">
        <v>968</v>
      </c>
      <c r="C154" s="4" t="s">
        <v>80</v>
      </c>
      <c r="D154" s="4" t="s">
        <v>74</v>
      </c>
      <c r="E154" s="4" t="s">
        <v>375</v>
      </c>
      <c r="F154" s="4"/>
      <c r="G154" s="5">
        <f>G155</f>
        <v>1329.5</v>
      </c>
    </row>
    <row r="155" spans="1:7" ht="25.5" x14ac:dyDescent="0.2">
      <c r="A155" s="14" t="s">
        <v>120</v>
      </c>
      <c r="B155" s="6">
        <v>968</v>
      </c>
      <c r="C155" s="6" t="s">
        <v>80</v>
      </c>
      <c r="D155" s="6" t="s">
        <v>74</v>
      </c>
      <c r="E155" s="6" t="s">
        <v>375</v>
      </c>
      <c r="F155" s="6" t="s">
        <v>121</v>
      </c>
      <c r="G155" s="19">
        <v>1329.5</v>
      </c>
    </row>
    <row r="156" spans="1:7" s="41" customFormat="1" x14ac:dyDescent="0.2">
      <c r="A156" s="21" t="s">
        <v>126</v>
      </c>
      <c r="B156" s="9">
        <v>968</v>
      </c>
      <c r="C156" s="9" t="s">
        <v>68</v>
      </c>
      <c r="D156" s="9"/>
      <c r="E156" s="9"/>
      <c r="F156" s="9"/>
      <c r="G156" s="51">
        <f>G171+G161+G157</f>
        <v>277803.489</v>
      </c>
    </row>
    <row r="157" spans="1:7" s="41" customFormat="1" x14ac:dyDescent="0.2">
      <c r="A157" s="23" t="s">
        <v>586</v>
      </c>
      <c r="B157" s="8" t="s">
        <v>165</v>
      </c>
      <c r="C157" s="8" t="s">
        <v>68</v>
      </c>
      <c r="D157" s="8" t="s">
        <v>72</v>
      </c>
      <c r="E157" s="8"/>
      <c r="F157" s="8"/>
      <c r="G157" s="126">
        <f>G158</f>
        <v>25928</v>
      </c>
    </row>
    <row r="158" spans="1:7" s="41" customFormat="1" x14ac:dyDescent="0.2">
      <c r="A158" s="40" t="s">
        <v>162</v>
      </c>
      <c r="B158" s="11" t="s">
        <v>165</v>
      </c>
      <c r="C158" s="11" t="s">
        <v>68</v>
      </c>
      <c r="D158" s="11" t="s">
        <v>72</v>
      </c>
      <c r="E158" s="11" t="s">
        <v>184</v>
      </c>
      <c r="F158" s="11"/>
      <c r="G158" s="128">
        <f>G159</f>
        <v>25928</v>
      </c>
    </row>
    <row r="159" spans="1:7" s="41" customFormat="1" ht="38.25" x14ac:dyDescent="0.2">
      <c r="A159" s="15" t="s">
        <v>587</v>
      </c>
      <c r="B159" s="4" t="s">
        <v>165</v>
      </c>
      <c r="C159" s="4" t="s">
        <v>68</v>
      </c>
      <c r="D159" s="4" t="s">
        <v>72</v>
      </c>
      <c r="E159" s="4" t="s">
        <v>588</v>
      </c>
      <c r="F159" s="7"/>
      <c r="G159" s="79">
        <f>G160</f>
        <v>25928</v>
      </c>
    </row>
    <row r="160" spans="1:7" s="41" customFormat="1" ht="25.5" x14ac:dyDescent="0.2">
      <c r="A160" s="14" t="s">
        <v>120</v>
      </c>
      <c r="B160" s="4" t="s">
        <v>165</v>
      </c>
      <c r="C160" s="6" t="s">
        <v>68</v>
      </c>
      <c r="D160" s="6" t="s">
        <v>72</v>
      </c>
      <c r="E160" s="6" t="s">
        <v>588</v>
      </c>
      <c r="F160" s="6" t="s">
        <v>121</v>
      </c>
      <c r="G160" s="80">
        <v>25928</v>
      </c>
    </row>
    <row r="161" spans="1:7" s="113" customFormat="1" x14ac:dyDescent="0.2">
      <c r="A161" s="124" t="s">
        <v>475</v>
      </c>
      <c r="B161" s="125" t="s">
        <v>165</v>
      </c>
      <c r="C161" s="125" t="s">
        <v>68</v>
      </c>
      <c r="D161" s="125" t="s">
        <v>71</v>
      </c>
      <c r="E161" s="112"/>
      <c r="F161" s="112"/>
      <c r="G161" s="126">
        <f>G162+G167</f>
        <v>246914.989</v>
      </c>
    </row>
    <row r="162" spans="1:7" s="42" customFormat="1" ht="51" x14ac:dyDescent="0.2">
      <c r="A162" s="39" t="s">
        <v>527</v>
      </c>
      <c r="B162" s="11" t="s">
        <v>165</v>
      </c>
      <c r="C162" s="127" t="s">
        <v>68</v>
      </c>
      <c r="D162" s="127" t="s">
        <v>71</v>
      </c>
      <c r="E162" s="11" t="s">
        <v>204</v>
      </c>
      <c r="F162" s="127"/>
      <c r="G162" s="128">
        <f>G163</f>
        <v>77319.59</v>
      </c>
    </row>
    <row r="163" spans="1:7" s="41" customFormat="1" ht="25.5" x14ac:dyDescent="0.2">
      <c r="A163" s="16" t="s">
        <v>474</v>
      </c>
      <c r="B163" s="4" t="s">
        <v>165</v>
      </c>
      <c r="C163" s="116" t="s">
        <v>68</v>
      </c>
      <c r="D163" s="116" t="s">
        <v>71</v>
      </c>
      <c r="E163" s="4" t="s">
        <v>473</v>
      </c>
      <c r="F163" s="116"/>
      <c r="G163" s="79">
        <f>G164</f>
        <v>77319.59</v>
      </c>
    </row>
    <row r="164" spans="1:7" s="41" customFormat="1" ht="25.5" x14ac:dyDescent="0.2">
      <c r="A164" s="16" t="s">
        <v>470</v>
      </c>
      <c r="B164" s="4" t="s">
        <v>165</v>
      </c>
      <c r="C164" s="116" t="s">
        <v>68</v>
      </c>
      <c r="D164" s="116" t="s">
        <v>71</v>
      </c>
      <c r="E164" s="4" t="s">
        <v>472</v>
      </c>
      <c r="F164" s="116"/>
      <c r="G164" s="79">
        <f>G165</f>
        <v>77319.59</v>
      </c>
    </row>
    <row r="165" spans="1:7" s="41" customFormat="1" ht="25.5" x14ac:dyDescent="0.2">
      <c r="A165" s="135" t="s">
        <v>408</v>
      </c>
      <c r="B165" s="4" t="s">
        <v>165</v>
      </c>
      <c r="C165" s="116" t="s">
        <v>68</v>
      </c>
      <c r="D165" s="116" t="s">
        <v>71</v>
      </c>
      <c r="E165" s="4" t="s">
        <v>471</v>
      </c>
      <c r="F165" s="116"/>
      <c r="G165" s="79">
        <f>G166</f>
        <v>77319.59</v>
      </c>
    </row>
    <row r="166" spans="1:7" s="41" customFormat="1" ht="38.25" x14ac:dyDescent="0.2">
      <c r="A166" s="14" t="s">
        <v>515</v>
      </c>
      <c r="B166" s="6" t="s">
        <v>165</v>
      </c>
      <c r="C166" s="81" t="s">
        <v>68</v>
      </c>
      <c r="D166" s="81" t="s">
        <v>71</v>
      </c>
      <c r="E166" s="6" t="s">
        <v>471</v>
      </c>
      <c r="F166" s="81" t="s">
        <v>514</v>
      </c>
      <c r="G166" s="80">
        <v>77319.59</v>
      </c>
    </row>
    <row r="167" spans="1:7" s="41" customFormat="1" ht="38.25" x14ac:dyDescent="0.2">
      <c r="A167" s="40" t="s">
        <v>541</v>
      </c>
      <c r="B167" s="6" t="s">
        <v>165</v>
      </c>
      <c r="C167" s="127" t="s">
        <v>68</v>
      </c>
      <c r="D167" s="127" t="s">
        <v>71</v>
      </c>
      <c r="E167" s="127" t="s">
        <v>39</v>
      </c>
      <c r="F167" s="127"/>
      <c r="G167" s="128">
        <f>G168</f>
        <v>169595.399</v>
      </c>
    </row>
    <row r="168" spans="1:7" s="41" customFormat="1" ht="25.5" x14ac:dyDescent="0.2">
      <c r="A168" s="138" t="s">
        <v>546</v>
      </c>
      <c r="B168" s="6" t="s">
        <v>165</v>
      </c>
      <c r="C168" s="116" t="s">
        <v>68</v>
      </c>
      <c r="D168" s="116" t="s">
        <v>71</v>
      </c>
      <c r="E168" s="116" t="s">
        <v>547</v>
      </c>
      <c r="F168" s="116"/>
      <c r="G168" s="80">
        <f>G169</f>
        <v>169595.399</v>
      </c>
    </row>
    <row r="169" spans="1:7" s="41" customFormat="1" ht="63.75" x14ac:dyDescent="0.2">
      <c r="A169" s="123" t="s">
        <v>590</v>
      </c>
      <c r="B169" s="6" t="s">
        <v>165</v>
      </c>
      <c r="C169" s="116" t="s">
        <v>68</v>
      </c>
      <c r="D169" s="116" t="s">
        <v>71</v>
      </c>
      <c r="E169" s="116" t="s">
        <v>589</v>
      </c>
      <c r="F169" s="116"/>
      <c r="G169" s="80">
        <f>G170</f>
        <v>169595.399</v>
      </c>
    </row>
    <row r="170" spans="1:7" s="41" customFormat="1" x14ac:dyDescent="0.2">
      <c r="A170" s="119" t="s">
        <v>401</v>
      </c>
      <c r="B170" s="6" t="s">
        <v>165</v>
      </c>
      <c r="C170" s="81" t="s">
        <v>68</v>
      </c>
      <c r="D170" s="81" t="s">
        <v>71</v>
      </c>
      <c r="E170" s="81" t="s">
        <v>589</v>
      </c>
      <c r="F170" s="81" t="s">
        <v>143</v>
      </c>
      <c r="G170" s="80">
        <v>169595.399</v>
      </c>
    </row>
    <row r="171" spans="1:7" x14ac:dyDescent="0.2">
      <c r="A171" s="23" t="s">
        <v>110</v>
      </c>
      <c r="B171" s="8">
        <v>968</v>
      </c>
      <c r="C171" s="8" t="s">
        <v>68</v>
      </c>
      <c r="D171" s="8" t="s">
        <v>86</v>
      </c>
      <c r="E171" s="8"/>
      <c r="F171" s="8"/>
      <c r="G171" s="52">
        <f>G179+G183+G187+G172</f>
        <v>4960.5</v>
      </c>
    </row>
    <row r="172" spans="1:7" s="118" customFormat="1" ht="40.5" customHeight="1" x14ac:dyDescent="0.2">
      <c r="A172" s="129" t="s">
        <v>522</v>
      </c>
      <c r="B172" s="127" t="s">
        <v>165</v>
      </c>
      <c r="C172" s="127" t="s">
        <v>68</v>
      </c>
      <c r="D172" s="127" t="s">
        <v>86</v>
      </c>
      <c r="E172" s="127" t="s">
        <v>430</v>
      </c>
      <c r="F172" s="127"/>
      <c r="G172" s="128">
        <f>G173+G176</f>
        <v>4745</v>
      </c>
    </row>
    <row r="173" spans="1:7" ht="25.5" x14ac:dyDescent="0.2">
      <c r="A173" s="123" t="s">
        <v>596</v>
      </c>
      <c r="B173" s="116" t="s">
        <v>165</v>
      </c>
      <c r="C173" s="116" t="s">
        <v>68</v>
      </c>
      <c r="D173" s="116" t="s">
        <v>86</v>
      </c>
      <c r="E173" s="116" t="s">
        <v>431</v>
      </c>
      <c r="F173" s="127"/>
      <c r="G173" s="79">
        <f>G174</f>
        <v>262</v>
      </c>
    </row>
    <row r="174" spans="1:7" ht="38.25" x14ac:dyDescent="0.2">
      <c r="A174" s="123" t="s">
        <v>666</v>
      </c>
      <c r="B174" s="116" t="s">
        <v>165</v>
      </c>
      <c r="C174" s="116" t="s">
        <v>68</v>
      </c>
      <c r="D174" s="116" t="s">
        <v>86</v>
      </c>
      <c r="E174" s="116" t="s">
        <v>595</v>
      </c>
      <c r="F174" s="131"/>
      <c r="G174" s="79">
        <f>G175</f>
        <v>262</v>
      </c>
    </row>
    <row r="175" spans="1:7" ht="25.5" x14ac:dyDescent="0.2">
      <c r="A175" s="36" t="s">
        <v>120</v>
      </c>
      <c r="B175" s="81" t="s">
        <v>165</v>
      </c>
      <c r="C175" s="81" t="s">
        <v>68</v>
      </c>
      <c r="D175" s="81" t="s">
        <v>86</v>
      </c>
      <c r="E175" s="81" t="s">
        <v>595</v>
      </c>
      <c r="F175" s="81" t="s">
        <v>121</v>
      </c>
      <c r="G175" s="80">
        <v>262</v>
      </c>
    </row>
    <row r="176" spans="1:7" ht="38.25" x14ac:dyDescent="0.2">
      <c r="A176" s="123" t="s">
        <v>591</v>
      </c>
      <c r="B176" s="116" t="s">
        <v>165</v>
      </c>
      <c r="C176" s="116" t="s">
        <v>68</v>
      </c>
      <c r="D176" s="116" t="s">
        <v>86</v>
      </c>
      <c r="E176" s="116" t="s">
        <v>592</v>
      </c>
      <c r="F176" s="127"/>
      <c r="G176" s="79">
        <f>G177</f>
        <v>4483</v>
      </c>
    </row>
    <row r="177" spans="1:7" ht="40.5" customHeight="1" x14ac:dyDescent="0.2">
      <c r="A177" s="123" t="s">
        <v>593</v>
      </c>
      <c r="B177" s="116" t="s">
        <v>165</v>
      </c>
      <c r="C177" s="116" t="s">
        <v>68</v>
      </c>
      <c r="D177" s="116" t="s">
        <v>86</v>
      </c>
      <c r="E177" s="116" t="s">
        <v>594</v>
      </c>
      <c r="F177" s="131"/>
      <c r="G177" s="79">
        <f>G178</f>
        <v>4483</v>
      </c>
    </row>
    <row r="178" spans="1:7" x14ac:dyDescent="0.2">
      <c r="A178" s="14" t="s">
        <v>401</v>
      </c>
      <c r="B178" s="81" t="s">
        <v>165</v>
      </c>
      <c r="C178" s="81" t="s">
        <v>68</v>
      </c>
      <c r="D178" s="81" t="s">
        <v>86</v>
      </c>
      <c r="E178" s="81" t="s">
        <v>594</v>
      </c>
      <c r="F178" s="81" t="s">
        <v>143</v>
      </c>
      <c r="G178" s="80">
        <v>4483</v>
      </c>
    </row>
    <row r="179" spans="1:7" ht="40.5" x14ac:dyDescent="0.25">
      <c r="A179" s="68" t="s">
        <v>502</v>
      </c>
      <c r="B179" s="7">
        <v>968</v>
      </c>
      <c r="C179" s="7" t="s">
        <v>68</v>
      </c>
      <c r="D179" s="7" t="s">
        <v>86</v>
      </c>
      <c r="E179" s="7" t="s">
        <v>503</v>
      </c>
      <c r="F179" s="7"/>
      <c r="G179" s="43">
        <f>G180</f>
        <v>30</v>
      </c>
    </row>
    <row r="180" spans="1:7" s="41" customFormat="1" ht="38.25" x14ac:dyDescent="0.2">
      <c r="A180" s="15" t="s">
        <v>501</v>
      </c>
      <c r="B180" s="4">
        <v>968</v>
      </c>
      <c r="C180" s="4" t="s">
        <v>68</v>
      </c>
      <c r="D180" s="4" t="s">
        <v>86</v>
      </c>
      <c r="E180" s="4" t="s">
        <v>500</v>
      </c>
      <c r="F180" s="4"/>
      <c r="G180" s="5">
        <f>G181</f>
        <v>30</v>
      </c>
    </row>
    <row r="181" spans="1:7" ht="25.5" x14ac:dyDescent="0.2">
      <c r="A181" s="16" t="s">
        <v>171</v>
      </c>
      <c r="B181" s="4">
        <v>968</v>
      </c>
      <c r="C181" s="4" t="s">
        <v>68</v>
      </c>
      <c r="D181" s="4" t="s">
        <v>86</v>
      </c>
      <c r="E181" s="4" t="s">
        <v>499</v>
      </c>
      <c r="F181" s="4"/>
      <c r="G181" s="5">
        <f>G182</f>
        <v>30</v>
      </c>
    </row>
    <row r="182" spans="1:7" s="41" customFormat="1" x14ac:dyDescent="0.2">
      <c r="A182" s="119" t="s">
        <v>401</v>
      </c>
      <c r="B182" s="6">
        <v>968</v>
      </c>
      <c r="C182" s="6" t="s">
        <v>68</v>
      </c>
      <c r="D182" s="6" t="s">
        <v>86</v>
      </c>
      <c r="E182" s="6" t="s">
        <v>499</v>
      </c>
      <c r="F182" s="6" t="s">
        <v>143</v>
      </c>
      <c r="G182" s="19">
        <v>30</v>
      </c>
    </row>
    <row r="183" spans="1:7" ht="40.5" x14ac:dyDescent="0.2">
      <c r="A183" s="134" t="s">
        <v>528</v>
      </c>
      <c r="B183" s="7" t="s">
        <v>165</v>
      </c>
      <c r="C183" s="7" t="s">
        <v>68</v>
      </c>
      <c r="D183" s="7" t="s">
        <v>86</v>
      </c>
      <c r="E183" s="7" t="s">
        <v>498</v>
      </c>
      <c r="F183" s="7"/>
      <c r="G183" s="86">
        <f>G184</f>
        <v>181</v>
      </c>
    </row>
    <row r="184" spans="1:7" ht="51" x14ac:dyDescent="0.2">
      <c r="A184" s="29" t="s">
        <v>495</v>
      </c>
      <c r="B184" s="6" t="s">
        <v>165</v>
      </c>
      <c r="C184" s="4" t="s">
        <v>68</v>
      </c>
      <c r="D184" s="4" t="s">
        <v>86</v>
      </c>
      <c r="E184" s="4" t="s">
        <v>496</v>
      </c>
      <c r="F184" s="4"/>
      <c r="G184" s="79">
        <f>G185</f>
        <v>181</v>
      </c>
    </row>
    <row r="185" spans="1:7" ht="27.75" customHeight="1" x14ac:dyDescent="0.2">
      <c r="A185" s="30" t="s">
        <v>171</v>
      </c>
      <c r="B185" s="4" t="s">
        <v>165</v>
      </c>
      <c r="C185" s="4" t="s">
        <v>68</v>
      </c>
      <c r="D185" s="4" t="s">
        <v>86</v>
      </c>
      <c r="E185" s="4" t="s">
        <v>497</v>
      </c>
      <c r="F185" s="4"/>
      <c r="G185" s="79">
        <f>G186</f>
        <v>181</v>
      </c>
    </row>
    <row r="186" spans="1:7" ht="25.5" x14ac:dyDescent="0.2">
      <c r="A186" s="36" t="s">
        <v>120</v>
      </c>
      <c r="B186" s="6" t="s">
        <v>165</v>
      </c>
      <c r="C186" s="6" t="s">
        <v>68</v>
      </c>
      <c r="D186" s="6" t="s">
        <v>86</v>
      </c>
      <c r="E186" s="6" t="s">
        <v>497</v>
      </c>
      <c r="F186" s="81" t="s">
        <v>121</v>
      </c>
      <c r="G186" s="80">
        <v>181</v>
      </c>
    </row>
    <row r="187" spans="1:7" s="41" customFormat="1" x14ac:dyDescent="0.2">
      <c r="A187" s="40" t="s">
        <v>162</v>
      </c>
      <c r="B187" s="11">
        <v>968</v>
      </c>
      <c r="C187" s="11" t="s">
        <v>68</v>
      </c>
      <c r="D187" s="11" t="s">
        <v>86</v>
      </c>
      <c r="E187" s="11" t="s">
        <v>184</v>
      </c>
      <c r="F187" s="11"/>
      <c r="G187" s="53">
        <f>G188</f>
        <v>4.5</v>
      </c>
    </row>
    <row r="188" spans="1:7" ht="63.75" x14ac:dyDescent="0.2">
      <c r="A188" s="24" t="s">
        <v>114</v>
      </c>
      <c r="B188" s="4">
        <v>968</v>
      </c>
      <c r="C188" s="4" t="s">
        <v>68</v>
      </c>
      <c r="D188" s="4" t="s">
        <v>86</v>
      </c>
      <c r="E188" s="4" t="s">
        <v>209</v>
      </c>
      <c r="F188" s="4"/>
      <c r="G188" s="79">
        <f>G189</f>
        <v>4.5</v>
      </c>
    </row>
    <row r="189" spans="1:7" ht="25.5" x14ac:dyDescent="0.2">
      <c r="A189" s="36" t="s">
        <v>120</v>
      </c>
      <c r="B189" s="6">
        <v>968</v>
      </c>
      <c r="C189" s="6" t="s">
        <v>68</v>
      </c>
      <c r="D189" s="6" t="s">
        <v>86</v>
      </c>
      <c r="E189" s="6" t="s">
        <v>209</v>
      </c>
      <c r="F189" s="6" t="s">
        <v>121</v>
      </c>
      <c r="G189" s="80">
        <v>4.5</v>
      </c>
    </row>
    <row r="190" spans="1:7" s="41" customFormat="1" x14ac:dyDescent="0.2">
      <c r="A190" s="34" t="s">
        <v>139</v>
      </c>
      <c r="B190" s="9" t="s">
        <v>165</v>
      </c>
      <c r="C190" s="9" t="s">
        <v>70</v>
      </c>
      <c r="D190" s="9"/>
      <c r="E190" s="9"/>
      <c r="F190" s="9"/>
      <c r="G190" s="51">
        <f>G191+G205+G210</f>
        <v>199572.52396000002</v>
      </c>
    </row>
    <row r="191" spans="1:7" x14ac:dyDescent="0.2">
      <c r="A191" s="28" t="s">
        <v>92</v>
      </c>
      <c r="B191" s="8" t="s">
        <v>165</v>
      </c>
      <c r="C191" s="8" t="s">
        <v>70</v>
      </c>
      <c r="D191" s="8" t="s">
        <v>67</v>
      </c>
      <c r="E191" s="8"/>
      <c r="F191" s="8"/>
      <c r="G191" s="52">
        <f>G192+G198</f>
        <v>98562.422959999996</v>
      </c>
    </row>
    <row r="192" spans="1:7" ht="25.5" x14ac:dyDescent="0.2">
      <c r="A192" s="132" t="s">
        <v>530</v>
      </c>
      <c r="B192" s="127" t="s">
        <v>165</v>
      </c>
      <c r="C192" s="127" t="s">
        <v>70</v>
      </c>
      <c r="D192" s="127" t="s">
        <v>67</v>
      </c>
      <c r="E192" s="127" t="s">
        <v>39</v>
      </c>
      <c r="F192" s="127"/>
      <c r="G192" s="128">
        <f>G193</f>
        <v>96580.86</v>
      </c>
    </row>
    <row r="193" spans="1:7" s="118" customFormat="1" ht="51" x14ac:dyDescent="0.2">
      <c r="A193" s="15" t="s">
        <v>461</v>
      </c>
      <c r="B193" s="116" t="s">
        <v>165</v>
      </c>
      <c r="C193" s="116" t="s">
        <v>70</v>
      </c>
      <c r="D193" s="116" t="s">
        <v>67</v>
      </c>
      <c r="E193" s="116" t="s">
        <v>459</v>
      </c>
      <c r="F193" s="116"/>
      <c r="G193" s="79">
        <f>G194</f>
        <v>96580.86</v>
      </c>
    </row>
    <row r="194" spans="1:7" s="121" customFormat="1" ht="38.25" x14ac:dyDescent="0.2">
      <c r="A194" s="120" t="s">
        <v>457</v>
      </c>
      <c r="B194" s="116" t="s">
        <v>165</v>
      </c>
      <c r="C194" s="116" t="s">
        <v>70</v>
      </c>
      <c r="D194" s="116" t="s">
        <v>67</v>
      </c>
      <c r="E194" s="116" t="s">
        <v>458</v>
      </c>
      <c r="F194" s="116"/>
      <c r="G194" s="79">
        <f>G195</f>
        <v>96580.86</v>
      </c>
    </row>
    <row r="195" spans="1:7" s="121" customFormat="1" x14ac:dyDescent="0.2">
      <c r="A195" s="120" t="s">
        <v>433</v>
      </c>
      <c r="B195" s="116" t="s">
        <v>165</v>
      </c>
      <c r="C195" s="116" t="s">
        <v>70</v>
      </c>
      <c r="D195" s="116" t="s">
        <v>67</v>
      </c>
      <c r="E195" s="116" t="s">
        <v>456</v>
      </c>
      <c r="F195" s="116"/>
      <c r="G195" s="79">
        <f>G196+G197</f>
        <v>96580.86</v>
      </c>
    </row>
    <row r="196" spans="1:7" s="118" customFormat="1" x14ac:dyDescent="0.2">
      <c r="A196" s="119" t="s">
        <v>174</v>
      </c>
      <c r="B196" s="81" t="s">
        <v>165</v>
      </c>
      <c r="C196" s="81" t="s">
        <v>70</v>
      </c>
      <c r="D196" s="81" t="s">
        <v>67</v>
      </c>
      <c r="E196" s="81" t="s">
        <v>456</v>
      </c>
      <c r="F196" s="81" t="s">
        <v>125</v>
      </c>
      <c r="G196" s="80">
        <v>48290.43</v>
      </c>
    </row>
    <row r="197" spans="1:7" s="118" customFormat="1" x14ac:dyDescent="0.2">
      <c r="A197" s="119" t="s">
        <v>401</v>
      </c>
      <c r="B197" s="81" t="s">
        <v>165</v>
      </c>
      <c r="C197" s="81" t="s">
        <v>70</v>
      </c>
      <c r="D197" s="81" t="s">
        <v>67</v>
      </c>
      <c r="E197" s="81" t="s">
        <v>456</v>
      </c>
      <c r="F197" s="81" t="s">
        <v>143</v>
      </c>
      <c r="G197" s="80">
        <v>48290.43</v>
      </c>
    </row>
    <row r="198" spans="1:7" s="41" customFormat="1" x14ac:dyDescent="0.2">
      <c r="A198" s="17" t="s">
        <v>162</v>
      </c>
      <c r="B198" s="11" t="s">
        <v>165</v>
      </c>
      <c r="C198" s="11" t="s">
        <v>70</v>
      </c>
      <c r="D198" s="11" t="s">
        <v>67</v>
      </c>
      <c r="E198" s="11" t="s">
        <v>184</v>
      </c>
      <c r="F198" s="11"/>
      <c r="G198" s="53">
        <f>G201+G203+G199</f>
        <v>1981.5629600000002</v>
      </c>
    </row>
    <row r="199" spans="1:7" s="41" customFormat="1" ht="89.25" x14ac:dyDescent="0.2">
      <c r="A199" s="138" t="s">
        <v>544</v>
      </c>
      <c r="B199" s="116" t="s">
        <v>165</v>
      </c>
      <c r="C199" s="116" t="s">
        <v>70</v>
      </c>
      <c r="D199" s="116" t="s">
        <v>67</v>
      </c>
      <c r="E199" s="116" t="s">
        <v>545</v>
      </c>
      <c r="F199" s="116"/>
      <c r="G199" s="79">
        <f>G200</f>
        <v>945.32</v>
      </c>
    </row>
    <row r="200" spans="1:7" s="41" customFormat="1" x14ac:dyDescent="0.2">
      <c r="A200" s="36" t="s">
        <v>174</v>
      </c>
      <c r="B200" s="6" t="s">
        <v>165</v>
      </c>
      <c r="C200" s="81" t="s">
        <v>70</v>
      </c>
      <c r="D200" s="81" t="s">
        <v>67</v>
      </c>
      <c r="E200" s="81" t="s">
        <v>545</v>
      </c>
      <c r="F200" s="81" t="s">
        <v>125</v>
      </c>
      <c r="G200" s="19">
        <v>945.32</v>
      </c>
    </row>
    <row r="201" spans="1:7" s="41" customFormat="1" ht="24.75" customHeight="1" x14ac:dyDescent="0.2">
      <c r="A201" s="15" t="s">
        <v>171</v>
      </c>
      <c r="B201" s="88" t="s">
        <v>165</v>
      </c>
      <c r="C201" s="4" t="s">
        <v>70</v>
      </c>
      <c r="D201" s="4" t="s">
        <v>67</v>
      </c>
      <c r="E201" s="4" t="s">
        <v>455</v>
      </c>
      <c r="F201" s="4"/>
      <c r="G201" s="5">
        <f>SUM(G202:G202)</f>
        <v>76.152000000000001</v>
      </c>
    </row>
    <row r="202" spans="1:7" s="41" customFormat="1" ht="25.5" x14ac:dyDescent="0.2">
      <c r="A202" s="36" t="s">
        <v>120</v>
      </c>
      <c r="B202" s="10" t="s">
        <v>165</v>
      </c>
      <c r="C202" s="6" t="s">
        <v>70</v>
      </c>
      <c r="D202" s="6" t="s">
        <v>67</v>
      </c>
      <c r="E202" s="6" t="s">
        <v>455</v>
      </c>
      <c r="F202" s="6" t="s">
        <v>121</v>
      </c>
      <c r="G202" s="19">
        <v>76.152000000000001</v>
      </c>
    </row>
    <row r="203" spans="1:7" s="41" customFormat="1" ht="24.75" customHeight="1" x14ac:dyDescent="0.2">
      <c r="A203" s="15" t="s">
        <v>519</v>
      </c>
      <c r="B203" s="88" t="s">
        <v>165</v>
      </c>
      <c r="C203" s="4" t="s">
        <v>70</v>
      </c>
      <c r="D203" s="4" t="s">
        <v>67</v>
      </c>
      <c r="E203" s="4" t="s">
        <v>516</v>
      </c>
      <c r="F203" s="4"/>
      <c r="G203" s="79">
        <f>SUM(G204:G204)</f>
        <v>960.09096</v>
      </c>
    </row>
    <row r="204" spans="1:7" s="41" customFormat="1" x14ac:dyDescent="0.2">
      <c r="A204" s="36" t="s">
        <v>174</v>
      </c>
      <c r="B204" s="10" t="s">
        <v>165</v>
      </c>
      <c r="C204" s="6" t="s">
        <v>70</v>
      </c>
      <c r="D204" s="6" t="s">
        <v>67</v>
      </c>
      <c r="E204" s="6" t="s">
        <v>516</v>
      </c>
      <c r="F204" s="6" t="s">
        <v>125</v>
      </c>
      <c r="G204" s="19">
        <v>960.09096</v>
      </c>
    </row>
    <row r="205" spans="1:7" x14ac:dyDescent="0.2">
      <c r="A205" s="28" t="s">
        <v>54</v>
      </c>
      <c r="B205" s="8" t="s">
        <v>165</v>
      </c>
      <c r="C205" s="8" t="s">
        <v>70</v>
      </c>
      <c r="D205" s="8" t="s">
        <v>80</v>
      </c>
      <c r="E205" s="8"/>
      <c r="F205" s="8"/>
      <c r="G205" s="52">
        <f>G206</f>
        <v>50505.050499999998</v>
      </c>
    </row>
    <row r="206" spans="1:7" ht="38.25" x14ac:dyDescent="0.2">
      <c r="A206" s="65" t="s">
        <v>529</v>
      </c>
      <c r="B206" s="7" t="s">
        <v>165</v>
      </c>
      <c r="C206" s="11" t="s">
        <v>70</v>
      </c>
      <c r="D206" s="11" t="s">
        <v>80</v>
      </c>
      <c r="E206" s="11" t="s">
        <v>317</v>
      </c>
      <c r="F206" s="11"/>
      <c r="G206" s="53">
        <f>G207</f>
        <v>50505.050499999998</v>
      </c>
    </row>
    <row r="207" spans="1:7" ht="25.5" x14ac:dyDescent="0.2">
      <c r="A207" s="24" t="s">
        <v>318</v>
      </c>
      <c r="B207" s="4">
        <v>968</v>
      </c>
      <c r="C207" s="4" t="s">
        <v>70</v>
      </c>
      <c r="D207" s="4" t="s">
        <v>80</v>
      </c>
      <c r="E207" s="4" t="s">
        <v>329</v>
      </c>
      <c r="F207" s="15"/>
      <c r="G207" s="5">
        <f>G208</f>
        <v>50505.050499999998</v>
      </c>
    </row>
    <row r="208" spans="1:7" ht="51" x14ac:dyDescent="0.2">
      <c r="A208" s="15" t="s">
        <v>551</v>
      </c>
      <c r="B208" s="4">
        <v>968</v>
      </c>
      <c r="C208" s="4" t="s">
        <v>70</v>
      </c>
      <c r="D208" s="4" t="s">
        <v>80</v>
      </c>
      <c r="E208" s="4" t="s">
        <v>597</v>
      </c>
      <c r="F208" s="15"/>
      <c r="G208" s="79">
        <f>SUM(G209:G209)</f>
        <v>50505.050499999998</v>
      </c>
    </row>
    <row r="209" spans="1:7" x14ac:dyDescent="0.2">
      <c r="A209" s="36" t="s">
        <v>401</v>
      </c>
      <c r="B209" s="6">
        <v>968</v>
      </c>
      <c r="C209" s="6" t="s">
        <v>70</v>
      </c>
      <c r="D209" s="6" t="s">
        <v>80</v>
      </c>
      <c r="E209" s="6" t="s">
        <v>597</v>
      </c>
      <c r="F209" s="81" t="s">
        <v>143</v>
      </c>
      <c r="G209" s="80">
        <v>50505.050499999998</v>
      </c>
    </row>
    <row r="210" spans="1:7" ht="25.5" x14ac:dyDescent="0.2">
      <c r="A210" s="28" t="s">
        <v>295</v>
      </c>
      <c r="B210" s="125" t="s">
        <v>165</v>
      </c>
      <c r="C210" s="125" t="s">
        <v>70</v>
      </c>
      <c r="D210" s="125" t="s">
        <v>70</v>
      </c>
      <c r="E210" s="112"/>
      <c r="F210" s="112"/>
      <c r="G210" s="126">
        <f>G211</f>
        <v>50505.050499999998</v>
      </c>
    </row>
    <row r="211" spans="1:7" ht="38.25" x14ac:dyDescent="0.2">
      <c r="A211" s="65" t="s">
        <v>529</v>
      </c>
      <c r="B211" s="6" t="s">
        <v>165</v>
      </c>
      <c r="C211" s="11" t="s">
        <v>70</v>
      </c>
      <c r="D211" s="11" t="s">
        <v>70</v>
      </c>
      <c r="E211" s="11" t="s">
        <v>317</v>
      </c>
      <c r="F211" s="11"/>
      <c r="G211" s="128">
        <f>G212</f>
        <v>50505.050499999998</v>
      </c>
    </row>
    <row r="212" spans="1:7" ht="51" x14ac:dyDescent="0.2">
      <c r="A212" s="15" t="s">
        <v>551</v>
      </c>
      <c r="B212" s="6" t="s">
        <v>165</v>
      </c>
      <c r="C212" s="4" t="s">
        <v>70</v>
      </c>
      <c r="D212" s="4" t="s">
        <v>70</v>
      </c>
      <c r="E212" s="4" t="s">
        <v>597</v>
      </c>
      <c r="F212" s="4"/>
      <c r="G212" s="80">
        <f>G213</f>
        <v>50505.050499999998</v>
      </c>
    </row>
    <row r="213" spans="1:7" x14ac:dyDescent="0.2">
      <c r="A213" s="103" t="s">
        <v>174</v>
      </c>
      <c r="B213" s="6" t="s">
        <v>165</v>
      </c>
      <c r="C213" s="6" t="s">
        <v>70</v>
      </c>
      <c r="D213" s="6" t="s">
        <v>70</v>
      </c>
      <c r="E213" s="6" t="s">
        <v>597</v>
      </c>
      <c r="F213" s="6" t="s">
        <v>125</v>
      </c>
      <c r="G213" s="80">
        <v>50505.050499999998</v>
      </c>
    </row>
    <row r="214" spans="1:7" x14ac:dyDescent="0.2">
      <c r="A214" s="21" t="s">
        <v>128</v>
      </c>
      <c r="B214" s="9">
        <v>968</v>
      </c>
      <c r="C214" s="9" t="s">
        <v>74</v>
      </c>
      <c r="D214" s="9"/>
      <c r="E214" s="9"/>
      <c r="F214" s="9"/>
      <c r="G214" s="51">
        <f>G215+G225+G220</f>
        <v>11590.275409999998</v>
      </c>
    </row>
    <row r="215" spans="1:7" ht="13.5" x14ac:dyDescent="0.2">
      <c r="A215" s="28" t="s">
        <v>63</v>
      </c>
      <c r="B215" s="13">
        <v>968</v>
      </c>
      <c r="C215" s="8" t="s">
        <v>74</v>
      </c>
      <c r="D215" s="8" t="s">
        <v>65</v>
      </c>
      <c r="E215" s="8"/>
      <c r="F215" s="8"/>
      <c r="G215" s="52">
        <f>G216</f>
        <v>5328.92508</v>
      </c>
    </row>
    <row r="216" spans="1:7" x14ac:dyDescent="0.2">
      <c r="A216" s="35" t="s">
        <v>162</v>
      </c>
      <c r="B216" s="11">
        <v>968</v>
      </c>
      <c r="C216" s="11" t="s">
        <v>74</v>
      </c>
      <c r="D216" s="11" t="s">
        <v>65</v>
      </c>
      <c r="E216" s="11" t="s">
        <v>184</v>
      </c>
      <c r="F216" s="11"/>
      <c r="G216" s="53">
        <f>G217</f>
        <v>5328.92508</v>
      </c>
    </row>
    <row r="217" spans="1:7" ht="25.5" x14ac:dyDescent="0.2">
      <c r="A217" s="24" t="s">
        <v>89</v>
      </c>
      <c r="B217" s="6">
        <v>968</v>
      </c>
      <c r="C217" s="4" t="s">
        <v>74</v>
      </c>
      <c r="D217" s="4" t="s">
        <v>65</v>
      </c>
      <c r="E217" s="4" t="s">
        <v>210</v>
      </c>
      <c r="F217" s="4"/>
      <c r="G217" s="5">
        <f>G218</f>
        <v>5328.92508</v>
      </c>
    </row>
    <row r="218" spans="1:7" x14ac:dyDescent="0.2">
      <c r="A218" s="74" t="s">
        <v>150</v>
      </c>
      <c r="B218" s="4">
        <v>968</v>
      </c>
      <c r="C218" s="4" t="s">
        <v>74</v>
      </c>
      <c r="D218" s="4" t="s">
        <v>65</v>
      </c>
      <c r="E218" s="4" t="s">
        <v>211</v>
      </c>
      <c r="F218" s="4"/>
      <c r="G218" s="5">
        <f>G219</f>
        <v>5328.92508</v>
      </c>
    </row>
    <row r="219" spans="1:7" ht="25.5" x14ac:dyDescent="0.2">
      <c r="A219" s="18" t="s">
        <v>665</v>
      </c>
      <c r="B219" s="6">
        <v>968</v>
      </c>
      <c r="C219" s="6" t="s">
        <v>74</v>
      </c>
      <c r="D219" s="6" t="s">
        <v>65</v>
      </c>
      <c r="E219" s="6" t="s">
        <v>211</v>
      </c>
      <c r="F219" s="6" t="s">
        <v>655</v>
      </c>
      <c r="G219" s="19">
        <v>5328.92508</v>
      </c>
    </row>
    <row r="220" spans="1:7" x14ac:dyDescent="0.2">
      <c r="A220" s="28" t="s">
        <v>167</v>
      </c>
      <c r="B220" s="8">
        <v>968</v>
      </c>
      <c r="C220" s="8" t="s">
        <v>74</v>
      </c>
      <c r="D220" s="8" t="s">
        <v>80</v>
      </c>
      <c r="E220" s="8"/>
      <c r="F220" s="8"/>
      <c r="G220" s="52">
        <f>G221</f>
        <v>1368.4503299999999</v>
      </c>
    </row>
    <row r="221" spans="1:7" s="118" customFormat="1" ht="25.5" x14ac:dyDescent="0.2">
      <c r="A221" s="132" t="s">
        <v>530</v>
      </c>
      <c r="B221" s="127" t="s">
        <v>165</v>
      </c>
      <c r="C221" s="127" t="s">
        <v>74</v>
      </c>
      <c r="D221" s="127" t="s">
        <v>80</v>
      </c>
      <c r="E221" s="127" t="s">
        <v>39</v>
      </c>
      <c r="F221" s="127"/>
      <c r="G221" s="128">
        <f>G222</f>
        <v>1368.4503299999999</v>
      </c>
    </row>
    <row r="222" spans="1:7" s="118" customFormat="1" ht="25.5" x14ac:dyDescent="0.2">
      <c r="A222" s="120" t="s">
        <v>484</v>
      </c>
      <c r="B222" s="116" t="s">
        <v>165</v>
      </c>
      <c r="C222" s="116" t="s">
        <v>74</v>
      </c>
      <c r="D222" s="116" t="s">
        <v>80</v>
      </c>
      <c r="E222" s="116" t="s">
        <v>464</v>
      </c>
      <c r="F222" s="116"/>
      <c r="G222" s="79">
        <f>G223</f>
        <v>1368.4503299999999</v>
      </c>
    </row>
    <row r="223" spans="1:7" s="118" customFormat="1" ht="13.5" x14ac:dyDescent="0.2">
      <c r="A223" s="120" t="s">
        <v>433</v>
      </c>
      <c r="B223" s="116" t="s">
        <v>165</v>
      </c>
      <c r="C223" s="116" t="s">
        <v>74</v>
      </c>
      <c r="D223" s="116" t="s">
        <v>80</v>
      </c>
      <c r="E223" s="116" t="s">
        <v>463</v>
      </c>
      <c r="F223" s="131"/>
      <c r="G223" s="79">
        <f>G224</f>
        <v>1368.4503299999999</v>
      </c>
    </row>
    <row r="224" spans="1:7" s="118" customFormat="1" x14ac:dyDescent="0.2">
      <c r="A224" s="61" t="s">
        <v>48</v>
      </c>
      <c r="B224" s="81" t="s">
        <v>165</v>
      </c>
      <c r="C224" s="81" t="s">
        <v>74</v>
      </c>
      <c r="D224" s="81" t="s">
        <v>80</v>
      </c>
      <c r="E224" s="81" t="s">
        <v>463</v>
      </c>
      <c r="F224" s="81" t="s">
        <v>49</v>
      </c>
      <c r="G224" s="80">
        <v>1368.4503299999999</v>
      </c>
    </row>
    <row r="225" spans="1:7" x14ac:dyDescent="0.2">
      <c r="A225" s="28" t="s">
        <v>93</v>
      </c>
      <c r="B225" s="8">
        <v>968</v>
      </c>
      <c r="C225" s="8" t="s">
        <v>74</v>
      </c>
      <c r="D225" s="8" t="s">
        <v>73</v>
      </c>
      <c r="E225" s="8"/>
      <c r="F225" s="8"/>
      <c r="G225" s="52">
        <f>G226</f>
        <v>4892.8999999999996</v>
      </c>
    </row>
    <row r="226" spans="1:7" x14ac:dyDescent="0.2">
      <c r="A226" s="35" t="s">
        <v>162</v>
      </c>
      <c r="B226" s="11">
        <v>968</v>
      </c>
      <c r="C226" s="11" t="s">
        <v>74</v>
      </c>
      <c r="D226" s="11" t="s">
        <v>73</v>
      </c>
      <c r="E226" s="11" t="s">
        <v>184</v>
      </c>
      <c r="F226" s="11"/>
      <c r="G226" s="53">
        <f>G227+G232+G237</f>
        <v>4892.8999999999996</v>
      </c>
    </row>
    <row r="227" spans="1:7" ht="51" x14ac:dyDescent="0.2">
      <c r="A227" s="24" t="s">
        <v>112</v>
      </c>
      <c r="B227" s="4">
        <v>968</v>
      </c>
      <c r="C227" s="4" t="s">
        <v>74</v>
      </c>
      <c r="D227" s="4" t="s">
        <v>73</v>
      </c>
      <c r="E227" s="4" t="s">
        <v>212</v>
      </c>
      <c r="F227" s="4"/>
      <c r="G227" s="79">
        <f>SUM(G228:G231)</f>
        <v>1884.8999999999999</v>
      </c>
    </row>
    <row r="228" spans="1:7" ht="25.5" x14ac:dyDescent="0.2">
      <c r="A228" s="36" t="s">
        <v>182</v>
      </c>
      <c r="B228" s="6">
        <v>968</v>
      </c>
      <c r="C228" s="6" t="s">
        <v>74</v>
      </c>
      <c r="D228" s="6" t="s">
        <v>73</v>
      </c>
      <c r="E228" s="6" t="s">
        <v>212</v>
      </c>
      <c r="F228" s="6" t="s">
        <v>117</v>
      </c>
      <c r="G228" s="80">
        <v>1393.84</v>
      </c>
    </row>
    <row r="229" spans="1:7" ht="38.25" x14ac:dyDescent="0.2">
      <c r="A229" s="36" t="s">
        <v>183</v>
      </c>
      <c r="B229" s="6">
        <v>968</v>
      </c>
      <c r="C229" s="6" t="s">
        <v>74</v>
      </c>
      <c r="D229" s="6" t="s">
        <v>73</v>
      </c>
      <c r="E229" s="6" t="s">
        <v>212</v>
      </c>
      <c r="F229" s="6" t="s">
        <v>176</v>
      </c>
      <c r="G229" s="80">
        <v>420.96</v>
      </c>
    </row>
    <row r="230" spans="1:7" ht="25.5" x14ac:dyDescent="0.2">
      <c r="A230" s="36" t="s">
        <v>118</v>
      </c>
      <c r="B230" s="6">
        <v>968</v>
      </c>
      <c r="C230" s="6" t="s">
        <v>74</v>
      </c>
      <c r="D230" s="6" t="s">
        <v>73</v>
      </c>
      <c r="E230" s="6" t="s">
        <v>212</v>
      </c>
      <c r="F230" s="6" t="s">
        <v>119</v>
      </c>
      <c r="G230" s="80">
        <v>21</v>
      </c>
    </row>
    <row r="231" spans="1:7" ht="25.5" x14ac:dyDescent="0.2">
      <c r="A231" s="36" t="s">
        <v>120</v>
      </c>
      <c r="B231" s="6">
        <v>968</v>
      </c>
      <c r="C231" s="6" t="s">
        <v>74</v>
      </c>
      <c r="D231" s="6" t="s">
        <v>73</v>
      </c>
      <c r="E231" s="6" t="s">
        <v>212</v>
      </c>
      <c r="F231" s="6" t="s">
        <v>121</v>
      </c>
      <c r="G231" s="80">
        <v>49.1</v>
      </c>
    </row>
    <row r="232" spans="1:7" ht="38.25" x14ac:dyDescent="0.2">
      <c r="A232" s="24" t="s">
        <v>111</v>
      </c>
      <c r="B232" s="4">
        <v>968</v>
      </c>
      <c r="C232" s="4" t="s">
        <v>74</v>
      </c>
      <c r="D232" s="4" t="s">
        <v>73</v>
      </c>
      <c r="E232" s="4" t="s">
        <v>214</v>
      </c>
      <c r="F232" s="4"/>
      <c r="G232" s="79">
        <f>SUM(G233:G236)</f>
        <v>2513.1999999999998</v>
      </c>
    </row>
    <row r="233" spans="1:7" ht="25.5" x14ac:dyDescent="0.2">
      <c r="A233" s="36" t="s">
        <v>182</v>
      </c>
      <c r="B233" s="6">
        <v>968</v>
      </c>
      <c r="C233" s="6" t="s">
        <v>74</v>
      </c>
      <c r="D233" s="6" t="s">
        <v>73</v>
      </c>
      <c r="E233" s="6" t="s">
        <v>214</v>
      </c>
      <c r="F233" s="6" t="s">
        <v>117</v>
      </c>
      <c r="G233" s="80">
        <v>1731.96</v>
      </c>
    </row>
    <row r="234" spans="1:7" s="41" customFormat="1" ht="38.25" x14ac:dyDescent="0.2">
      <c r="A234" s="36" t="s">
        <v>183</v>
      </c>
      <c r="B234" s="6">
        <v>968</v>
      </c>
      <c r="C234" s="6" t="s">
        <v>74</v>
      </c>
      <c r="D234" s="6" t="s">
        <v>73</v>
      </c>
      <c r="E234" s="6" t="s">
        <v>214</v>
      </c>
      <c r="F234" s="6" t="s">
        <v>176</v>
      </c>
      <c r="G234" s="80">
        <v>528.04</v>
      </c>
    </row>
    <row r="235" spans="1:7" ht="25.5" x14ac:dyDescent="0.2">
      <c r="A235" s="36" t="s">
        <v>118</v>
      </c>
      <c r="B235" s="6">
        <v>968</v>
      </c>
      <c r="C235" s="6" t="s">
        <v>74</v>
      </c>
      <c r="D235" s="6" t="s">
        <v>73</v>
      </c>
      <c r="E235" s="6" t="s">
        <v>214</v>
      </c>
      <c r="F235" s="6" t="s">
        <v>119</v>
      </c>
      <c r="G235" s="80">
        <v>100</v>
      </c>
    </row>
    <row r="236" spans="1:7" ht="25.5" x14ac:dyDescent="0.2">
      <c r="A236" s="36" t="s">
        <v>120</v>
      </c>
      <c r="B236" s="6">
        <v>968</v>
      </c>
      <c r="C236" s="6" t="s">
        <v>74</v>
      </c>
      <c r="D236" s="6" t="s">
        <v>73</v>
      </c>
      <c r="E236" s="6" t="s">
        <v>214</v>
      </c>
      <c r="F236" s="6" t="s">
        <v>121</v>
      </c>
      <c r="G236" s="80">
        <v>153.19999999999999</v>
      </c>
    </row>
    <row r="237" spans="1:7" s="41" customFormat="1" ht="51" x14ac:dyDescent="0.2">
      <c r="A237" s="30" t="s">
        <v>385</v>
      </c>
      <c r="B237" s="4" t="s">
        <v>165</v>
      </c>
      <c r="C237" s="4" t="s">
        <v>74</v>
      </c>
      <c r="D237" s="4" t="s">
        <v>73</v>
      </c>
      <c r="E237" s="4" t="s">
        <v>386</v>
      </c>
      <c r="F237" s="4"/>
      <c r="G237" s="79">
        <f>SUM(G238:G241)</f>
        <v>494.8</v>
      </c>
    </row>
    <row r="238" spans="1:7" ht="25.5" x14ac:dyDescent="0.2">
      <c r="A238" s="36" t="s">
        <v>182</v>
      </c>
      <c r="B238" s="6" t="s">
        <v>165</v>
      </c>
      <c r="C238" s="6" t="s">
        <v>74</v>
      </c>
      <c r="D238" s="6" t="s">
        <v>73</v>
      </c>
      <c r="E238" s="6" t="s">
        <v>386</v>
      </c>
      <c r="F238" s="6" t="s">
        <v>117</v>
      </c>
      <c r="G238" s="80">
        <v>178.155</v>
      </c>
    </row>
    <row r="239" spans="1:7" ht="38.25" x14ac:dyDescent="0.2">
      <c r="A239" s="36" t="s">
        <v>183</v>
      </c>
      <c r="B239" s="6" t="s">
        <v>165</v>
      </c>
      <c r="C239" s="6" t="s">
        <v>74</v>
      </c>
      <c r="D239" s="6" t="s">
        <v>73</v>
      </c>
      <c r="E239" s="6" t="s">
        <v>386</v>
      </c>
      <c r="F239" s="6" t="s">
        <v>176</v>
      </c>
      <c r="G239" s="80">
        <v>53.79</v>
      </c>
    </row>
    <row r="240" spans="1:7" ht="25.5" x14ac:dyDescent="0.2">
      <c r="A240" s="36" t="s">
        <v>120</v>
      </c>
      <c r="B240" s="6" t="s">
        <v>165</v>
      </c>
      <c r="C240" s="6" t="s">
        <v>74</v>
      </c>
      <c r="D240" s="6" t="s">
        <v>73</v>
      </c>
      <c r="E240" s="6" t="s">
        <v>386</v>
      </c>
      <c r="F240" s="6" t="s">
        <v>121</v>
      </c>
      <c r="G240" s="80">
        <v>201.0676</v>
      </c>
    </row>
    <row r="241" spans="1:7" x14ac:dyDescent="0.2">
      <c r="A241" s="14" t="s">
        <v>391</v>
      </c>
      <c r="B241" s="6" t="s">
        <v>165</v>
      </c>
      <c r="C241" s="6" t="s">
        <v>74</v>
      </c>
      <c r="D241" s="6" t="s">
        <v>73</v>
      </c>
      <c r="E241" s="6" t="s">
        <v>386</v>
      </c>
      <c r="F241" s="6" t="s">
        <v>390</v>
      </c>
      <c r="G241" s="80">
        <v>61.787399999999998</v>
      </c>
    </row>
    <row r="242" spans="1:7" ht="25.5" x14ac:dyDescent="0.2">
      <c r="A242" s="48" t="s">
        <v>175</v>
      </c>
      <c r="B242" s="49">
        <v>969</v>
      </c>
      <c r="C242" s="49"/>
      <c r="D242" s="49"/>
      <c r="E242" s="49"/>
      <c r="F242" s="49"/>
      <c r="G242" s="50">
        <f>G243+G362</f>
        <v>1052221.0605300001</v>
      </c>
    </row>
    <row r="243" spans="1:7" x14ac:dyDescent="0.2">
      <c r="A243" s="21" t="s">
        <v>127</v>
      </c>
      <c r="B243" s="9">
        <v>969</v>
      </c>
      <c r="C243" s="9" t="s">
        <v>69</v>
      </c>
      <c r="D243" s="9"/>
      <c r="E243" s="9"/>
      <c r="F243" s="9"/>
      <c r="G243" s="55">
        <f>G244+G262+G293+G313+G324+G307</f>
        <v>1050221.0605300001</v>
      </c>
    </row>
    <row r="244" spans="1:7" x14ac:dyDescent="0.2">
      <c r="A244" s="28" t="s">
        <v>59</v>
      </c>
      <c r="B244" s="8">
        <v>969</v>
      </c>
      <c r="C244" s="8" t="s">
        <v>69</v>
      </c>
      <c r="D244" s="8" t="s">
        <v>65</v>
      </c>
      <c r="E244" s="8"/>
      <c r="F244" s="8"/>
      <c r="G244" s="52">
        <f>G245</f>
        <v>285349.45055000001</v>
      </c>
    </row>
    <row r="245" spans="1:7" ht="25.5" x14ac:dyDescent="0.2">
      <c r="A245" s="35" t="s">
        <v>531</v>
      </c>
      <c r="B245" s="11" t="s">
        <v>161</v>
      </c>
      <c r="C245" s="11" t="s">
        <v>69</v>
      </c>
      <c r="D245" s="11" t="s">
        <v>65</v>
      </c>
      <c r="E245" s="11" t="s">
        <v>241</v>
      </c>
      <c r="F245" s="11"/>
      <c r="G245" s="53">
        <f>G246</f>
        <v>285349.45055000001</v>
      </c>
    </row>
    <row r="246" spans="1:7" s="41" customFormat="1" ht="27" x14ac:dyDescent="0.2">
      <c r="A246" s="32" t="s">
        <v>364</v>
      </c>
      <c r="B246" s="7" t="s">
        <v>161</v>
      </c>
      <c r="C246" s="7" t="s">
        <v>69</v>
      </c>
      <c r="D246" s="7" t="s">
        <v>65</v>
      </c>
      <c r="E246" s="7" t="s">
        <v>242</v>
      </c>
      <c r="F246" s="7"/>
      <c r="G246" s="43">
        <f>G247+G259</f>
        <v>285349.45055000001</v>
      </c>
    </row>
    <row r="247" spans="1:7" ht="38.25" x14ac:dyDescent="0.2">
      <c r="A247" s="31" t="s">
        <v>243</v>
      </c>
      <c r="B247" s="4">
        <v>969</v>
      </c>
      <c r="C247" s="4" t="s">
        <v>69</v>
      </c>
      <c r="D247" s="4" t="s">
        <v>65</v>
      </c>
      <c r="E247" s="4" t="s">
        <v>244</v>
      </c>
      <c r="F247" s="4"/>
      <c r="G247" s="5">
        <f>G248+G254+G250+G257+G252</f>
        <v>280777.91720999999</v>
      </c>
    </row>
    <row r="248" spans="1:7" ht="38.25" x14ac:dyDescent="0.2">
      <c r="A248" s="22" t="s">
        <v>418</v>
      </c>
      <c r="B248" s="4">
        <v>969</v>
      </c>
      <c r="C248" s="4" t="s">
        <v>69</v>
      </c>
      <c r="D248" s="4" t="s">
        <v>65</v>
      </c>
      <c r="E248" s="4" t="s">
        <v>247</v>
      </c>
      <c r="F248" s="4"/>
      <c r="G248" s="79">
        <f>G249</f>
        <v>146454.79999999999</v>
      </c>
    </row>
    <row r="249" spans="1:7" ht="51" x14ac:dyDescent="0.2">
      <c r="A249" s="61" t="s">
        <v>129</v>
      </c>
      <c r="B249" s="6">
        <v>969</v>
      </c>
      <c r="C249" s="6" t="s">
        <v>69</v>
      </c>
      <c r="D249" s="6" t="s">
        <v>65</v>
      </c>
      <c r="E249" s="6" t="s">
        <v>247</v>
      </c>
      <c r="F249" s="6" t="s">
        <v>135</v>
      </c>
      <c r="G249" s="80">
        <v>146454.79999999999</v>
      </c>
    </row>
    <row r="250" spans="1:7" ht="40.5" customHeight="1" x14ac:dyDescent="0.2">
      <c r="A250" s="31" t="s">
        <v>407</v>
      </c>
      <c r="B250" s="4" t="s">
        <v>161</v>
      </c>
      <c r="C250" s="4" t="s">
        <v>69</v>
      </c>
      <c r="D250" s="4" t="s">
        <v>65</v>
      </c>
      <c r="E250" s="4" t="s">
        <v>406</v>
      </c>
      <c r="F250" s="4"/>
      <c r="G250" s="79">
        <f>G251</f>
        <v>563</v>
      </c>
    </row>
    <row r="251" spans="1:7" ht="51" x14ac:dyDescent="0.2">
      <c r="A251" s="61" t="s">
        <v>129</v>
      </c>
      <c r="B251" s="6" t="s">
        <v>161</v>
      </c>
      <c r="C251" s="6" t="s">
        <v>69</v>
      </c>
      <c r="D251" s="6" t="s">
        <v>65</v>
      </c>
      <c r="E251" s="6" t="s">
        <v>406</v>
      </c>
      <c r="F251" s="6" t="s">
        <v>135</v>
      </c>
      <c r="G251" s="80">
        <f>563</f>
        <v>563</v>
      </c>
    </row>
    <row r="252" spans="1:7" ht="63.75" x14ac:dyDescent="0.2">
      <c r="A252" s="31" t="s">
        <v>599</v>
      </c>
      <c r="B252" s="4" t="s">
        <v>161</v>
      </c>
      <c r="C252" s="4" t="s">
        <v>69</v>
      </c>
      <c r="D252" s="4" t="s">
        <v>65</v>
      </c>
      <c r="E252" s="4" t="s">
        <v>598</v>
      </c>
      <c r="F252" s="4"/>
      <c r="G252" s="79">
        <f>G253</f>
        <v>324</v>
      </c>
    </row>
    <row r="253" spans="1:7" x14ac:dyDescent="0.2">
      <c r="A253" s="14" t="s">
        <v>131</v>
      </c>
      <c r="B253" s="6" t="s">
        <v>161</v>
      </c>
      <c r="C253" s="6" t="s">
        <v>69</v>
      </c>
      <c r="D253" s="6" t="s">
        <v>65</v>
      </c>
      <c r="E253" s="6" t="s">
        <v>598</v>
      </c>
      <c r="F253" s="6" t="s">
        <v>132</v>
      </c>
      <c r="G253" s="80">
        <v>324</v>
      </c>
    </row>
    <row r="254" spans="1:7" ht="25.5" x14ac:dyDescent="0.2">
      <c r="A254" s="31" t="s">
        <v>245</v>
      </c>
      <c r="B254" s="4">
        <v>969</v>
      </c>
      <c r="C254" s="4" t="s">
        <v>69</v>
      </c>
      <c r="D254" s="4" t="s">
        <v>65</v>
      </c>
      <c r="E254" s="4" t="s">
        <v>246</v>
      </c>
      <c r="F254" s="4"/>
      <c r="G254" s="5">
        <f>G255+G256</f>
        <v>35998.699999999997</v>
      </c>
    </row>
    <row r="255" spans="1:7" ht="51" x14ac:dyDescent="0.2">
      <c r="A255" s="61" t="s">
        <v>129</v>
      </c>
      <c r="B255" s="6">
        <v>969</v>
      </c>
      <c r="C255" s="6" t="s">
        <v>69</v>
      </c>
      <c r="D255" s="6" t="s">
        <v>65</v>
      </c>
      <c r="E255" s="6" t="s">
        <v>246</v>
      </c>
      <c r="F255" s="6" t="s">
        <v>135</v>
      </c>
      <c r="G255" s="80">
        <v>35947</v>
      </c>
    </row>
    <row r="256" spans="1:7" x14ac:dyDescent="0.2">
      <c r="A256" s="14" t="s">
        <v>131</v>
      </c>
      <c r="B256" s="6">
        <v>969</v>
      </c>
      <c r="C256" s="6" t="s">
        <v>69</v>
      </c>
      <c r="D256" s="6" t="s">
        <v>65</v>
      </c>
      <c r="E256" s="6" t="s">
        <v>246</v>
      </c>
      <c r="F256" s="6" t="s">
        <v>132</v>
      </c>
      <c r="G256" s="80">
        <v>51.7</v>
      </c>
    </row>
    <row r="257" spans="1:7" ht="25.5" x14ac:dyDescent="0.2">
      <c r="A257" s="31" t="s">
        <v>557</v>
      </c>
      <c r="B257" s="6" t="s">
        <v>161</v>
      </c>
      <c r="C257" s="6" t="s">
        <v>69</v>
      </c>
      <c r="D257" s="6" t="s">
        <v>65</v>
      </c>
      <c r="E257" s="6" t="s">
        <v>558</v>
      </c>
      <c r="F257" s="6"/>
      <c r="G257" s="80">
        <f>G258</f>
        <v>97437.41721</v>
      </c>
    </row>
    <row r="258" spans="1:7" ht="51" x14ac:dyDescent="0.2">
      <c r="A258" s="61" t="s">
        <v>129</v>
      </c>
      <c r="B258" s="6" t="s">
        <v>161</v>
      </c>
      <c r="C258" s="6" t="s">
        <v>69</v>
      </c>
      <c r="D258" s="6" t="s">
        <v>65</v>
      </c>
      <c r="E258" s="6" t="s">
        <v>559</v>
      </c>
      <c r="F258" s="6" t="s">
        <v>135</v>
      </c>
      <c r="G258" s="80">
        <v>97437.41721</v>
      </c>
    </row>
    <row r="259" spans="1:7" ht="25.5" x14ac:dyDescent="0.2">
      <c r="A259" s="30" t="s">
        <v>600</v>
      </c>
      <c r="B259" s="6" t="s">
        <v>161</v>
      </c>
      <c r="C259" s="4" t="s">
        <v>69</v>
      </c>
      <c r="D259" s="4" t="s">
        <v>65</v>
      </c>
      <c r="E259" s="4" t="s">
        <v>601</v>
      </c>
      <c r="F259" s="4"/>
      <c r="G259" s="5">
        <f>G260</f>
        <v>4571.53334</v>
      </c>
    </row>
    <row r="260" spans="1:7" ht="63.75" x14ac:dyDescent="0.2">
      <c r="A260" s="31" t="s">
        <v>602</v>
      </c>
      <c r="B260" s="4" t="s">
        <v>161</v>
      </c>
      <c r="C260" s="4" t="s">
        <v>69</v>
      </c>
      <c r="D260" s="4" t="s">
        <v>65</v>
      </c>
      <c r="E260" s="4" t="s">
        <v>603</v>
      </c>
      <c r="F260" s="4"/>
      <c r="G260" s="79">
        <f>G261</f>
        <v>4571.53334</v>
      </c>
    </row>
    <row r="261" spans="1:7" x14ac:dyDescent="0.2">
      <c r="A261" s="14" t="s">
        <v>131</v>
      </c>
      <c r="B261" s="6" t="s">
        <v>161</v>
      </c>
      <c r="C261" s="6" t="s">
        <v>69</v>
      </c>
      <c r="D261" s="6" t="s">
        <v>65</v>
      </c>
      <c r="E261" s="6" t="s">
        <v>603</v>
      </c>
      <c r="F261" s="6" t="s">
        <v>132</v>
      </c>
      <c r="G261" s="19">
        <v>4571.53334</v>
      </c>
    </row>
    <row r="262" spans="1:7" x14ac:dyDescent="0.2">
      <c r="A262" s="23" t="s">
        <v>60</v>
      </c>
      <c r="B262" s="8">
        <v>969</v>
      </c>
      <c r="C262" s="8" t="s">
        <v>69</v>
      </c>
      <c r="D262" s="8" t="s">
        <v>67</v>
      </c>
      <c r="E262" s="8"/>
      <c r="F262" s="8"/>
      <c r="G262" s="52">
        <f>G263</f>
        <v>626709.29220000003</v>
      </c>
    </row>
    <row r="263" spans="1:7" ht="25.5" x14ac:dyDescent="0.2">
      <c r="A263" s="35" t="s">
        <v>531</v>
      </c>
      <c r="B263" s="7">
        <v>969</v>
      </c>
      <c r="C263" s="7" t="s">
        <v>69</v>
      </c>
      <c r="D263" s="7" t="s">
        <v>67</v>
      </c>
      <c r="E263" s="11" t="s">
        <v>241</v>
      </c>
      <c r="F263" s="7"/>
      <c r="G263" s="53">
        <f>G264</f>
        <v>626709.29220000003</v>
      </c>
    </row>
    <row r="264" spans="1:7" ht="27" x14ac:dyDescent="0.2">
      <c r="A264" s="32" t="s">
        <v>365</v>
      </c>
      <c r="B264" s="7">
        <v>969</v>
      </c>
      <c r="C264" s="7" t="s">
        <v>69</v>
      </c>
      <c r="D264" s="7" t="s">
        <v>67</v>
      </c>
      <c r="E264" s="7" t="s">
        <v>248</v>
      </c>
      <c r="F264" s="7"/>
      <c r="G264" s="43">
        <f>G265+G285+G287+G290</f>
        <v>626709.29220000003</v>
      </c>
    </row>
    <row r="265" spans="1:7" ht="25.5" x14ac:dyDescent="0.2">
      <c r="A265" s="31" t="s">
        <v>253</v>
      </c>
      <c r="B265" s="4" t="s">
        <v>161</v>
      </c>
      <c r="C265" s="4" t="s">
        <v>69</v>
      </c>
      <c r="D265" s="4" t="s">
        <v>67</v>
      </c>
      <c r="E265" s="4" t="s">
        <v>250</v>
      </c>
      <c r="F265" s="4"/>
      <c r="G265" s="5">
        <f>G274+G281+G279+G271+G277+G268+G283+G266+G272</f>
        <v>617747.6</v>
      </c>
    </row>
    <row r="266" spans="1:7" ht="51" x14ac:dyDescent="0.2">
      <c r="A266" s="31" t="s">
        <v>560</v>
      </c>
      <c r="B266" s="4" t="s">
        <v>161</v>
      </c>
      <c r="C266" s="4" t="s">
        <v>69</v>
      </c>
      <c r="D266" s="4" t="s">
        <v>67</v>
      </c>
      <c r="E266" s="4" t="s">
        <v>561</v>
      </c>
      <c r="F266" s="4"/>
      <c r="G266" s="5">
        <f>G267</f>
        <v>31351.9</v>
      </c>
    </row>
    <row r="267" spans="1:7" x14ac:dyDescent="0.2">
      <c r="A267" s="14" t="s">
        <v>131</v>
      </c>
      <c r="B267" s="6" t="s">
        <v>161</v>
      </c>
      <c r="C267" s="6" t="s">
        <v>69</v>
      </c>
      <c r="D267" s="6" t="s">
        <v>67</v>
      </c>
      <c r="E267" s="6" t="s">
        <v>561</v>
      </c>
      <c r="F267" s="6" t="s">
        <v>132</v>
      </c>
      <c r="G267" s="19">
        <v>31351.9</v>
      </c>
    </row>
    <row r="268" spans="1:7" ht="65.25" customHeight="1" x14ac:dyDescent="0.2">
      <c r="A268" s="16" t="s">
        <v>169</v>
      </c>
      <c r="B268" s="4" t="s">
        <v>161</v>
      </c>
      <c r="C268" s="4" t="s">
        <v>69</v>
      </c>
      <c r="D268" s="4" t="s">
        <v>67</v>
      </c>
      <c r="E268" s="4" t="s">
        <v>254</v>
      </c>
      <c r="F268" s="4"/>
      <c r="G268" s="79">
        <f>G269</f>
        <v>286773.8</v>
      </c>
    </row>
    <row r="269" spans="1:7" ht="51" x14ac:dyDescent="0.2">
      <c r="A269" s="61" t="s">
        <v>129</v>
      </c>
      <c r="B269" s="6" t="s">
        <v>161</v>
      </c>
      <c r="C269" s="6" t="s">
        <v>69</v>
      </c>
      <c r="D269" s="6" t="s">
        <v>67</v>
      </c>
      <c r="E269" s="6" t="s">
        <v>254</v>
      </c>
      <c r="F269" s="6" t="s">
        <v>135</v>
      </c>
      <c r="G269" s="80">
        <v>286773.8</v>
      </c>
    </row>
    <row r="270" spans="1:7" s="41" customFormat="1" ht="63.75" x14ac:dyDescent="0.2">
      <c r="A270" s="31" t="s">
        <v>416</v>
      </c>
      <c r="B270" s="4" t="s">
        <v>161</v>
      </c>
      <c r="C270" s="4" t="s">
        <v>69</v>
      </c>
      <c r="D270" s="4" t="s">
        <v>67</v>
      </c>
      <c r="E270" s="4" t="s">
        <v>255</v>
      </c>
      <c r="F270" s="4"/>
      <c r="G270" s="79">
        <f>G271</f>
        <v>5565.8</v>
      </c>
    </row>
    <row r="271" spans="1:7" x14ac:dyDescent="0.2">
      <c r="A271" s="14" t="s">
        <v>131</v>
      </c>
      <c r="B271" s="6" t="s">
        <v>161</v>
      </c>
      <c r="C271" s="6" t="s">
        <v>69</v>
      </c>
      <c r="D271" s="6" t="s">
        <v>67</v>
      </c>
      <c r="E271" s="6" t="s">
        <v>255</v>
      </c>
      <c r="F271" s="6" t="s">
        <v>132</v>
      </c>
      <c r="G271" s="80">
        <v>5565.8</v>
      </c>
    </row>
    <row r="272" spans="1:7" s="41" customFormat="1" ht="38.25" x14ac:dyDescent="0.2">
      <c r="A272" s="31" t="s">
        <v>606</v>
      </c>
      <c r="B272" s="4" t="s">
        <v>161</v>
      </c>
      <c r="C272" s="4" t="s">
        <v>69</v>
      </c>
      <c r="D272" s="4" t="s">
        <v>67</v>
      </c>
      <c r="E272" s="4" t="s">
        <v>604</v>
      </c>
      <c r="F272" s="4"/>
      <c r="G272" s="79">
        <f>G273</f>
        <v>2846</v>
      </c>
    </row>
    <row r="273" spans="1:7" ht="51" x14ac:dyDescent="0.2">
      <c r="A273" s="61" t="s">
        <v>129</v>
      </c>
      <c r="B273" s="6" t="s">
        <v>161</v>
      </c>
      <c r="C273" s="6" t="s">
        <v>69</v>
      </c>
      <c r="D273" s="6" t="s">
        <v>67</v>
      </c>
      <c r="E273" s="6" t="s">
        <v>605</v>
      </c>
      <c r="F273" s="6" t="s">
        <v>135</v>
      </c>
      <c r="G273" s="80">
        <v>2846</v>
      </c>
    </row>
    <row r="274" spans="1:7" s="41" customFormat="1" ht="44.25" customHeight="1" x14ac:dyDescent="0.2">
      <c r="A274" s="24" t="s">
        <v>251</v>
      </c>
      <c r="B274" s="4" t="s">
        <v>161</v>
      </c>
      <c r="C274" s="4" t="s">
        <v>69</v>
      </c>
      <c r="D274" s="4" t="s">
        <v>67</v>
      </c>
      <c r="E274" s="4" t="s">
        <v>252</v>
      </c>
      <c r="F274" s="4"/>
      <c r="G274" s="5">
        <f>G275+G276</f>
        <v>83907.377999999997</v>
      </c>
    </row>
    <row r="275" spans="1:7" s="41" customFormat="1" ht="51" x14ac:dyDescent="0.2">
      <c r="A275" s="61" t="s">
        <v>129</v>
      </c>
      <c r="B275" s="6" t="s">
        <v>161</v>
      </c>
      <c r="C275" s="6" t="s">
        <v>69</v>
      </c>
      <c r="D275" s="6" t="s">
        <v>67</v>
      </c>
      <c r="E275" s="6" t="s">
        <v>252</v>
      </c>
      <c r="F275" s="6" t="s">
        <v>135</v>
      </c>
      <c r="G275" s="80">
        <v>83855.678</v>
      </c>
    </row>
    <row r="276" spans="1:7" s="41" customFormat="1" x14ac:dyDescent="0.2">
      <c r="A276" s="14" t="s">
        <v>131</v>
      </c>
      <c r="B276" s="6" t="s">
        <v>161</v>
      </c>
      <c r="C276" s="6" t="s">
        <v>69</v>
      </c>
      <c r="D276" s="6" t="s">
        <v>67</v>
      </c>
      <c r="E276" s="6" t="s">
        <v>252</v>
      </c>
      <c r="F276" s="6" t="s">
        <v>132</v>
      </c>
      <c r="G276" s="80">
        <v>51.7</v>
      </c>
    </row>
    <row r="277" spans="1:7" ht="51" x14ac:dyDescent="0.2">
      <c r="A277" s="135" t="s">
        <v>413</v>
      </c>
      <c r="B277" s="4">
        <v>969</v>
      </c>
      <c r="C277" s="4" t="s">
        <v>69</v>
      </c>
      <c r="D277" s="4" t="s">
        <v>67</v>
      </c>
      <c r="E277" s="4" t="s">
        <v>316</v>
      </c>
      <c r="F277" s="4"/>
      <c r="G277" s="79">
        <f>G278</f>
        <v>29649.200000000001</v>
      </c>
    </row>
    <row r="278" spans="1:7" x14ac:dyDescent="0.2">
      <c r="A278" s="14" t="s">
        <v>131</v>
      </c>
      <c r="B278" s="6">
        <v>969</v>
      </c>
      <c r="C278" s="6" t="s">
        <v>69</v>
      </c>
      <c r="D278" s="6" t="s">
        <v>67</v>
      </c>
      <c r="E278" s="6" t="s">
        <v>316</v>
      </c>
      <c r="F278" s="6" t="s">
        <v>132</v>
      </c>
      <c r="G278" s="80">
        <v>29649.200000000001</v>
      </c>
    </row>
    <row r="279" spans="1:7" s="41" customFormat="1" ht="51" x14ac:dyDescent="0.2">
      <c r="A279" s="31" t="s">
        <v>411</v>
      </c>
      <c r="B279" s="4" t="s">
        <v>161</v>
      </c>
      <c r="C279" s="4" t="s">
        <v>69</v>
      </c>
      <c r="D279" s="4" t="s">
        <v>67</v>
      </c>
      <c r="E279" s="4" t="s">
        <v>359</v>
      </c>
      <c r="F279" s="4"/>
      <c r="G279" s="79">
        <f>G280</f>
        <v>152744</v>
      </c>
    </row>
    <row r="280" spans="1:7" s="41" customFormat="1" ht="51" x14ac:dyDescent="0.2">
      <c r="A280" s="26" t="s">
        <v>129</v>
      </c>
      <c r="B280" s="6">
        <v>969</v>
      </c>
      <c r="C280" s="6" t="s">
        <v>69</v>
      </c>
      <c r="D280" s="6" t="s">
        <v>67</v>
      </c>
      <c r="E280" s="6" t="s">
        <v>359</v>
      </c>
      <c r="F280" s="6" t="s">
        <v>135</v>
      </c>
      <c r="G280" s="80">
        <v>152744</v>
      </c>
    </row>
    <row r="281" spans="1:7" s="41" customFormat="1" ht="38.25" x14ac:dyDescent="0.2">
      <c r="A281" s="16" t="s">
        <v>409</v>
      </c>
      <c r="B281" s="4" t="s">
        <v>161</v>
      </c>
      <c r="C281" s="4" t="s">
        <v>69</v>
      </c>
      <c r="D281" s="4" t="s">
        <v>67</v>
      </c>
      <c r="E281" s="4" t="s">
        <v>462</v>
      </c>
      <c r="F281" s="4"/>
      <c r="G281" s="79">
        <f>G282</f>
        <v>23338.799999999999</v>
      </c>
    </row>
    <row r="282" spans="1:7" s="41" customFormat="1" x14ac:dyDescent="0.2">
      <c r="A282" s="14" t="s">
        <v>131</v>
      </c>
      <c r="B282" s="6" t="s">
        <v>161</v>
      </c>
      <c r="C282" s="6" t="s">
        <v>69</v>
      </c>
      <c r="D282" s="6" t="s">
        <v>67</v>
      </c>
      <c r="E282" s="6" t="s">
        <v>462</v>
      </c>
      <c r="F282" s="81" t="s">
        <v>132</v>
      </c>
      <c r="G282" s="80">
        <v>23338.799999999999</v>
      </c>
    </row>
    <row r="283" spans="1:7" s="41" customFormat="1" ht="102" x14ac:dyDescent="0.2">
      <c r="A283" s="135" t="s">
        <v>507</v>
      </c>
      <c r="B283" s="4" t="s">
        <v>161</v>
      </c>
      <c r="C283" s="4" t="s">
        <v>69</v>
      </c>
      <c r="D283" s="4" t="s">
        <v>67</v>
      </c>
      <c r="E283" s="4" t="s">
        <v>506</v>
      </c>
      <c r="F283" s="116"/>
      <c r="G283" s="79">
        <f>G284</f>
        <v>1570.722</v>
      </c>
    </row>
    <row r="284" spans="1:7" s="41" customFormat="1" x14ac:dyDescent="0.2">
      <c r="A284" s="14" t="s">
        <v>131</v>
      </c>
      <c r="B284" s="6" t="s">
        <v>161</v>
      </c>
      <c r="C284" s="6" t="s">
        <v>69</v>
      </c>
      <c r="D284" s="6" t="s">
        <v>67</v>
      </c>
      <c r="E284" s="6" t="s">
        <v>506</v>
      </c>
      <c r="F284" s="81" t="s">
        <v>132</v>
      </c>
      <c r="G284" s="80">
        <v>1570.722</v>
      </c>
    </row>
    <row r="285" spans="1:7" ht="51" x14ac:dyDescent="0.2">
      <c r="A285" s="135" t="s">
        <v>562</v>
      </c>
      <c r="B285" s="4" t="s">
        <v>161</v>
      </c>
      <c r="C285" s="4" t="s">
        <v>69</v>
      </c>
      <c r="D285" s="4" t="s">
        <v>67</v>
      </c>
      <c r="E285" s="4" t="s">
        <v>563</v>
      </c>
      <c r="F285" s="4"/>
      <c r="G285" s="79">
        <f>G286</f>
        <v>4382.3999999999996</v>
      </c>
    </row>
    <row r="286" spans="1:7" x14ac:dyDescent="0.2">
      <c r="A286" s="14" t="s">
        <v>131</v>
      </c>
      <c r="B286" s="6" t="s">
        <v>161</v>
      </c>
      <c r="C286" s="6" t="s">
        <v>69</v>
      </c>
      <c r="D286" s="6" t="s">
        <v>67</v>
      </c>
      <c r="E286" s="6" t="s">
        <v>563</v>
      </c>
      <c r="F286" s="6" t="s">
        <v>132</v>
      </c>
      <c r="G286" s="80">
        <v>4382.3999999999996</v>
      </c>
    </row>
    <row r="287" spans="1:7" s="41" customFormat="1" ht="38.25" x14ac:dyDescent="0.2">
      <c r="A287" s="16" t="s">
        <v>397</v>
      </c>
      <c r="B287" s="4" t="s">
        <v>161</v>
      </c>
      <c r="C287" s="4" t="s">
        <v>69</v>
      </c>
      <c r="D287" s="4" t="s">
        <v>67</v>
      </c>
      <c r="E287" s="4" t="s">
        <v>394</v>
      </c>
      <c r="F287" s="4"/>
      <c r="G287" s="79">
        <f>G288</f>
        <v>300</v>
      </c>
    </row>
    <row r="288" spans="1:7" s="41" customFormat="1" ht="25.5" x14ac:dyDescent="0.2">
      <c r="A288" s="16" t="s">
        <v>396</v>
      </c>
      <c r="B288" s="4" t="s">
        <v>161</v>
      </c>
      <c r="C288" s="4" t="s">
        <v>69</v>
      </c>
      <c r="D288" s="4" t="s">
        <v>67</v>
      </c>
      <c r="E288" s="4" t="s">
        <v>395</v>
      </c>
      <c r="F288" s="4"/>
      <c r="G288" s="79">
        <f>G289</f>
        <v>300</v>
      </c>
    </row>
    <row r="289" spans="1:7" s="41" customFormat="1" x14ac:dyDescent="0.2">
      <c r="A289" s="14" t="s">
        <v>131</v>
      </c>
      <c r="B289" s="6" t="s">
        <v>161</v>
      </c>
      <c r="C289" s="6" t="s">
        <v>69</v>
      </c>
      <c r="D289" s="6" t="s">
        <v>67</v>
      </c>
      <c r="E289" s="6" t="s">
        <v>395</v>
      </c>
      <c r="F289" s="6" t="s">
        <v>132</v>
      </c>
      <c r="G289" s="80">
        <v>300</v>
      </c>
    </row>
    <row r="290" spans="1:7" s="41" customFormat="1" ht="25.5" x14ac:dyDescent="0.2">
      <c r="A290" s="30" t="s">
        <v>607</v>
      </c>
      <c r="B290" s="6" t="s">
        <v>161</v>
      </c>
      <c r="C290" s="4" t="s">
        <v>69</v>
      </c>
      <c r="D290" s="4" t="s">
        <v>67</v>
      </c>
      <c r="E290" s="4" t="s">
        <v>608</v>
      </c>
      <c r="F290" s="6"/>
      <c r="G290" s="5">
        <f>G291</f>
        <v>4279.2921999999999</v>
      </c>
    </row>
    <row r="291" spans="1:7" s="41" customFormat="1" ht="63.75" x14ac:dyDescent="0.2">
      <c r="A291" s="31" t="s">
        <v>602</v>
      </c>
      <c r="B291" s="4" t="s">
        <v>161</v>
      </c>
      <c r="C291" s="4" t="s">
        <v>69</v>
      </c>
      <c r="D291" s="4" t="s">
        <v>67</v>
      </c>
      <c r="E291" s="4" t="s">
        <v>609</v>
      </c>
      <c r="F291" s="4"/>
      <c r="G291" s="79">
        <f>G292</f>
        <v>4279.2921999999999</v>
      </c>
    </row>
    <row r="292" spans="1:7" s="41" customFormat="1" x14ac:dyDescent="0.2">
      <c r="A292" s="14" t="s">
        <v>131</v>
      </c>
      <c r="B292" s="6" t="s">
        <v>161</v>
      </c>
      <c r="C292" s="6" t="s">
        <v>69</v>
      </c>
      <c r="D292" s="6" t="s">
        <v>67</v>
      </c>
      <c r="E292" s="6" t="s">
        <v>609</v>
      </c>
      <c r="F292" s="6" t="s">
        <v>132</v>
      </c>
      <c r="G292" s="80">
        <v>4279.2921999999999</v>
      </c>
    </row>
    <row r="293" spans="1:7" s="41" customFormat="1" x14ac:dyDescent="0.2">
      <c r="A293" s="23" t="s">
        <v>290</v>
      </c>
      <c r="B293" s="8">
        <v>969</v>
      </c>
      <c r="C293" s="8" t="s">
        <v>69</v>
      </c>
      <c r="D293" s="8" t="s">
        <v>80</v>
      </c>
      <c r="E293" s="8"/>
      <c r="F293" s="8"/>
      <c r="G293" s="52">
        <f>G295</f>
        <v>76476.584000000003</v>
      </c>
    </row>
    <row r="294" spans="1:7" s="41" customFormat="1" ht="25.5" x14ac:dyDescent="0.2">
      <c r="A294" s="35" t="s">
        <v>531</v>
      </c>
      <c r="B294" s="11" t="s">
        <v>161</v>
      </c>
      <c r="C294" s="11" t="s">
        <v>69</v>
      </c>
      <c r="D294" s="11" t="s">
        <v>80</v>
      </c>
      <c r="E294" s="11" t="s">
        <v>241</v>
      </c>
      <c r="F294" s="11"/>
      <c r="G294" s="53">
        <f>G295</f>
        <v>76476.584000000003</v>
      </c>
    </row>
    <row r="295" spans="1:7" s="41" customFormat="1" ht="27" x14ac:dyDescent="0.2">
      <c r="A295" s="32" t="s">
        <v>366</v>
      </c>
      <c r="B295" s="7">
        <v>969</v>
      </c>
      <c r="C295" s="7" t="s">
        <v>69</v>
      </c>
      <c r="D295" s="7" t="s">
        <v>80</v>
      </c>
      <c r="E295" s="7" t="s">
        <v>256</v>
      </c>
      <c r="F295" s="7"/>
      <c r="G295" s="43">
        <f>G296</f>
        <v>76476.584000000003</v>
      </c>
    </row>
    <row r="296" spans="1:7" s="41" customFormat="1" ht="38.25" x14ac:dyDescent="0.2">
      <c r="A296" s="31" t="s">
        <v>249</v>
      </c>
      <c r="B296" s="4" t="s">
        <v>161</v>
      </c>
      <c r="C296" s="4" t="s">
        <v>69</v>
      </c>
      <c r="D296" s="4" t="s">
        <v>80</v>
      </c>
      <c r="E296" s="4" t="s">
        <v>257</v>
      </c>
      <c r="F296" s="4"/>
      <c r="G296" s="5">
        <f>G297+G301+G304</f>
        <v>76476.584000000003</v>
      </c>
    </row>
    <row r="297" spans="1:7" s="41" customFormat="1" ht="38.25" x14ac:dyDescent="0.2">
      <c r="A297" s="31" t="s">
        <v>258</v>
      </c>
      <c r="B297" s="4" t="s">
        <v>161</v>
      </c>
      <c r="C297" s="4" t="s">
        <v>69</v>
      </c>
      <c r="D297" s="4" t="s">
        <v>80</v>
      </c>
      <c r="E297" s="4" t="s">
        <v>259</v>
      </c>
      <c r="F297" s="4"/>
      <c r="G297" s="5">
        <f>G298+G299+G300</f>
        <v>14646.784</v>
      </c>
    </row>
    <row r="298" spans="1:7" s="41" customFormat="1" ht="51" x14ac:dyDescent="0.2">
      <c r="A298" s="26" t="s">
        <v>129</v>
      </c>
      <c r="B298" s="6">
        <v>969</v>
      </c>
      <c r="C298" s="6" t="s">
        <v>69</v>
      </c>
      <c r="D298" s="6" t="s">
        <v>80</v>
      </c>
      <c r="E298" s="6" t="s">
        <v>259</v>
      </c>
      <c r="F298" s="6" t="s">
        <v>135</v>
      </c>
      <c r="G298" s="78">
        <v>3971.1840000000002</v>
      </c>
    </row>
    <row r="299" spans="1:7" s="41" customFormat="1" ht="51" x14ac:dyDescent="0.2">
      <c r="A299" s="14" t="s">
        <v>130</v>
      </c>
      <c r="B299" s="6">
        <v>969</v>
      </c>
      <c r="C299" s="6" t="s">
        <v>69</v>
      </c>
      <c r="D299" s="6" t="s">
        <v>80</v>
      </c>
      <c r="E299" s="6" t="s">
        <v>259</v>
      </c>
      <c r="F299" s="6" t="s">
        <v>134</v>
      </c>
      <c r="G299" s="78">
        <v>7864.8</v>
      </c>
    </row>
    <row r="300" spans="1:7" s="41" customFormat="1" x14ac:dyDescent="0.2">
      <c r="A300" s="36" t="s">
        <v>401</v>
      </c>
      <c r="B300" s="6">
        <v>969</v>
      </c>
      <c r="C300" s="6" t="s">
        <v>69</v>
      </c>
      <c r="D300" s="6" t="s">
        <v>80</v>
      </c>
      <c r="E300" s="6" t="s">
        <v>259</v>
      </c>
      <c r="F300" s="6" t="s">
        <v>143</v>
      </c>
      <c r="G300" s="78">
        <v>2810.8</v>
      </c>
    </row>
    <row r="301" spans="1:7" s="41" customFormat="1" ht="38.25" x14ac:dyDescent="0.2">
      <c r="A301" s="16" t="s">
        <v>170</v>
      </c>
      <c r="B301" s="4">
        <v>969</v>
      </c>
      <c r="C301" s="4" t="s">
        <v>69</v>
      </c>
      <c r="D301" s="4" t="s">
        <v>80</v>
      </c>
      <c r="E301" s="4" t="s">
        <v>345</v>
      </c>
      <c r="F301" s="4"/>
      <c r="G301" s="79">
        <f>G302+G303</f>
        <v>42329.8</v>
      </c>
    </row>
    <row r="302" spans="1:7" s="41" customFormat="1" ht="51" x14ac:dyDescent="0.2">
      <c r="A302" s="26" t="s">
        <v>129</v>
      </c>
      <c r="B302" s="6">
        <v>969</v>
      </c>
      <c r="C302" s="6" t="s">
        <v>69</v>
      </c>
      <c r="D302" s="6" t="s">
        <v>80</v>
      </c>
      <c r="E302" s="6" t="s">
        <v>345</v>
      </c>
      <c r="F302" s="6" t="s">
        <v>135</v>
      </c>
      <c r="G302" s="80">
        <v>10159.152</v>
      </c>
    </row>
    <row r="303" spans="1:7" s="41" customFormat="1" ht="51" x14ac:dyDescent="0.2">
      <c r="A303" s="14" t="s">
        <v>130</v>
      </c>
      <c r="B303" s="6">
        <v>969</v>
      </c>
      <c r="C303" s="6" t="s">
        <v>69</v>
      </c>
      <c r="D303" s="6" t="s">
        <v>80</v>
      </c>
      <c r="E303" s="6" t="s">
        <v>345</v>
      </c>
      <c r="F303" s="6" t="s">
        <v>134</v>
      </c>
      <c r="G303" s="80">
        <v>32170.648000000001</v>
      </c>
    </row>
    <row r="304" spans="1:7" s="41" customFormat="1" ht="25.5" x14ac:dyDescent="0.2">
      <c r="A304" s="31" t="s">
        <v>557</v>
      </c>
      <c r="B304" s="6" t="s">
        <v>161</v>
      </c>
      <c r="C304" s="6" t="s">
        <v>69</v>
      </c>
      <c r="D304" s="6" t="s">
        <v>80</v>
      </c>
      <c r="E304" s="4" t="s">
        <v>564</v>
      </c>
      <c r="F304" s="4"/>
      <c r="G304" s="79">
        <f>G305+G306</f>
        <v>19500</v>
      </c>
    </row>
    <row r="305" spans="1:7" s="41" customFormat="1" ht="51" x14ac:dyDescent="0.2">
      <c r="A305" s="26" t="s">
        <v>129</v>
      </c>
      <c r="B305" s="6" t="s">
        <v>161</v>
      </c>
      <c r="C305" s="6" t="s">
        <v>69</v>
      </c>
      <c r="D305" s="6" t="s">
        <v>80</v>
      </c>
      <c r="E305" s="6" t="s">
        <v>564</v>
      </c>
      <c r="F305" s="6" t="s">
        <v>135</v>
      </c>
      <c r="G305" s="80">
        <v>7300</v>
      </c>
    </row>
    <row r="306" spans="1:7" s="41" customFormat="1" ht="51" x14ac:dyDescent="0.2">
      <c r="A306" s="14" t="s">
        <v>130</v>
      </c>
      <c r="B306" s="6" t="s">
        <v>161</v>
      </c>
      <c r="C306" s="6" t="s">
        <v>69</v>
      </c>
      <c r="D306" s="6" t="s">
        <v>80</v>
      </c>
      <c r="E306" s="6" t="s">
        <v>564</v>
      </c>
      <c r="F306" s="6" t="s">
        <v>134</v>
      </c>
      <c r="G306" s="80">
        <v>12200</v>
      </c>
    </row>
    <row r="307" spans="1:7" s="41" customFormat="1" ht="25.5" x14ac:dyDescent="0.2">
      <c r="A307" s="23" t="s">
        <v>55</v>
      </c>
      <c r="B307" s="77">
        <v>969</v>
      </c>
      <c r="C307" s="77" t="s">
        <v>69</v>
      </c>
      <c r="D307" s="77" t="s">
        <v>70</v>
      </c>
      <c r="E307" s="23"/>
      <c r="F307" s="23"/>
      <c r="G307" s="52">
        <f>G308</f>
        <v>403.1</v>
      </c>
    </row>
    <row r="308" spans="1:7" s="41" customFormat="1" ht="25.5" x14ac:dyDescent="0.2">
      <c r="A308" s="35" t="s">
        <v>531</v>
      </c>
      <c r="B308" s="11" t="s">
        <v>161</v>
      </c>
      <c r="C308" s="11" t="s">
        <v>69</v>
      </c>
      <c r="D308" s="11" t="s">
        <v>70</v>
      </c>
      <c r="E308" s="11" t="s">
        <v>241</v>
      </c>
      <c r="F308" s="11"/>
      <c r="G308" s="53">
        <f>G309</f>
        <v>403.1</v>
      </c>
    </row>
    <row r="309" spans="1:7" s="41" customFormat="1" ht="27" x14ac:dyDescent="0.2">
      <c r="A309" s="32" t="s">
        <v>365</v>
      </c>
      <c r="B309" s="7" t="s">
        <v>161</v>
      </c>
      <c r="C309" s="7" t="s">
        <v>69</v>
      </c>
      <c r="D309" s="7" t="s">
        <v>70</v>
      </c>
      <c r="E309" s="7" t="s">
        <v>248</v>
      </c>
      <c r="F309" s="7"/>
      <c r="G309" s="43">
        <f>G311</f>
        <v>403.1</v>
      </c>
    </row>
    <row r="310" spans="1:7" s="41" customFormat="1" ht="25.5" x14ac:dyDescent="0.2">
      <c r="A310" s="31" t="s">
        <v>253</v>
      </c>
      <c r="B310" s="4" t="s">
        <v>161</v>
      </c>
      <c r="C310" s="4" t="s">
        <v>69</v>
      </c>
      <c r="D310" s="4" t="s">
        <v>70</v>
      </c>
      <c r="E310" s="4" t="s">
        <v>250</v>
      </c>
      <c r="F310" s="4"/>
      <c r="G310" s="5">
        <f>G311</f>
        <v>403.1</v>
      </c>
    </row>
    <row r="311" spans="1:7" s="41" customFormat="1" ht="38.25" x14ac:dyDescent="0.2">
      <c r="A311" s="123" t="s">
        <v>410</v>
      </c>
      <c r="B311" s="4" t="s">
        <v>161</v>
      </c>
      <c r="C311" s="4" t="s">
        <v>69</v>
      </c>
      <c r="D311" s="4" t="s">
        <v>70</v>
      </c>
      <c r="E311" s="4" t="s">
        <v>56</v>
      </c>
      <c r="F311" s="4"/>
      <c r="G311" s="79">
        <f>G312</f>
        <v>403.1</v>
      </c>
    </row>
    <row r="312" spans="1:7" s="41" customFormat="1" x14ac:dyDescent="0.2">
      <c r="A312" s="26" t="s">
        <v>131</v>
      </c>
      <c r="B312" s="6" t="s">
        <v>161</v>
      </c>
      <c r="C312" s="6" t="s">
        <v>69</v>
      </c>
      <c r="D312" s="6" t="s">
        <v>70</v>
      </c>
      <c r="E312" s="6" t="s">
        <v>56</v>
      </c>
      <c r="F312" s="6" t="s">
        <v>132</v>
      </c>
      <c r="G312" s="80">
        <f>395+8.1</f>
        <v>403.1</v>
      </c>
    </row>
    <row r="313" spans="1:7" s="41" customFormat="1" x14ac:dyDescent="0.2">
      <c r="A313" s="23" t="s">
        <v>84</v>
      </c>
      <c r="B313" s="8">
        <v>969</v>
      </c>
      <c r="C313" s="8" t="s">
        <v>69</v>
      </c>
      <c r="D313" s="8" t="s">
        <v>69</v>
      </c>
      <c r="E313" s="8"/>
      <c r="F313" s="8"/>
      <c r="G313" s="52">
        <f>G314</f>
        <v>10660.82999</v>
      </c>
    </row>
    <row r="314" spans="1:7" s="41" customFormat="1" ht="25.5" x14ac:dyDescent="0.2">
      <c r="A314" s="35" t="s">
        <v>531</v>
      </c>
      <c r="B314" s="11" t="s">
        <v>161</v>
      </c>
      <c r="C314" s="11" t="s">
        <v>69</v>
      </c>
      <c r="D314" s="11" t="s">
        <v>69</v>
      </c>
      <c r="E314" s="11" t="s">
        <v>260</v>
      </c>
      <c r="F314" s="11"/>
      <c r="G314" s="53">
        <f>G315</f>
        <v>10660.82999</v>
      </c>
    </row>
    <row r="315" spans="1:7" s="41" customFormat="1" ht="13.5" x14ac:dyDescent="0.2">
      <c r="A315" s="32" t="s">
        <v>367</v>
      </c>
      <c r="B315" s="7">
        <v>969</v>
      </c>
      <c r="C315" s="7" t="s">
        <v>69</v>
      </c>
      <c r="D315" s="7" t="s">
        <v>69</v>
      </c>
      <c r="E315" s="7" t="s">
        <v>261</v>
      </c>
      <c r="F315" s="7"/>
      <c r="G315" s="43">
        <f>G316</f>
        <v>10660.82999</v>
      </c>
    </row>
    <row r="316" spans="1:7" s="41" customFormat="1" ht="25.5" x14ac:dyDescent="0.2">
      <c r="A316" s="31" t="s">
        <v>262</v>
      </c>
      <c r="B316" s="4" t="s">
        <v>161</v>
      </c>
      <c r="C316" s="4" t="s">
        <v>69</v>
      </c>
      <c r="D316" s="4" t="s">
        <v>69</v>
      </c>
      <c r="E316" s="4" t="s">
        <v>263</v>
      </c>
      <c r="F316" s="11"/>
      <c r="G316" s="5">
        <f>G317+G319+G321</f>
        <v>10660.82999</v>
      </c>
    </row>
    <row r="317" spans="1:7" s="41" customFormat="1" ht="114.75" x14ac:dyDescent="0.2">
      <c r="A317" s="24" t="s">
        <v>415</v>
      </c>
      <c r="B317" s="4" t="s">
        <v>161</v>
      </c>
      <c r="C317" s="4" t="s">
        <v>69</v>
      </c>
      <c r="D317" s="4" t="s">
        <v>69</v>
      </c>
      <c r="E317" s="4" t="s">
        <v>264</v>
      </c>
      <c r="F317" s="4"/>
      <c r="G317" s="79">
        <f>G318</f>
        <v>4940.8771399999996</v>
      </c>
    </row>
    <row r="318" spans="1:7" s="41" customFormat="1" ht="25.5" x14ac:dyDescent="0.2">
      <c r="A318" s="14" t="s">
        <v>19</v>
      </c>
      <c r="B318" s="6">
        <v>969</v>
      </c>
      <c r="C318" s="6" t="s">
        <v>69</v>
      </c>
      <c r="D318" s="6" t="s">
        <v>69</v>
      </c>
      <c r="E318" s="6" t="s">
        <v>264</v>
      </c>
      <c r="F318" s="6" t="s">
        <v>20</v>
      </c>
      <c r="G318" s="80">
        <v>4940.8771399999996</v>
      </c>
    </row>
    <row r="319" spans="1:7" s="41" customFormat="1" ht="25.5" x14ac:dyDescent="0.2">
      <c r="A319" s="16" t="s">
        <v>291</v>
      </c>
      <c r="B319" s="4">
        <v>969</v>
      </c>
      <c r="C319" s="4" t="s">
        <v>69</v>
      </c>
      <c r="D319" s="4" t="s">
        <v>69</v>
      </c>
      <c r="E319" s="4" t="s">
        <v>265</v>
      </c>
      <c r="F319" s="4"/>
      <c r="G319" s="79">
        <f>G320</f>
        <v>5645.8528500000002</v>
      </c>
    </row>
    <row r="320" spans="1:7" s="41" customFormat="1" ht="25.5" x14ac:dyDescent="0.2">
      <c r="A320" s="14" t="s">
        <v>19</v>
      </c>
      <c r="B320" s="6">
        <v>969</v>
      </c>
      <c r="C320" s="6" t="s">
        <v>69</v>
      </c>
      <c r="D320" s="6" t="s">
        <v>69</v>
      </c>
      <c r="E320" s="6" t="s">
        <v>265</v>
      </c>
      <c r="F320" s="6" t="s">
        <v>20</v>
      </c>
      <c r="G320" s="80">
        <v>5645.8528500000002</v>
      </c>
    </row>
    <row r="321" spans="1:7" s="41" customFormat="1" ht="38.25" x14ac:dyDescent="0.2">
      <c r="A321" s="24" t="s">
        <v>419</v>
      </c>
      <c r="B321" s="4">
        <v>969</v>
      </c>
      <c r="C321" s="4" t="s">
        <v>69</v>
      </c>
      <c r="D321" s="4" t="s">
        <v>69</v>
      </c>
      <c r="E321" s="4" t="s">
        <v>296</v>
      </c>
      <c r="F321" s="4"/>
      <c r="G321" s="79">
        <f>G322+G323</f>
        <v>74.099999999999994</v>
      </c>
    </row>
    <row r="322" spans="1:7" s="41" customFormat="1" x14ac:dyDescent="0.2">
      <c r="A322" s="38" t="s">
        <v>284</v>
      </c>
      <c r="B322" s="6">
        <v>969</v>
      </c>
      <c r="C322" s="6" t="s">
        <v>69</v>
      </c>
      <c r="D322" s="6" t="s">
        <v>69</v>
      </c>
      <c r="E322" s="6" t="s">
        <v>296</v>
      </c>
      <c r="F322" s="6" t="s">
        <v>149</v>
      </c>
      <c r="G322" s="80">
        <v>56.912999999999997</v>
      </c>
    </row>
    <row r="323" spans="1:7" s="41" customFormat="1" ht="38.25" x14ac:dyDescent="0.2">
      <c r="A323" s="14" t="s">
        <v>281</v>
      </c>
      <c r="B323" s="6" t="s">
        <v>161</v>
      </c>
      <c r="C323" s="6" t="s">
        <v>69</v>
      </c>
      <c r="D323" s="6" t="s">
        <v>69</v>
      </c>
      <c r="E323" s="6" t="s">
        <v>296</v>
      </c>
      <c r="F323" s="6" t="s">
        <v>203</v>
      </c>
      <c r="G323" s="80">
        <v>17.187000000000001</v>
      </c>
    </row>
    <row r="324" spans="1:7" s="41" customFormat="1" x14ac:dyDescent="0.2">
      <c r="A324" s="28" t="s">
        <v>61</v>
      </c>
      <c r="B324" s="8">
        <v>969</v>
      </c>
      <c r="C324" s="8" t="s">
        <v>69</v>
      </c>
      <c r="D324" s="8" t="s">
        <v>71</v>
      </c>
      <c r="E324" s="8"/>
      <c r="F324" s="8"/>
      <c r="G324" s="52">
        <f>G329+G325</f>
        <v>50621.803790000005</v>
      </c>
    </row>
    <row r="325" spans="1:7" s="121" customFormat="1" ht="25.5" x14ac:dyDescent="0.2">
      <c r="A325" s="132" t="s">
        <v>521</v>
      </c>
      <c r="B325" s="127" t="s">
        <v>161</v>
      </c>
      <c r="C325" s="127" t="s">
        <v>69</v>
      </c>
      <c r="D325" s="127" t="s">
        <v>71</v>
      </c>
      <c r="E325" s="127" t="s">
        <v>299</v>
      </c>
      <c r="F325" s="127"/>
      <c r="G325" s="128">
        <f>G326</f>
        <v>25</v>
      </c>
    </row>
    <row r="326" spans="1:7" s="121" customFormat="1" ht="25.5" x14ac:dyDescent="0.2">
      <c r="A326" s="120" t="s">
        <v>350</v>
      </c>
      <c r="B326" s="116" t="s">
        <v>161</v>
      </c>
      <c r="C326" s="116" t="s">
        <v>69</v>
      </c>
      <c r="D326" s="116" t="s">
        <v>71</v>
      </c>
      <c r="E326" s="116" t="s">
        <v>656</v>
      </c>
      <c r="F326" s="127"/>
      <c r="G326" s="79">
        <f>G327</f>
        <v>25</v>
      </c>
    </row>
    <row r="327" spans="1:7" s="121" customFormat="1" ht="25.5" x14ac:dyDescent="0.2">
      <c r="A327" s="120" t="s">
        <v>657</v>
      </c>
      <c r="B327" s="116" t="s">
        <v>161</v>
      </c>
      <c r="C327" s="116" t="s">
        <v>69</v>
      </c>
      <c r="D327" s="116" t="s">
        <v>71</v>
      </c>
      <c r="E327" s="116" t="s">
        <v>30</v>
      </c>
      <c r="F327" s="131"/>
      <c r="G327" s="79">
        <f>G328</f>
        <v>25</v>
      </c>
    </row>
    <row r="328" spans="1:7" s="121" customFormat="1" ht="25.5" x14ac:dyDescent="0.2">
      <c r="A328" s="14" t="s">
        <v>120</v>
      </c>
      <c r="B328" s="81" t="s">
        <v>161</v>
      </c>
      <c r="C328" s="81" t="s">
        <v>69</v>
      </c>
      <c r="D328" s="81" t="s">
        <v>71</v>
      </c>
      <c r="E328" s="81" t="s">
        <v>30</v>
      </c>
      <c r="F328" s="81" t="s">
        <v>121</v>
      </c>
      <c r="G328" s="80">
        <v>25</v>
      </c>
    </row>
    <row r="329" spans="1:7" s="41" customFormat="1" ht="25.5" x14ac:dyDescent="0.2">
      <c r="A329" s="35" t="s">
        <v>531</v>
      </c>
      <c r="B329" s="11" t="s">
        <v>161</v>
      </c>
      <c r="C329" s="11" t="s">
        <v>69</v>
      </c>
      <c r="D329" s="11" t="s">
        <v>71</v>
      </c>
      <c r="E329" s="11" t="s">
        <v>241</v>
      </c>
      <c r="F329" s="11"/>
      <c r="G329" s="53">
        <f>G335+G330+G355</f>
        <v>50596.803790000005</v>
      </c>
    </row>
    <row r="330" spans="1:7" s="41" customFormat="1" ht="13.5" x14ac:dyDescent="0.2">
      <c r="A330" s="32" t="s">
        <v>367</v>
      </c>
      <c r="B330" s="7">
        <v>969</v>
      </c>
      <c r="C330" s="7" t="s">
        <v>69</v>
      </c>
      <c r="D330" s="7" t="s">
        <v>71</v>
      </c>
      <c r="E330" s="7" t="s">
        <v>261</v>
      </c>
      <c r="F330" s="7"/>
      <c r="G330" s="43">
        <f>G331</f>
        <v>84.687790000000007</v>
      </c>
    </row>
    <row r="331" spans="1:7" s="41" customFormat="1" ht="25.5" x14ac:dyDescent="0.2">
      <c r="A331" s="31" t="s">
        <v>262</v>
      </c>
      <c r="B331" s="4" t="s">
        <v>161</v>
      </c>
      <c r="C331" s="4" t="s">
        <v>69</v>
      </c>
      <c r="D331" s="4" t="s">
        <v>71</v>
      </c>
      <c r="E331" s="4" t="s">
        <v>263</v>
      </c>
      <c r="F331" s="11"/>
      <c r="G331" s="5">
        <f>G332</f>
        <v>84.687790000000007</v>
      </c>
    </row>
    <row r="332" spans="1:7" s="41" customFormat="1" ht="38.25" x14ac:dyDescent="0.2">
      <c r="A332" s="16" t="s">
        <v>286</v>
      </c>
      <c r="B332" s="4">
        <v>969</v>
      </c>
      <c r="C332" s="4" t="s">
        <v>69</v>
      </c>
      <c r="D332" s="4" t="s">
        <v>71</v>
      </c>
      <c r="E332" s="4" t="s">
        <v>285</v>
      </c>
      <c r="F332" s="4"/>
      <c r="G332" s="79">
        <f>G333+G334</f>
        <v>84.687790000000007</v>
      </c>
    </row>
    <row r="333" spans="1:7" s="41" customFormat="1" x14ac:dyDescent="0.2">
      <c r="A333" s="38" t="s">
        <v>284</v>
      </c>
      <c r="B333" s="6">
        <v>969</v>
      </c>
      <c r="C333" s="6" t="s">
        <v>69</v>
      </c>
      <c r="D333" s="6" t="s">
        <v>71</v>
      </c>
      <c r="E333" s="6" t="s">
        <v>285</v>
      </c>
      <c r="F333" s="6" t="s">
        <v>149</v>
      </c>
      <c r="G333" s="80">
        <v>65.045000000000002</v>
      </c>
    </row>
    <row r="334" spans="1:7" s="41" customFormat="1" ht="38.25" x14ac:dyDescent="0.2">
      <c r="A334" s="14" t="s">
        <v>281</v>
      </c>
      <c r="B334" s="6">
        <v>969</v>
      </c>
      <c r="C334" s="6" t="s">
        <v>69</v>
      </c>
      <c r="D334" s="6" t="s">
        <v>71</v>
      </c>
      <c r="E334" s="6" t="s">
        <v>285</v>
      </c>
      <c r="F334" s="6" t="s">
        <v>203</v>
      </c>
      <c r="G334" s="80">
        <v>19.642790000000002</v>
      </c>
    </row>
    <row r="335" spans="1:7" s="41" customFormat="1" ht="27" x14ac:dyDescent="0.2">
      <c r="A335" s="32" t="s">
        <v>368</v>
      </c>
      <c r="B335" s="7" t="s">
        <v>161</v>
      </c>
      <c r="C335" s="7" t="s">
        <v>69</v>
      </c>
      <c r="D335" s="7" t="s">
        <v>71</v>
      </c>
      <c r="E335" s="7" t="s">
        <v>266</v>
      </c>
      <c r="F335" s="7"/>
      <c r="G335" s="86">
        <f>G336</f>
        <v>50214.116000000002</v>
      </c>
    </row>
    <row r="336" spans="1:7" s="41" customFormat="1" ht="25.5" x14ac:dyDescent="0.2">
      <c r="A336" s="31" t="s">
        <v>267</v>
      </c>
      <c r="B336" s="4" t="s">
        <v>161</v>
      </c>
      <c r="C336" s="4" t="s">
        <v>69</v>
      </c>
      <c r="D336" s="4" t="s">
        <v>71</v>
      </c>
      <c r="E336" s="4" t="s">
        <v>268</v>
      </c>
      <c r="F336" s="4"/>
      <c r="G336" s="79">
        <f>G339+G342+G337+G352</f>
        <v>50214.116000000002</v>
      </c>
    </row>
    <row r="337" spans="1:7" s="41" customFormat="1" ht="89.25" x14ac:dyDescent="0.2">
      <c r="A337" s="24" t="s">
        <v>414</v>
      </c>
      <c r="B337" s="4">
        <v>969</v>
      </c>
      <c r="C337" s="4" t="s">
        <v>69</v>
      </c>
      <c r="D337" s="4" t="s">
        <v>71</v>
      </c>
      <c r="E337" s="4" t="s">
        <v>271</v>
      </c>
      <c r="F337" s="4"/>
      <c r="G337" s="79">
        <f>G338</f>
        <v>83.5</v>
      </c>
    </row>
    <row r="338" spans="1:7" s="41" customFormat="1" ht="25.5" x14ac:dyDescent="0.2">
      <c r="A338" s="14" t="s">
        <v>120</v>
      </c>
      <c r="B338" s="6">
        <v>969</v>
      </c>
      <c r="C338" s="6" t="s">
        <v>69</v>
      </c>
      <c r="D338" s="6" t="s">
        <v>71</v>
      </c>
      <c r="E338" s="6" t="s">
        <v>271</v>
      </c>
      <c r="F338" s="6" t="s">
        <v>121</v>
      </c>
      <c r="G338" s="80">
        <v>83.5</v>
      </c>
    </row>
    <row r="339" spans="1:7" s="41" customFormat="1" ht="25.5" x14ac:dyDescent="0.2">
      <c r="A339" s="31" t="s">
        <v>145</v>
      </c>
      <c r="B339" s="4" t="s">
        <v>161</v>
      </c>
      <c r="C339" s="4" t="s">
        <v>69</v>
      </c>
      <c r="D339" s="4" t="s">
        <v>71</v>
      </c>
      <c r="E339" s="4" t="s">
        <v>283</v>
      </c>
      <c r="F339" s="4"/>
      <c r="G339" s="5">
        <f>G340+G341</f>
        <v>949.7</v>
      </c>
    </row>
    <row r="340" spans="1:7" s="41" customFormat="1" ht="25.5" x14ac:dyDescent="0.2">
      <c r="A340" s="38" t="s">
        <v>182</v>
      </c>
      <c r="B340" s="6" t="s">
        <v>161</v>
      </c>
      <c r="C340" s="6" t="s">
        <v>69</v>
      </c>
      <c r="D340" s="6" t="s">
        <v>71</v>
      </c>
      <c r="E340" s="6" t="s">
        <v>283</v>
      </c>
      <c r="F340" s="6" t="s">
        <v>117</v>
      </c>
      <c r="G340" s="19">
        <v>729.4</v>
      </c>
    </row>
    <row r="341" spans="1:7" ht="38.25" x14ac:dyDescent="0.2">
      <c r="A341" s="14" t="s">
        <v>183</v>
      </c>
      <c r="B341" s="6" t="s">
        <v>161</v>
      </c>
      <c r="C341" s="6" t="s">
        <v>69</v>
      </c>
      <c r="D341" s="6" t="s">
        <v>71</v>
      </c>
      <c r="E341" s="6" t="s">
        <v>283</v>
      </c>
      <c r="F341" s="6" t="s">
        <v>176</v>
      </c>
      <c r="G341" s="19">
        <v>220.3</v>
      </c>
    </row>
    <row r="342" spans="1:7" ht="51" x14ac:dyDescent="0.2">
      <c r="A342" s="24" t="s">
        <v>269</v>
      </c>
      <c r="B342" s="4">
        <v>969</v>
      </c>
      <c r="C342" s="4" t="s">
        <v>69</v>
      </c>
      <c r="D342" s="4" t="s">
        <v>71</v>
      </c>
      <c r="E342" s="4" t="s">
        <v>270</v>
      </c>
      <c r="F342" s="4"/>
      <c r="G342" s="5">
        <f>SUM(G343:G351)</f>
        <v>5277.9160000000011</v>
      </c>
    </row>
    <row r="343" spans="1:7" x14ac:dyDescent="0.2">
      <c r="A343" s="38" t="s">
        <v>280</v>
      </c>
      <c r="B343" s="6">
        <v>969</v>
      </c>
      <c r="C343" s="6" t="s">
        <v>69</v>
      </c>
      <c r="D343" s="6" t="s">
        <v>71</v>
      </c>
      <c r="E343" s="6" t="s">
        <v>270</v>
      </c>
      <c r="F343" s="6" t="s">
        <v>149</v>
      </c>
      <c r="G343" s="19">
        <v>77.662099999999995</v>
      </c>
    </row>
    <row r="344" spans="1:7" ht="25.5" x14ac:dyDescent="0.2">
      <c r="A344" s="38" t="s">
        <v>442</v>
      </c>
      <c r="B344" s="6">
        <v>969</v>
      </c>
      <c r="C344" s="6" t="s">
        <v>69</v>
      </c>
      <c r="D344" s="6" t="s">
        <v>71</v>
      </c>
      <c r="E344" s="6" t="s">
        <v>270</v>
      </c>
      <c r="F344" s="6" t="s">
        <v>438</v>
      </c>
      <c r="G344" s="19">
        <v>13</v>
      </c>
    </row>
    <row r="345" spans="1:7" ht="38.25" x14ac:dyDescent="0.2">
      <c r="A345" s="14" t="s">
        <v>281</v>
      </c>
      <c r="B345" s="6">
        <v>969</v>
      </c>
      <c r="C345" s="6" t="s">
        <v>69</v>
      </c>
      <c r="D345" s="6" t="s">
        <v>71</v>
      </c>
      <c r="E345" s="6" t="s">
        <v>270</v>
      </c>
      <c r="F345" s="6" t="s">
        <v>203</v>
      </c>
      <c r="G345" s="19">
        <v>23.453900000000001</v>
      </c>
    </row>
    <row r="346" spans="1:7" ht="25.5" x14ac:dyDescent="0.2">
      <c r="A346" s="14" t="s">
        <v>118</v>
      </c>
      <c r="B346" s="6">
        <v>969</v>
      </c>
      <c r="C346" s="6" t="s">
        <v>69</v>
      </c>
      <c r="D346" s="6" t="s">
        <v>71</v>
      </c>
      <c r="E346" s="6" t="s">
        <v>270</v>
      </c>
      <c r="F346" s="6" t="s">
        <v>119</v>
      </c>
      <c r="G346" s="19">
        <v>1006.3776</v>
      </c>
    </row>
    <row r="347" spans="1:7" s="41" customFormat="1" ht="25.5" x14ac:dyDescent="0.2">
      <c r="A347" s="14" t="s">
        <v>120</v>
      </c>
      <c r="B347" s="6">
        <v>969</v>
      </c>
      <c r="C347" s="6" t="s">
        <v>69</v>
      </c>
      <c r="D347" s="6" t="s">
        <v>71</v>
      </c>
      <c r="E347" s="6" t="s">
        <v>270</v>
      </c>
      <c r="F347" s="6" t="s">
        <v>121</v>
      </c>
      <c r="G347" s="19">
        <v>2989.0124000000001</v>
      </c>
    </row>
    <row r="348" spans="1:7" x14ac:dyDescent="0.2">
      <c r="A348" s="14" t="s">
        <v>391</v>
      </c>
      <c r="B348" s="6">
        <v>969</v>
      </c>
      <c r="C348" s="6" t="s">
        <v>69</v>
      </c>
      <c r="D348" s="6" t="s">
        <v>71</v>
      </c>
      <c r="E348" s="6" t="s">
        <v>270</v>
      </c>
      <c r="F348" s="6" t="s">
        <v>390</v>
      </c>
      <c r="G348" s="19">
        <v>907.81</v>
      </c>
    </row>
    <row r="349" spans="1:7" x14ac:dyDescent="0.2">
      <c r="A349" s="14" t="s">
        <v>518</v>
      </c>
      <c r="B349" s="6">
        <v>969</v>
      </c>
      <c r="C349" s="6" t="s">
        <v>69</v>
      </c>
      <c r="D349" s="6" t="s">
        <v>71</v>
      </c>
      <c r="E349" s="6" t="s">
        <v>270</v>
      </c>
      <c r="F349" s="6" t="s">
        <v>517</v>
      </c>
      <c r="G349" s="19">
        <v>194</v>
      </c>
    </row>
    <row r="350" spans="1:7" s="41" customFormat="1" ht="25.5" x14ac:dyDescent="0.2">
      <c r="A350" s="14" t="s">
        <v>460</v>
      </c>
      <c r="B350" s="6" t="s">
        <v>161</v>
      </c>
      <c r="C350" s="6" t="s">
        <v>69</v>
      </c>
      <c r="D350" s="6" t="s">
        <v>71</v>
      </c>
      <c r="E350" s="6" t="s">
        <v>270</v>
      </c>
      <c r="F350" s="6" t="s">
        <v>436</v>
      </c>
      <c r="G350" s="19">
        <v>29.8</v>
      </c>
    </row>
    <row r="351" spans="1:7" s="41" customFormat="1" x14ac:dyDescent="0.2">
      <c r="A351" s="14" t="s">
        <v>443</v>
      </c>
      <c r="B351" s="6" t="s">
        <v>161</v>
      </c>
      <c r="C351" s="6" t="s">
        <v>69</v>
      </c>
      <c r="D351" s="6" t="s">
        <v>71</v>
      </c>
      <c r="E351" s="6" t="s">
        <v>270</v>
      </c>
      <c r="F351" s="6" t="s">
        <v>439</v>
      </c>
      <c r="G351" s="19">
        <v>36.799999999999997</v>
      </c>
    </row>
    <row r="352" spans="1:7" s="41" customFormat="1" ht="25.5" x14ac:dyDescent="0.2">
      <c r="A352" s="31" t="s">
        <v>557</v>
      </c>
      <c r="B352" s="6" t="s">
        <v>161</v>
      </c>
      <c r="C352" s="4" t="s">
        <v>69</v>
      </c>
      <c r="D352" s="4" t="s">
        <v>71</v>
      </c>
      <c r="E352" s="4" t="s">
        <v>565</v>
      </c>
      <c r="F352" s="4"/>
      <c r="G352" s="5">
        <f>G353+G354</f>
        <v>43903</v>
      </c>
    </row>
    <row r="353" spans="1:7" s="41" customFormat="1" x14ac:dyDescent="0.2">
      <c r="A353" s="38" t="s">
        <v>279</v>
      </c>
      <c r="B353" s="6" t="s">
        <v>161</v>
      </c>
      <c r="C353" s="6" t="s">
        <v>69</v>
      </c>
      <c r="D353" s="6" t="s">
        <v>71</v>
      </c>
      <c r="E353" s="6" t="s">
        <v>566</v>
      </c>
      <c r="F353" s="6" t="s">
        <v>149</v>
      </c>
      <c r="G353" s="19">
        <v>33727.599999999999</v>
      </c>
    </row>
    <row r="354" spans="1:7" s="41" customFormat="1" ht="38.25" x14ac:dyDescent="0.2">
      <c r="A354" s="14" t="s">
        <v>281</v>
      </c>
      <c r="B354" s="6" t="s">
        <v>161</v>
      </c>
      <c r="C354" s="6" t="s">
        <v>69</v>
      </c>
      <c r="D354" s="6" t="s">
        <v>71</v>
      </c>
      <c r="E354" s="6" t="s">
        <v>565</v>
      </c>
      <c r="F354" s="6" t="s">
        <v>203</v>
      </c>
      <c r="G354" s="19">
        <v>10175.4</v>
      </c>
    </row>
    <row r="355" spans="1:7" ht="13.5" x14ac:dyDescent="0.2">
      <c r="A355" s="63" t="s">
        <v>369</v>
      </c>
      <c r="B355" s="11" t="s">
        <v>161</v>
      </c>
      <c r="C355" s="11" t="s">
        <v>69</v>
      </c>
      <c r="D355" s="11" t="s">
        <v>71</v>
      </c>
      <c r="E355" s="11" t="s">
        <v>301</v>
      </c>
      <c r="F355" s="11"/>
      <c r="G355" s="53">
        <f>G356+G359</f>
        <v>298</v>
      </c>
    </row>
    <row r="356" spans="1:7" ht="25.5" x14ac:dyDescent="0.2">
      <c r="A356" s="64" t="s">
        <v>302</v>
      </c>
      <c r="B356" s="4" t="s">
        <v>161</v>
      </c>
      <c r="C356" s="4" t="s">
        <v>69</v>
      </c>
      <c r="D356" s="4" t="s">
        <v>71</v>
      </c>
      <c r="E356" s="4" t="s">
        <v>303</v>
      </c>
      <c r="F356" s="4"/>
      <c r="G356" s="5">
        <f>G357</f>
        <v>200</v>
      </c>
    </row>
    <row r="357" spans="1:7" ht="25.5" x14ac:dyDescent="0.2">
      <c r="A357" s="64" t="s">
        <v>304</v>
      </c>
      <c r="B357" s="4" t="s">
        <v>161</v>
      </c>
      <c r="C357" s="4" t="s">
        <v>69</v>
      </c>
      <c r="D357" s="4" t="s">
        <v>71</v>
      </c>
      <c r="E357" s="4" t="s">
        <v>305</v>
      </c>
      <c r="F357" s="4"/>
      <c r="G357" s="5">
        <f>G358</f>
        <v>200</v>
      </c>
    </row>
    <row r="358" spans="1:7" ht="25.5" x14ac:dyDescent="0.2">
      <c r="A358" s="14" t="s">
        <v>120</v>
      </c>
      <c r="B358" s="6" t="s">
        <v>161</v>
      </c>
      <c r="C358" s="6" t="s">
        <v>69</v>
      </c>
      <c r="D358" s="6" t="s">
        <v>71</v>
      </c>
      <c r="E358" s="6" t="s">
        <v>305</v>
      </c>
      <c r="F358" s="6" t="s">
        <v>121</v>
      </c>
      <c r="G358" s="19">
        <v>200</v>
      </c>
    </row>
    <row r="359" spans="1:7" ht="38.25" x14ac:dyDescent="0.2">
      <c r="A359" s="24" t="s">
        <v>21</v>
      </c>
      <c r="B359" s="4">
        <v>969</v>
      </c>
      <c r="C359" s="4" t="s">
        <v>69</v>
      </c>
      <c r="D359" s="4" t="s">
        <v>71</v>
      </c>
      <c r="E359" s="4" t="s">
        <v>22</v>
      </c>
      <c r="F359" s="73"/>
      <c r="G359" s="5">
        <f>G360</f>
        <v>98</v>
      </c>
    </row>
    <row r="360" spans="1:7" ht="38.25" x14ac:dyDescent="0.2">
      <c r="A360" s="24" t="s">
        <v>23</v>
      </c>
      <c r="B360" s="4">
        <v>969</v>
      </c>
      <c r="C360" s="4" t="s">
        <v>69</v>
      </c>
      <c r="D360" s="4" t="s">
        <v>71</v>
      </c>
      <c r="E360" s="4" t="s">
        <v>24</v>
      </c>
      <c r="F360" s="73"/>
      <c r="G360" s="5">
        <f>G361</f>
        <v>98</v>
      </c>
    </row>
    <row r="361" spans="1:7" ht="25.5" x14ac:dyDescent="0.2">
      <c r="A361" s="14" t="s">
        <v>120</v>
      </c>
      <c r="B361" s="6">
        <v>969</v>
      </c>
      <c r="C361" s="6" t="s">
        <v>69</v>
      </c>
      <c r="D361" s="6" t="s">
        <v>71</v>
      </c>
      <c r="E361" s="6" t="s">
        <v>24</v>
      </c>
      <c r="F361" s="73" t="s">
        <v>121</v>
      </c>
      <c r="G361" s="19">
        <v>98</v>
      </c>
    </row>
    <row r="362" spans="1:7" x14ac:dyDescent="0.2">
      <c r="A362" s="21" t="s">
        <v>128</v>
      </c>
      <c r="B362" s="9">
        <v>969</v>
      </c>
      <c r="C362" s="9" t="s">
        <v>74</v>
      </c>
      <c r="D362" s="9"/>
      <c r="E362" s="9"/>
      <c r="F362" s="9"/>
      <c r="G362" s="55">
        <f>G363</f>
        <v>2000</v>
      </c>
    </row>
    <row r="363" spans="1:7" s="41" customFormat="1" x14ac:dyDescent="0.2">
      <c r="A363" s="28" t="s">
        <v>167</v>
      </c>
      <c r="B363" s="8">
        <v>969</v>
      </c>
      <c r="C363" s="8" t="s">
        <v>74</v>
      </c>
      <c r="D363" s="8" t="s">
        <v>80</v>
      </c>
      <c r="E363" s="8"/>
      <c r="F363" s="8"/>
      <c r="G363" s="56">
        <f>G364</f>
        <v>2000</v>
      </c>
    </row>
    <row r="364" spans="1:7" x14ac:dyDescent="0.2">
      <c r="A364" s="17" t="s">
        <v>162</v>
      </c>
      <c r="B364" s="11" t="s">
        <v>161</v>
      </c>
      <c r="C364" s="11" t="s">
        <v>74</v>
      </c>
      <c r="D364" s="11" t="s">
        <v>80</v>
      </c>
      <c r="E364" s="11" t="s">
        <v>184</v>
      </c>
      <c r="F364" s="11"/>
      <c r="G364" s="57">
        <f>G365</f>
        <v>2000</v>
      </c>
    </row>
    <row r="365" spans="1:7" s="41" customFormat="1" ht="204" x14ac:dyDescent="0.2">
      <c r="A365" s="24" t="s">
        <v>417</v>
      </c>
      <c r="B365" s="4" t="s">
        <v>161</v>
      </c>
      <c r="C365" s="4" t="s">
        <v>74</v>
      </c>
      <c r="D365" s="4" t="s">
        <v>80</v>
      </c>
      <c r="E365" s="4" t="s">
        <v>239</v>
      </c>
      <c r="F365" s="4"/>
      <c r="G365" s="141">
        <f>G366</f>
        <v>2000</v>
      </c>
    </row>
    <row r="366" spans="1:7" s="42" customFormat="1" x14ac:dyDescent="0.2">
      <c r="A366" s="14" t="s">
        <v>131</v>
      </c>
      <c r="B366" s="6" t="s">
        <v>161</v>
      </c>
      <c r="C366" s="6" t="s">
        <v>74</v>
      </c>
      <c r="D366" s="6" t="s">
        <v>80</v>
      </c>
      <c r="E366" s="6" t="s">
        <v>239</v>
      </c>
      <c r="F366" s="6" t="s">
        <v>132</v>
      </c>
      <c r="G366" s="82">
        <v>2000</v>
      </c>
    </row>
    <row r="367" spans="1:7" s="20" customFormat="1" ht="25.5" x14ac:dyDescent="0.2">
      <c r="A367" s="48" t="s">
        <v>98</v>
      </c>
      <c r="B367" s="49">
        <v>970</v>
      </c>
      <c r="C367" s="49"/>
      <c r="D367" s="49"/>
      <c r="E367" s="49"/>
      <c r="F367" s="49"/>
      <c r="G367" s="50">
        <f>G368+G394+G387</f>
        <v>68816.193579999992</v>
      </c>
    </row>
    <row r="368" spans="1:7" x14ac:dyDescent="0.2">
      <c r="A368" s="34" t="s">
        <v>123</v>
      </c>
      <c r="B368" s="9">
        <v>970</v>
      </c>
      <c r="C368" s="9" t="s">
        <v>65</v>
      </c>
      <c r="D368" s="9"/>
      <c r="E368" s="9"/>
      <c r="F368" s="9"/>
      <c r="G368" s="51">
        <f>G369</f>
        <v>12642.280700000001</v>
      </c>
    </row>
    <row r="369" spans="1:7" ht="38.25" x14ac:dyDescent="0.2">
      <c r="A369" s="28" t="s">
        <v>106</v>
      </c>
      <c r="B369" s="8">
        <v>970</v>
      </c>
      <c r="C369" s="8" t="s">
        <v>65</v>
      </c>
      <c r="D369" s="8" t="s">
        <v>73</v>
      </c>
      <c r="E369" s="8"/>
      <c r="F369" s="8"/>
      <c r="G369" s="52">
        <f>G374+G383+G370</f>
        <v>12642.280700000001</v>
      </c>
    </row>
    <row r="370" spans="1:7" s="118" customFormat="1" ht="25.5" x14ac:dyDescent="0.2">
      <c r="A370" s="132" t="s">
        <v>521</v>
      </c>
      <c r="B370" s="127" t="s">
        <v>444</v>
      </c>
      <c r="C370" s="127" t="s">
        <v>65</v>
      </c>
      <c r="D370" s="127" t="s">
        <v>73</v>
      </c>
      <c r="E370" s="127" t="s">
        <v>299</v>
      </c>
      <c r="F370" s="127"/>
      <c r="G370" s="128">
        <f>G371</f>
        <v>20</v>
      </c>
    </row>
    <row r="371" spans="1:7" s="121" customFormat="1" ht="25.5" x14ac:dyDescent="0.2">
      <c r="A371" s="120" t="s">
        <v>350</v>
      </c>
      <c r="B371" s="116" t="s">
        <v>444</v>
      </c>
      <c r="C371" s="116" t="s">
        <v>65</v>
      </c>
      <c r="D371" s="116" t="s">
        <v>73</v>
      </c>
      <c r="E371" s="116" t="s">
        <v>656</v>
      </c>
      <c r="F371" s="116"/>
      <c r="G371" s="79">
        <f>G372</f>
        <v>20</v>
      </c>
    </row>
    <row r="372" spans="1:7" s="121" customFormat="1" ht="25.5" x14ac:dyDescent="0.2">
      <c r="A372" s="120" t="s">
        <v>657</v>
      </c>
      <c r="B372" s="116" t="s">
        <v>444</v>
      </c>
      <c r="C372" s="116" t="s">
        <v>65</v>
      </c>
      <c r="D372" s="116" t="s">
        <v>73</v>
      </c>
      <c r="E372" s="116" t="s">
        <v>30</v>
      </c>
      <c r="F372" s="116"/>
      <c r="G372" s="79">
        <f>G373</f>
        <v>20</v>
      </c>
    </row>
    <row r="373" spans="1:7" s="118" customFormat="1" ht="25.5" x14ac:dyDescent="0.2">
      <c r="A373" s="14" t="s">
        <v>120</v>
      </c>
      <c r="B373" s="81" t="s">
        <v>444</v>
      </c>
      <c r="C373" s="81" t="s">
        <v>65</v>
      </c>
      <c r="D373" s="81" t="s">
        <v>73</v>
      </c>
      <c r="E373" s="81" t="s">
        <v>30</v>
      </c>
      <c r="F373" s="81" t="s">
        <v>121</v>
      </c>
      <c r="G373" s="80">
        <v>20</v>
      </c>
    </row>
    <row r="374" spans="1:7" ht="25.5" x14ac:dyDescent="0.2">
      <c r="A374" s="40" t="s">
        <v>532</v>
      </c>
      <c r="B374" s="11">
        <v>970</v>
      </c>
      <c r="C374" s="11" t="s">
        <v>65</v>
      </c>
      <c r="D374" s="11" t="s">
        <v>73</v>
      </c>
      <c r="E374" s="11" t="s">
        <v>178</v>
      </c>
      <c r="F374" s="11"/>
      <c r="G374" s="53">
        <f>G375</f>
        <v>10091.610700000001</v>
      </c>
    </row>
    <row r="375" spans="1:7" ht="27" x14ac:dyDescent="0.25">
      <c r="A375" s="68" t="s">
        <v>0</v>
      </c>
      <c r="B375" s="7">
        <v>970</v>
      </c>
      <c r="C375" s="7" t="s">
        <v>65</v>
      </c>
      <c r="D375" s="7" t="s">
        <v>73</v>
      </c>
      <c r="E375" s="7" t="s">
        <v>179</v>
      </c>
      <c r="F375" s="7"/>
      <c r="G375" s="43">
        <f>G376</f>
        <v>10091.610700000001</v>
      </c>
    </row>
    <row r="376" spans="1:7" s="41" customFormat="1" ht="25.5" x14ac:dyDescent="0.2">
      <c r="A376" s="31" t="s">
        <v>181</v>
      </c>
      <c r="B376" s="4">
        <v>970</v>
      </c>
      <c r="C376" s="4" t="s">
        <v>65</v>
      </c>
      <c r="D376" s="4" t="s">
        <v>73</v>
      </c>
      <c r="E376" s="4" t="s">
        <v>180</v>
      </c>
      <c r="F376" s="4"/>
      <c r="G376" s="5">
        <f>G377</f>
        <v>10091.610700000001</v>
      </c>
    </row>
    <row r="377" spans="1:7" s="42" customFormat="1" ht="25.5" x14ac:dyDescent="0.2">
      <c r="A377" s="29" t="s">
        <v>145</v>
      </c>
      <c r="B377" s="4">
        <v>970</v>
      </c>
      <c r="C377" s="4" t="s">
        <v>65</v>
      </c>
      <c r="D377" s="4" t="s">
        <v>73</v>
      </c>
      <c r="E377" s="4" t="s">
        <v>177</v>
      </c>
      <c r="F377" s="7"/>
      <c r="G377" s="5">
        <f>SUM(G378:G382)</f>
        <v>10091.610700000001</v>
      </c>
    </row>
    <row r="378" spans="1:7" s="41" customFormat="1" ht="25.5" x14ac:dyDescent="0.2">
      <c r="A378" s="14" t="s">
        <v>182</v>
      </c>
      <c r="B378" s="6">
        <v>970</v>
      </c>
      <c r="C378" s="6" t="s">
        <v>65</v>
      </c>
      <c r="D378" s="6" t="s">
        <v>73</v>
      </c>
      <c r="E378" s="6" t="s">
        <v>177</v>
      </c>
      <c r="F378" s="6" t="s">
        <v>117</v>
      </c>
      <c r="G378" s="19">
        <v>6095.4</v>
      </c>
    </row>
    <row r="379" spans="1:7" s="41" customFormat="1" ht="25.5" x14ac:dyDescent="0.2">
      <c r="A379" s="14" t="s">
        <v>434</v>
      </c>
      <c r="B379" s="6" t="s">
        <v>444</v>
      </c>
      <c r="C379" s="6" t="s">
        <v>65</v>
      </c>
      <c r="D379" s="6" t="s">
        <v>73</v>
      </c>
      <c r="E379" s="6" t="s">
        <v>177</v>
      </c>
      <c r="F379" s="6" t="s">
        <v>435</v>
      </c>
      <c r="G379" s="19">
        <v>100</v>
      </c>
    </row>
    <row r="380" spans="1:7" s="41" customFormat="1" ht="38.25" x14ac:dyDescent="0.2">
      <c r="A380" s="14" t="s">
        <v>183</v>
      </c>
      <c r="B380" s="6">
        <v>970</v>
      </c>
      <c r="C380" s="6" t="s">
        <v>65</v>
      </c>
      <c r="D380" s="6" t="s">
        <v>73</v>
      </c>
      <c r="E380" s="6" t="s">
        <v>177</v>
      </c>
      <c r="F380" s="6" t="s">
        <v>176</v>
      </c>
      <c r="G380" s="19">
        <v>1840.8</v>
      </c>
    </row>
    <row r="381" spans="1:7" s="41" customFormat="1" ht="25.5" x14ac:dyDescent="0.2">
      <c r="A381" s="14" t="s">
        <v>118</v>
      </c>
      <c r="B381" s="6">
        <v>970</v>
      </c>
      <c r="C381" s="6" t="s">
        <v>65</v>
      </c>
      <c r="D381" s="6" t="s">
        <v>73</v>
      </c>
      <c r="E381" s="6" t="s">
        <v>177</v>
      </c>
      <c r="F381" s="6" t="s">
        <v>119</v>
      </c>
      <c r="G381" s="19">
        <v>1613</v>
      </c>
    </row>
    <row r="382" spans="1:7" s="41" customFormat="1" ht="25.5" x14ac:dyDescent="0.2">
      <c r="A382" s="14" t="s">
        <v>120</v>
      </c>
      <c r="B382" s="6">
        <v>970</v>
      </c>
      <c r="C382" s="6" t="s">
        <v>65</v>
      </c>
      <c r="D382" s="6" t="s">
        <v>73</v>
      </c>
      <c r="E382" s="6" t="s">
        <v>177</v>
      </c>
      <c r="F382" s="6" t="s">
        <v>121</v>
      </c>
      <c r="G382" s="80">
        <v>442.41070000000002</v>
      </c>
    </row>
    <row r="383" spans="1:7" s="41" customFormat="1" x14ac:dyDescent="0.2">
      <c r="A383" s="39" t="s">
        <v>162</v>
      </c>
      <c r="B383" s="11">
        <v>970</v>
      </c>
      <c r="C383" s="11" t="s">
        <v>65</v>
      </c>
      <c r="D383" s="11" t="s">
        <v>73</v>
      </c>
      <c r="E383" s="11" t="s">
        <v>184</v>
      </c>
      <c r="F383" s="11"/>
      <c r="G383" s="53">
        <f>G384</f>
        <v>2530.67</v>
      </c>
    </row>
    <row r="384" spans="1:7" ht="45.75" customHeight="1" x14ac:dyDescent="0.2">
      <c r="A384" s="16" t="s">
        <v>158</v>
      </c>
      <c r="B384" s="4">
        <v>970</v>
      </c>
      <c r="C384" s="4" t="s">
        <v>65</v>
      </c>
      <c r="D384" s="4" t="s">
        <v>73</v>
      </c>
      <c r="E384" s="4" t="s">
        <v>185</v>
      </c>
      <c r="F384" s="4"/>
      <c r="G384" s="79">
        <f>SUM(G385:G386)</f>
        <v>2530.67</v>
      </c>
    </row>
    <row r="385" spans="1:7" s="41" customFormat="1" x14ac:dyDescent="0.2">
      <c r="A385" s="25" t="s">
        <v>276</v>
      </c>
      <c r="B385" s="6">
        <v>970</v>
      </c>
      <c r="C385" s="6" t="s">
        <v>65</v>
      </c>
      <c r="D385" s="6" t="s">
        <v>73</v>
      </c>
      <c r="E385" s="6" t="s">
        <v>185</v>
      </c>
      <c r="F385" s="6" t="s">
        <v>149</v>
      </c>
      <c r="G385" s="80">
        <v>1943.7</v>
      </c>
    </row>
    <row r="386" spans="1:7" s="41" customFormat="1" ht="38.25" x14ac:dyDescent="0.2">
      <c r="A386" s="25" t="s">
        <v>278</v>
      </c>
      <c r="B386" s="6">
        <v>970</v>
      </c>
      <c r="C386" s="6" t="s">
        <v>65</v>
      </c>
      <c r="D386" s="6" t="s">
        <v>73</v>
      </c>
      <c r="E386" s="6" t="s">
        <v>185</v>
      </c>
      <c r="F386" s="6" t="s">
        <v>203</v>
      </c>
      <c r="G386" s="80">
        <v>586.97</v>
      </c>
    </row>
    <row r="387" spans="1:7" s="62" customFormat="1" ht="25.5" x14ac:dyDescent="0.2">
      <c r="A387" s="107" t="s">
        <v>445</v>
      </c>
      <c r="B387" s="9">
        <v>970</v>
      </c>
      <c r="C387" s="9" t="s">
        <v>103</v>
      </c>
      <c r="D387" s="9"/>
      <c r="E387" s="9"/>
      <c r="F387" s="9"/>
      <c r="G387" s="51">
        <f>G388</f>
        <v>6.9816700000000003</v>
      </c>
    </row>
    <row r="388" spans="1:7" s="62" customFormat="1" ht="25.5" x14ac:dyDescent="0.2">
      <c r="A388" s="108" t="s">
        <v>446</v>
      </c>
      <c r="B388" s="8">
        <v>970</v>
      </c>
      <c r="C388" s="8" t="s">
        <v>103</v>
      </c>
      <c r="D388" s="8" t="s">
        <v>65</v>
      </c>
      <c r="E388" s="8"/>
      <c r="F388" s="8"/>
      <c r="G388" s="52">
        <f>G389</f>
        <v>6.9816700000000003</v>
      </c>
    </row>
    <row r="389" spans="1:7" ht="25.5" x14ac:dyDescent="0.2">
      <c r="A389" s="40" t="s">
        <v>532</v>
      </c>
      <c r="B389" s="11">
        <v>970</v>
      </c>
      <c r="C389" s="11" t="s">
        <v>103</v>
      </c>
      <c r="D389" s="11" t="s">
        <v>65</v>
      </c>
      <c r="E389" s="11" t="s">
        <v>178</v>
      </c>
      <c r="F389" s="11"/>
      <c r="G389" s="53">
        <f>G390</f>
        <v>6.9816700000000003</v>
      </c>
    </row>
    <row r="390" spans="1:7" ht="13.5" x14ac:dyDescent="0.25">
      <c r="A390" s="66" t="s">
        <v>447</v>
      </c>
      <c r="B390" s="7">
        <v>970</v>
      </c>
      <c r="C390" s="7" t="s">
        <v>103</v>
      </c>
      <c r="D390" s="7" t="s">
        <v>65</v>
      </c>
      <c r="E390" s="7" t="s">
        <v>451</v>
      </c>
      <c r="F390" s="7"/>
      <c r="G390" s="43">
        <f>G391</f>
        <v>6.9816700000000003</v>
      </c>
    </row>
    <row r="391" spans="1:7" s="62" customFormat="1" ht="25.5" x14ac:dyDescent="0.2">
      <c r="A391" s="16" t="s">
        <v>448</v>
      </c>
      <c r="B391" s="4">
        <v>970</v>
      </c>
      <c r="C391" s="4" t="s">
        <v>103</v>
      </c>
      <c r="D391" s="4" t="s">
        <v>65</v>
      </c>
      <c r="E391" s="4" t="s">
        <v>452</v>
      </c>
      <c r="F391" s="4"/>
      <c r="G391" s="5">
        <f>G392</f>
        <v>6.9816700000000003</v>
      </c>
    </row>
    <row r="392" spans="1:7" s="62" customFormat="1" x14ac:dyDescent="0.2">
      <c r="A392" s="16" t="s">
        <v>449</v>
      </c>
      <c r="B392" s="4">
        <v>970</v>
      </c>
      <c r="C392" s="4" t="s">
        <v>103</v>
      </c>
      <c r="D392" s="4" t="s">
        <v>65</v>
      </c>
      <c r="E392" s="4" t="s">
        <v>453</v>
      </c>
      <c r="F392" s="4"/>
      <c r="G392" s="5">
        <f>SUM(G393)</f>
        <v>6.9816700000000003</v>
      </c>
    </row>
    <row r="393" spans="1:7" s="62" customFormat="1" x14ac:dyDescent="0.2">
      <c r="A393" s="104" t="s">
        <v>450</v>
      </c>
      <c r="B393" s="6">
        <v>970</v>
      </c>
      <c r="C393" s="6" t="s">
        <v>103</v>
      </c>
      <c r="D393" s="6" t="s">
        <v>65</v>
      </c>
      <c r="E393" s="6" t="s">
        <v>453</v>
      </c>
      <c r="F393" s="6" t="s">
        <v>454</v>
      </c>
      <c r="G393" s="19">
        <v>6.9816700000000003</v>
      </c>
    </row>
    <row r="394" spans="1:7" s="62" customFormat="1" ht="38.25" x14ac:dyDescent="0.2">
      <c r="A394" s="21" t="s">
        <v>137</v>
      </c>
      <c r="B394" s="9">
        <v>970</v>
      </c>
      <c r="C394" s="9" t="s">
        <v>87</v>
      </c>
      <c r="D394" s="9"/>
      <c r="E394" s="9"/>
      <c r="F394" s="9"/>
      <c r="G394" s="51">
        <f>G395+G403</f>
        <v>56166.931209999995</v>
      </c>
    </row>
    <row r="395" spans="1:7" s="62" customFormat="1" ht="38.25" x14ac:dyDescent="0.2">
      <c r="A395" s="23" t="s">
        <v>108</v>
      </c>
      <c r="B395" s="8">
        <v>970</v>
      </c>
      <c r="C395" s="8" t="s">
        <v>87</v>
      </c>
      <c r="D395" s="8" t="s">
        <v>65</v>
      </c>
      <c r="E395" s="8"/>
      <c r="F395" s="8"/>
      <c r="G395" s="52">
        <f>G396</f>
        <v>23512.799999999999</v>
      </c>
    </row>
    <row r="396" spans="1:7" ht="25.5" x14ac:dyDescent="0.2">
      <c r="A396" s="40" t="s">
        <v>532</v>
      </c>
      <c r="B396" s="11">
        <v>970</v>
      </c>
      <c r="C396" s="11" t="s">
        <v>87</v>
      </c>
      <c r="D396" s="11" t="s">
        <v>65</v>
      </c>
      <c r="E396" s="11" t="s">
        <v>178</v>
      </c>
      <c r="F396" s="11"/>
      <c r="G396" s="53">
        <f>G397</f>
        <v>23512.799999999999</v>
      </c>
    </row>
    <row r="397" spans="1:7" ht="27" x14ac:dyDescent="0.2">
      <c r="A397" s="32" t="s">
        <v>363</v>
      </c>
      <c r="B397" s="7">
        <v>970</v>
      </c>
      <c r="C397" s="7" t="s">
        <v>87</v>
      </c>
      <c r="D397" s="7" t="s">
        <v>65</v>
      </c>
      <c r="E397" s="7" t="s">
        <v>186</v>
      </c>
      <c r="F397" s="7"/>
      <c r="G397" s="43">
        <f>G398</f>
        <v>23512.799999999999</v>
      </c>
    </row>
    <row r="398" spans="1:7" s="62" customFormat="1" ht="25.5" x14ac:dyDescent="0.2">
      <c r="A398" s="15" t="s">
        <v>187</v>
      </c>
      <c r="B398" s="4">
        <v>970</v>
      </c>
      <c r="C398" s="4" t="s">
        <v>87</v>
      </c>
      <c r="D398" s="4" t="s">
        <v>65</v>
      </c>
      <c r="E398" s="4" t="s">
        <v>188</v>
      </c>
      <c r="F398" s="4"/>
      <c r="G398" s="5">
        <f>G399+G401</f>
        <v>23512.799999999999</v>
      </c>
    </row>
    <row r="399" spans="1:7" s="62" customFormat="1" ht="25.5" x14ac:dyDescent="0.2">
      <c r="A399" s="15" t="s">
        <v>90</v>
      </c>
      <c r="B399" s="4">
        <v>970</v>
      </c>
      <c r="C399" s="4" t="s">
        <v>87</v>
      </c>
      <c r="D399" s="4" t="s">
        <v>65</v>
      </c>
      <c r="E399" s="4" t="s">
        <v>194</v>
      </c>
      <c r="F399" s="4"/>
      <c r="G399" s="5">
        <f>SUM(G400)</f>
        <v>23391.200000000001</v>
      </c>
    </row>
    <row r="400" spans="1:7" s="62" customFormat="1" x14ac:dyDescent="0.2">
      <c r="A400" s="18" t="s">
        <v>152</v>
      </c>
      <c r="B400" s="6">
        <v>970</v>
      </c>
      <c r="C400" s="6" t="s">
        <v>87</v>
      </c>
      <c r="D400" s="6" t="s">
        <v>65</v>
      </c>
      <c r="E400" s="6" t="s">
        <v>194</v>
      </c>
      <c r="F400" s="6" t="s">
        <v>138</v>
      </c>
      <c r="G400" s="19">
        <v>23391.200000000001</v>
      </c>
    </row>
    <row r="401" spans="1:7" s="62" customFormat="1" ht="25.5" x14ac:dyDescent="0.2">
      <c r="A401" s="29" t="s">
        <v>151</v>
      </c>
      <c r="B401" s="4">
        <v>970</v>
      </c>
      <c r="C401" s="4" t="s">
        <v>87</v>
      </c>
      <c r="D401" s="4" t="s">
        <v>65</v>
      </c>
      <c r="E401" s="4" t="s">
        <v>189</v>
      </c>
      <c r="F401" s="4"/>
      <c r="G401" s="79">
        <f>SUM(G402)</f>
        <v>121.6</v>
      </c>
    </row>
    <row r="402" spans="1:7" s="62" customFormat="1" x14ac:dyDescent="0.2">
      <c r="A402" s="18" t="s">
        <v>152</v>
      </c>
      <c r="B402" s="6">
        <v>970</v>
      </c>
      <c r="C402" s="6" t="s">
        <v>87</v>
      </c>
      <c r="D402" s="6" t="s">
        <v>65</v>
      </c>
      <c r="E402" s="6" t="s">
        <v>189</v>
      </c>
      <c r="F402" s="6" t="s">
        <v>138</v>
      </c>
      <c r="G402" s="80">
        <v>121.6</v>
      </c>
    </row>
    <row r="403" spans="1:7" s="62" customFormat="1" x14ac:dyDescent="0.2">
      <c r="A403" s="23" t="s">
        <v>610</v>
      </c>
      <c r="B403" s="8">
        <v>970</v>
      </c>
      <c r="C403" s="8" t="s">
        <v>87</v>
      </c>
      <c r="D403" s="8" t="s">
        <v>80</v>
      </c>
      <c r="E403" s="8"/>
      <c r="F403" s="8"/>
      <c r="G403" s="52">
        <f>G404</f>
        <v>32654.13121</v>
      </c>
    </row>
    <row r="404" spans="1:7" s="62" customFormat="1" ht="25.5" x14ac:dyDescent="0.2">
      <c r="A404" s="40" t="s">
        <v>532</v>
      </c>
      <c r="B404" s="11">
        <v>970</v>
      </c>
      <c r="C404" s="11" t="s">
        <v>87</v>
      </c>
      <c r="D404" s="11" t="s">
        <v>80</v>
      </c>
      <c r="E404" s="11" t="s">
        <v>178</v>
      </c>
      <c r="F404" s="6"/>
      <c r="G404" s="80">
        <f>G405</f>
        <v>32654.13121</v>
      </c>
    </row>
    <row r="405" spans="1:7" s="62" customFormat="1" ht="27" x14ac:dyDescent="0.2">
      <c r="A405" s="32" t="s">
        <v>363</v>
      </c>
      <c r="B405" s="7">
        <v>970</v>
      </c>
      <c r="C405" s="7" t="s">
        <v>87</v>
      </c>
      <c r="D405" s="7" t="s">
        <v>80</v>
      </c>
      <c r="E405" s="7" t="s">
        <v>186</v>
      </c>
      <c r="F405" s="7"/>
      <c r="G405" s="80">
        <f>G406</f>
        <v>32654.13121</v>
      </c>
    </row>
    <row r="406" spans="1:7" s="62" customFormat="1" ht="25.5" x14ac:dyDescent="0.2">
      <c r="A406" s="15" t="s">
        <v>187</v>
      </c>
      <c r="B406" s="4" t="s">
        <v>444</v>
      </c>
      <c r="C406" s="4" t="s">
        <v>87</v>
      </c>
      <c r="D406" s="4" t="s">
        <v>80</v>
      </c>
      <c r="E406" s="4" t="s">
        <v>611</v>
      </c>
      <c r="F406" s="6"/>
      <c r="G406" s="80">
        <f>G407</f>
        <v>32654.13121</v>
      </c>
    </row>
    <row r="407" spans="1:7" s="62" customFormat="1" ht="25.5" x14ac:dyDescent="0.2">
      <c r="A407" s="15" t="s">
        <v>90</v>
      </c>
      <c r="B407" s="4" t="s">
        <v>444</v>
      </c>
      <c r="C407" s="4" t="s">
        <v>87</v>
      </c>
      <c r="D407" s="4" t="s">
        <v>80</v>
      </c>
      <c r="E407" s="4" t="s">
        <v>612</v>
      </c>
      <c r="F407" s="4"/>
      <c r="G407" s="79">
        <f>G408</f>
        <v>32654.13121</v>
      </c>
    </row>
    <row r="408" spans="1:7" s="62" customFormat="1" x14ac:dyDescent="0.2">
      <c r="A408" s="103" t="s">
        <v>174</v>
      </c>
      <c r="B408" s="6" t="s">
        <v>444</v>
      </c>
      <c r="C408" s="6" t="s">
        <v>87</v>
      </c>
      <c r="D408" s="6" t="s">
        <v>80</v>
      </c>
      <c r="E408" s="6" t="s">
        <v>612</v>
      </c>
      <c r="F408" s="6" t="s">
        <v>125</v>
      </c>
      <c r="G408" s="80">
        <v>32654.13121</v>
      </c>
    </row>
    <row r="409" spans="1:7" ht="25.5" x14ac:dyDescent="0.2">
      <c r="A409" s="48" t="s">
        <v>116</v>
      </c>
      <c r="B409" s="49">
        <v>971</v>
      </c>
      <c r="C409" s="49"/>
      <c r="D409" s="49"/>
      <c r="E409" s="49"/>
      <c r="F409" s="49"/>
      <c r="G409" s="50">
        <f>G410+G436+G464+G480+G475</f>
        <v>230309.54462</v>
      </c>
    </row>
    <row r="410" spans="1:7" x14ac:dyDescent="0.2">
      <c r="A410" s="34" t="s">
        <v>123</v>
      </c>
      <c r="B410" s="9">
        <v>971</v>
      </c>
      <c r="C410" s="9" t="s">
        <v>65</v>
      </c>
      <c r="D410" s="9"/>
      <c r="E410" s="9"/>
      <c r="F410" s="9"/>
      <c r="G410" s="51">
        <f>G411</f>
        <v>17036.020619999999</v>
      </c>
    </row>
    <row r="411" spans="1:7" x14ac:dyDescent="0.2">
      <c r="A411" s="23" t="s">
        <v>115</v>
      </c>
      <c r="B411" s="8">
        <v>971</v>
      </c>
      <c r="C411" s="8" t="s">
        <v>65</v>
      </c>
      <c r="D411" s="8" t="s">
        <v>103</v>
      </c>
      <c r="E411" s="8"/>
      <c r="F411" s="8"/>
      <c r="G411" s="52">
        <f>G416+G429+G412</f>
        <v>17036.020619999999</v>
      </c>
    </row>
    <row r="412" spans="1:7" s="122" customFormat="1" ht="25.5" x14ac:dyDescent="0.2">
      <c r="A412" s="132" t="s">
        <v>521</v>
      </c>
      <c r="B412" s="127" t="s">
        <v>172</v>
      </c>
      <c r="C412" s="127" t="s">
        <v>65</v>
      </c>
      <c r="D412" s="127" t="s">
        <v>103</v>
      </c>
      <c r="E412" s="127" t="s">
        <v>299</v>
      </c>
      <c r="F412" s="127"/>
      <c r="G412" s="128">
        <f>G413</f>
        <v>20</v>
      </c>
    </row>
    <row r="413" spans="1:7" s="121" customFormat="1" ht="25.5" x14ac:dyDescent="0.2">
      <c r="A413" s="120" t="s">
        <v>350</v>
      </c>
      <c r="B413" s="116" t="s">
        <v>172</v>
      </c>
      <c r="C413" s="116" t="s">
        <v>65</v>
      </c>
      <c r="D413" s="116" t="s">
        <v>103</v>
      </c>
      <c r="E413" s="116" t="s">
        <v>656</v>
      </c>
      <c r="F413" s="116"/>
      <c r="G413" s="79">
        <f>G414</f>
        <v>20</v>
      </c>
    </row>
    <row r="414" spans="1:7" s="121" customFormat="1" ht="25.5" x14ac:dyDescent="0.2">
      <c r="A414" s="120" t="s">
        <v>657</v>
      </c>
      <c r="B414" s="116" t="s">
        <v>172</v>
      </c>
      <c r="C414" s="116" t="s">
        <v>65</v>
      </c>
      <c r="D414" s="116" t="s">
        <v>103</v>
      </c>
      <c r="E414" s="116" t="s">
        <v>30</v>
      </c>
      <c r="F414" s="116"/>
      <c r="G414" s="79">
        <f>G415</f>
        <v>20</v>
      </c>
    </row>
    <row r="415" spans="1:7" s="118" customFormat="1" ht="25.5" x14ac:dyDescent="0.2">
      <c r="A415" s="14" t="s">
        <v>120</v>
      </c>
      <c r="B415" s="81" t="s">
        <v>172</v>
      </c>
      <c r="C415" s="81" t="s">
        <v>65</v>
      </c>
      <c r="D415" s="81" t="s">
        <v>103</v>
      </c>
      <c r="E415" s="81" t="s">
        <v>30</v>
      </c>
      <c r="F415" s="81" t="s">
        <v>121</v>
      </c>
      <c r="G415" s="80">
        <v>20</v>
      </c>
    </row>
    <row r="416" spans="1:7" s="41" customFormat="1" ht="51" x14ac:dyDescent="0.2">
      <c r="A416" s="40" t="s">
        <v>527</v>
      </c>
      <c r="B416" s="11" t="s">
        <v>172</v>
      </c>
      <c r="C416" s="11" t="s">
        <v>65</v>
      </c>
      <c r="D416" s="11" t="s">
        <v>103</v>
      </c>
      <c r="E416" s="11" t="s">
        <v>204</v>
      </c>
      <c r="F416" s="11"/>
      <c r="G416" s="53">
        <f>G417</f>
        <v>7085.1</v>
      </c>
    </row>
    <row r="417" spans="1:8" s="41" customFormat="1" ht="40.5" x14ac:dyDescent="0.25">
      <c r="A417" s="68" t="s">
        <v>1</v>
      </c>
      <c r="B417" s="7" t="s">
        <v>172</v>
      </c>
      <c r="C417" s="7" t="s">
        <v>65</v>
      </c>
      <c r="D417" s="7" t="s">
        <v>103</v>
      </c>
      <c r="E417" s="7" t="s">
        <v>205</v>
      </c>
      <c r="F417" s="7"/>
      <c r="G417" s="43">
        <f>G418+G426</f>
        <v>7085.1</v>
      </c>
      <c r="H417" s="137"/>
    </row>
    <row r="418" spans="1:8" s="41" customFormat="1" ht="38.25" x14ac:dyDescent="0.2">
      <c r="A418" s="31" t="s">
        <v>326</v>
      </c>
      <c r="B418" s="4" t="s">
        <v>172</v>
      </c>
      <c r="C418" s="4" t="s">
        <v>65</v>
      </c>
      <c r="D418" s="4" t="s">
        <v>103</v>
      </c>
      <c r="E418" s="4" t="s">
        <v>38</v>
      </c>
      <c r="F418" s="4"/>
      <c r="G418" s="5">
        <f>G419+G423</f>
        <v>6505.1</v>
      </c>
    </row>
    <row r="419" spans="1:8" ht="25.5" x14ac:dyDescent="0.2">
      <c r="A419" s="29" t="s">
        <v>145</v>
      </c>
      <c r="B419" s="4" t="s">
        <v>172</v>
      </c>
      <c r="C419" s="4" t="s">
        <v>65</v>
      </c>
      <c r="D419" s="4" t="s">
        <v>103</v>
      </c>
      <c r="E419" s="4" t="s">
        <v>272</v>
      </c>
      <c r="F419" s="7"/>
      <c r="G419" s="5">
        <f>SUM(G420:G422)</f>
        <v>6234.7000000000007</v>
      </c>
    </row>
    <row r="420" spans="1:8" ht="25.5" x14ac:dyDescent="0.2">
      <c r="A420" s="14" t="s">
        <v>182</v>
      </c>
      <c r="B420" s="6" t="s">
        <v>172</v>
      </c>
      <c r="C420" s="6" t="s">
        <v>65</v>
      </c>
      <c r="D420" s="6" t="s">
        <v>103</v>
      </c>
      <c r="E420" s="6" t="s">
        <v>272</v>
      </c>
      <c r="F420" s="6" t="s">
        <v>117</v>
      </c>
      <c r="G420" s="19">
        <v>4778.6000000000004</v>
      </c>
    </row>
    <row r="421" spans="1:8" ht="25.5" x14ac:dyDescent="0.2">
      <c r="A421" s="14" t="s">
        <v>434</v>
      </c>
      <c r="B421" s="6" t="s">
        <v>172</v>
      </c>
      <c r="C421" s="6" t="s">
        <v>65</v>
      </c>
      <c r="D421" s="6" t="s">
        <v>103</v>
      </c>
      <c r="E421" s="6" t="s">
        <v>272</v>
      </c>
      <c r="F421" s="6" t="s">
        <v>435</v>
      </c>
      <c r="G421" s="19">
        <v>13</v>
      </c>
    </row>
    <row r="422" spans="1:8" s="41" customFormat="1" ht="38.25" x14ac:dyDescent="0.2">
      <c r="A422" s="14" t="s">
        <v>183</v>
      </c>
      <c r="B422" s="6" t="s">
        <v>172</v>
      </c>
      <c r="C422" s="6" t="s">
        <v>65</v>
      </c>
      <c r="D422" s="6" t="s">
        <v>103</v>
      </c>
      <c r="E422" s="6" t="s">
        <v>272</v>
      </c>
      <c r="F422" s="6" t="s">
        <v>176</v>
      </c>
      <c r="G422" s="19">
        <v>1443.1</v>
      </c>
    </row>
    <row r="423" spans="1:8" x14ac:dyDescent="0.2">
      <c r="A423" s="40" t="s">
        <v>319</v>
      </c>
      <c r="B423" s="11" t="s">
        <v>172</v>
      </c>
      <c r="C423" s="11" t="s">
        <v>65</v>
      </c>
      <c r="D423" s="11" t="s">
        <v>103</v>
      </c>
      <c r="E423" s="11" t="s">
        <v>36</v>
      </c>
      <c r="F423" s="11"/>
      <c r="G423" s="53">
        <f>SUM(G424:G425)</f>
        <v>270.39999999999998</v>
      </c>
    </row>
    <row r="424" spans="1:8" ht="25.5" x14ac:dyDescent="0.2">
      <c r="A424" s="14" t="s">
        <v>118</v>
      </c>
      <c r="B424" s="6" t="s">
        <v>172</v>
      </c>
      <c r="C424" s="6" t="s">
        <v>65</v>
      </c>
      <c r="D424" s="6" t="s">
        <v>103</v>
      </c>
      <c r="E424" s="6" t="s">
        <v>403</v>
      </c>
      <c r="F424" s="6" t="s">
        <v>119</v>
      </c>
      <c r="G424" s="19">
        <v>205.4</v>
      </c>
    </row>
    <row r="425" spans="1:8" ht="25.5" x14ac:dyDescent="0.2">
      <c r="A425" s="14" t="s">
        <v>120</v>
      </c>
      <c r="B425" s="6" t="s">
        <v>172</v>
      </c>
      <c r="C425" s="6" t="s">
        <v>65</v>
      </c>
      <c r="D425" s="6" t="s">
        <v>103</v>
      </c>
      <c r="E425" s="6" t="s">
        <v>403</v>
      </c>
      <c r="F425" s="6" t="s">
        <v>121</v>
      </c>
      <c r="G425" s="19">
        <v>65</v>
      </c>
    </row>
    <row r="426" spans="1:8" ht="38.25" x14ac:dyDescent="0.2">
      <c r="A426" s="31" t="s">
        <v>327</v>
      </c>
      <c r="B426" s="4">
        <v>971</v>
      </c>
      <c r="C426" s="4" t="s">
        <v>65</v>
      </c>
      <c r="D426" s="4" t="s">
        <v>103</v>
      </c>
      <c r="E426" s="4" t="s">
        <v>32</v>
      </c>
      <c r="F426" s="4"/>
      <c r="G426" s="5">
        <f>G427</f>
        <v>580</v>
      </c>
    </row>
    <row r="427" spans="1:8" ht="38.25" x14ac:dyDescent="0.2">
      <c r="A427" s="15" t="s">
        <v>213</v>
      </c>
      <c r="B427" s="4">
        <v>971</v>
      </c>
      <c r="C427" s="4" t="s">
        <v>65</v>
      </c>
      <c r="D427" s="4" t="s">
        <v>103</v>
      </c>
      <c r="E427" s="4" t="s">
        <v>273</v>
      </c>
      <c r="F427" s="4"/>
      <c r="G427" s="5">
        <f>SUM(G428:G428)</f>
        <v>580</v>
      </c>
    </row>
    <row r="428" spans="1:8" ht="25.5" x14ac:dyDescent="0.2">
      <c r="A428" s="14" t="s">
        <v>120</v>
      </c>
      <c r="B428" s="6">
        <v>971</v>
      </c>
      <c r="C428" s="6" t="s">
        <v>65</v>
      </c>
      <c r="D428" s="6" t="s">
        <v>103</v>
      </c>
      <c r="E428" s="6" t="s">
        <v>273</v>
      </c>
      <c r="F428" s="6" t="s">
        <v>121</v>
      </c>
      <c r="G428" s="19">
        <v>580</v>
      </c>
    </row>
    <row r="429" spans="1:8" x14ac:dyDescent="0.2">
      <c r="A429" s="39" t="s">
        <v>162</v>
      </c>
      <c r="B429" s="11" t="s">
        <v>172</v>
      </c>
      <c r="C429" s="11" t="s">
        <v>65</v>
      </c>
      <c r="D429" s="11" t="s">
        <v>103</v>
      </c>
      <c r="E429" s="11" t="s">
        <v>184</v>
      </c>
      <c r="F429" s="11"/>
      <c r="G429" s="53">
        <f>G433+G430</f>
        <v>9930.920619999999</v>
      </c>
    </row>
    <row r="430" spans="1:8" s="42" customFormat="1" ht="25.5" x14ac:dyDescent="0.2">
      <c r="A430" s="24" t="s">
        <v>153</v>
      </c>
      <c r="B430" s="4" t="s">
        <v>172</v>
      </c>
      <c r="C430" s="4" t="s">
        <v>65</v>
      </c>
      <c r="D430" s="4" t="s">
        <v>103</v>
      </c>
      <c r="E430" s="4" t="s">
        <v>455</v>
      </c>
      <c r="F430" s="4"/>
      <c r="G430" s="5">
        <f>G431+G432</f>
        <v>196.9</v>
      </c>
    </row>
    <row r="431" spans="1:8" ht="25.5" x14ac:dyDescent="0.2">
      <c r="A431" s="14" t="s">
        <v>120</v>
      </c>
      <c r="B431" s="6" t="s">
        <v>172</v>
      </c>
      <c r="C431" s="6" t="s">
        <v>65</v>
      </c>
      <c r="D431" s="6" t="s">
        <v>103</v>
      </c>
      <c r="E431" s="6" t="s">
        <v>455</v>
      </c>
      <c r="F431" s="6" t="s">
        <v>121</v>
      </c>
      <c r="G431" s="80">
        <v>196.30802</v>
      </c>
    </row>
    <row r="432" spans="1:8" x14ac:dyDescent="0.2">
      <c r="A432" s="14" t="s">
        <v>321</v>
      </c>
      <c r="B432" s="6" t="s">
        <v>172</v>
      </c>
      <c r="C432" s="6" t="s">
        <v>65</v>
      </c>
      <c r="D432" s="6" t="s">
        <v>103</v>
      </c>
      <c r="E432" s="6" t="s">
        <v>455</v>
      </c>
      <c r="F432" s="6" t="s">
        <v>320</v>
      </c>
      <c r="G432" s="80">
        <v>0.59197999999999995</v>
      </c>
    </row>
    <row r="433" spans="1:7" ht="38.25" x14ac:dyDescent="0.2">
      <c r="A433" s="30" t="s">
        <v>308</v>
      </c>
      <c r="B433" s="88" t="s">
        <v>172</v>
      </c>
      <c r="C433" s="4" t="s">
        <v>65</v>
      </c>
      <c r="D433" s="4" t="s">
        <v>103</v>
      </c>
      <c r="E433" s="4" t="s">
        <v>309</v>
      </c>
      <c r="F433" s="4"/>
      <c r="G433" s="79">
        <f>G434+G435</f>
        <v>9734.0206199999993</v>
      </c>
    </row>
    <row r="434" spans="1:7" ht="25.5" x14ac:dyDescent="0.2">
      <c r="A434" s="36" t="s">
        <v>29</v>
      </c>
      <c r="B434" s="10" t="s">
        <v>172</v>
      </c>
      <c r="C434" s="6" t="s">
        <v>65</v>
      </c>
      <c r="D434" s="6" t="s">
        <v>103</v>
      </c>
      <c r="E434" s="6" t="s">
        <v>309</v>
      </c>
      <c r="F434" s="6" t="s">
        <v>28</v>
      </c>
      <c r="G434" s="80">
        <v>7536.5206200000002</v>
      </c>
    </row>
    <row r="435" spans="1:7" ht="25.5" x14ac:dyDescent="0.2">
      <c r="A435" s="14" t="s">
        <v>120</v>
      </c>
      <c r="B435" s="10" t="s">
        <v>172</v>
      </c>
      <c r="C435" s="6" t="s">
        <v>65</v>
      </c>
      <c r="D435" s="6" t="s">
        <v>103</v>
      </c>
      <c r="E435" s="6" t="s">
        <v>309</v>
      </c>
      <c r="F435" s="6" t="s">
        <v>121</v>
      </c>
      <c r="G435" s="80">
        <v>2197.5</v>
      </c>
    </row>
    <row r="436" spans="1:7" x14ac:dyDescent="0.2">
      <c r="A436" s="21" t="s">
        <v>126</v>
      </c>
      <c r="B436" s="9">
        <v>971</v>
      </c>
      <c r="C436" s="9" t="s">
        <v>68</v>
      </c>
      <c r="D436" s="9"/>
      <c r="E436" s="9"/>
      <c r="F436" s="9"/>
      <c r="G436" s="51">
        <f>G451+G443+G437</f>
        <v>17932.025599999997</v>
      </c>
    </row>
    <row r="437" spans="1:7" x14ac:dyDescent="0.2">
      <c r="A437" s="23" t="s">
        <v>58</v>
      </c>
      <c r="B437" s="8" t="s">
        <v>172</v>
      </c>
      <c r="C437" s="8" t="s">
        <v>68</v>
      </c>
      <c r="D437" s="8" t="s">
        <v>70</v>
      </c>
      <c r="E437" s="23"/>
      <c r="F437" s="23"/>
      <c r="G437" s="52">
        <f>G438</f>
        <v>243.34640999999999</v>
      </c>
    </row>
    <row r="438" spans="1:7" s="122" customFormat="1" ht="51" x14ac:dyDescent="0.2">
      <c r="A438" s="40" t="s">
        <v>658</v>
      </c>
      <c r="B438" s="127" t="s">
        <v>172</v>
      </c>
      <c r="C438" s="11" t="s">
        <v>68</v>
      </c>
      <c r="D438" s="11" t="s">
        <v>70</v>
      </c>
      <c r="E438" s="11" t="s">
        <v>204</v>
      </c>
      <c r="F438" s="11"/>
      <c r="G438" s="53">
        <f>G439</f>
        <v>243.34640999999999</v>
      </c>
    </row>
    <row r="439" spans="1:7" s="118" customFormat="1" ht="40.5" x14ac:dyDescent="0.25">
      <c r="A439" s="68" t="s">
        <v>1</v>
      </c>
      <c r="B439" s="131" t="s">
        <v>172</v>
      </c>
      <c r="C439" s="7" t="s">
        <v>68</v>
      </c>
      <c r="D439" s="7" t="s">
        <v>70</v>
      </c>
      <c r="E439" s="7" t="s">
        <v>205</v>
      </c>
      <c r="F439" s="7"/>
      <c r="G439" s="43">
        <f>G441</f>
        <v>243.34640999999999</v>
      </c>
    </row>
    <row r="440" spans="1:7" s="118" customFormat="1" ht="38.25" x14ac:dyDescent="0.2">
      <c r="A440" s="31" t="s">
        <v>327</v>
      </c>
      <c r="B440" s="116" t="s">
        <v>172</v>
      </c>
      <c r="C440" s="4" t="s">
        <v>68</v>
      </c>
      <c r="D440" s="4" t="s">
        <v>70</v>
      </c>
      <c r="E440" s="4" t="s">
        <v>32</v>
      </c>
      <c r="F440" s="4"/>
      <c r="G440" s="5">
        <f>G441</f>
        <v>243.34640999999999</v>
      </c>
    </row>
    <row r="441" spans="1:7" s="121" customFormat="1" ht="25.5" x14ac:dyDescent="0.2">
      <c r="A441" s="15" t="s">
        <v>659</v>
      </c>
      <c r="B441" s="116" t="s">
        <v>172</v>
      </c>
      <c r="C441" s="4" t="s">
        <v>68</v>
      </c>
      <c r="D441" s="4" t="s">
        <v>70</v>
      </c>
      <c r="E441" s="4" t="s">
        <v>660</v>
      </c>
      <c r="F441" s="4"/>
      <c r="G441" s="5">
        <f>G442</f>
        <v>243.34640999999999</v>
      </c>
    </row>
    <row r="442" spans="1:7" s="118" customFormat="1" ht="25.5" x14ac:dyDescent="0.2">
      <c r="A442" s="14" t="s">
        <v>147</v>
      </c>
      <c r="B442" s="81" t="s">
        <v>172</v>
      </c>
      <c r="C442" s="6" t="s">
        <v>68</v>
      </c>
      <c r="D442" s="6" t="s">
        <v>70</v>
      </c>
      <c r="E442" s="6" t="s">
        <v>660</v>
      </c>
      <c r="F442" s="6" t="s">
        <v>121</v>
      </c>
      <c r="G442" s="19">
        <v>243.34640999999999</v>
      </c>
    </row>
    <row r="443" spans="1:7" x14ac:dyDescent="0.2">
      <c r="A443" s="23" t="s">
        <v>105</v>
      </c>
      <c r="B443" s="8" t="s">
        <v>172</v>
      </c>
      <c r="C443" s="8" t="s">
        <v>94</v>
      </c>
      <c r="D443" s="8" t="s">
        <v>71</v>
      </c>
      <c r="E443" s="8"/>
      <c r="F443" s="8"/>
      <c r="G443" s="52">
        <f>G444</f>
        <v>16308.634189999999</v>
      </c>
    </row>
    <row r="444" spans="1:7" s="122" customFormat="1" ht="51" x14ac:dyDescent="0.2">
      <c r="A444" s="129" t="s">
        <v>527</v>
      </c>
      <c r="B444" s="127" t="s">
        <v>172</v>
      </c>
      <c r="C444" s="127" t="s">
        <v>68</v>
      </c>
      <c r="D444" s="127" t="s">
        <v>71</v>
      </c>
      <c r="E444" s="127" t="s">
        <v>204</v>
      </c>
      <c r="F444" s="127"/>
      <c r="G444" s="128">
        <f>G445</f>
        <v>16308.634189999999</v>
      </c>
    </row>
    <row r="445" spans="1:7" s="118" customFormat="1" ht="27" x14ac:dyDescent="0.2">
      <c r="A445" s="136" t="s">
        <v>474</v>
      </c>
      <c r="B445" s="131" t="s">
        <v>172</v>
      </c>
      <c r="C445" s="131" t="s">
        <v>68</v>
      </c>
      <c r="D445" s="131" t="s">
        <v>71</v>
      </c>
      <c r="E445" s="131" t="s">
        <v>473</v>
      </c>
      <c r="F445" s="127"/>
      <c r="G445" s="86">
        <f>G446</f>
        <v>16308.634189999999</v>
      </c>
    </row>
    <row r="446" spans="1:7" s="118" customFormat="1" ht="25.5" x14ac:dyDescent="0.2">
      <c r="A446" s="123" t="s">
        <v>470</v>
      </c>
      <c r="B446" s="116" t="s">
        <v>172</v>
      </c>
      <c r="C446" s="116" t="s">
        <v>68</v>
      </c>
      <c r="D446" s="116" t="s">
        <v>71</v>
      </c>
      <c r="E446" s="116" t="s">
        <v>472</v>
      </c>
      <c r="F446" s="127"/>
      <c r="G446" s="79">
        <f>G447+G449</f>
        <v>16308.634189999999</v>
      </c>
    </row>
    <row r="447" spans="1:7" s="121" customFormat="1" ht="25.5" x14ac:dyDescent="0.2">
      <c r="A447" s="123" t="s">
        <v>477</v>
      </c>
      <c r="B447" s="116" t="s">
        <v>172</v>
      </c>
      <c r="C447" s="116" t="s">
        <v>68</v>
      </c>
      <c r="D447" s="116" t="s">
        <v>71</v>
      </c>
      <c r="E447" s="116" t="s">
        <v>476</v>
      </c>
      <c r="F447" s="116"/>
      <c r="G447" s="79">
        <f>G448</f>
        <v>15572.654189999999</v>
      </c>
    </row>
    <row r="448" spans="1:7" s="118" customFormat="1" x14ac:dyDescent="0.2">
      <c r="A448" s="14" t="s">
        <v>174</v>
      </c>
      <c r="B448" s="81" t="s">
        <v>172</v>
      </c>
      <c r="C448" s="81" t="s">
        <v>68</v>
      </c>
      <c r="D448" s="81" t="s">
        <v>71</v>
      </c>
      <c r="E448" s="81" t="s">
        <v>476</v>
      </c>
      <c r="F448" s="81" t="s">
        <v>125</v>
      </c>
      <c r="G448" s="80">
        <v>15572.654189999999</v>
      </c>
    </row>
    <row r="449" spans="1:7" s="121" customFormat="1" ht="25.5" x14ac:dyDescent="0.2">
      <c r="A449" s="123" t="s">
        <v>408</v>
      </c>
      <c r="B449" s="116" t="s">
        <v>172</v>
      </c>
      <c r="C449" s="116" t="s">
        <v>68</v>
      </c>
      <c r="D449" s="116" t="s">
        <v>71</v>
      </c>
      <c r="E449" s="116" t="s">
        <v>471</v>
      </c>
      <c r="F449" s="116"/>
      <c r="G449" s="79">
        <f>G450</f>
        <v>735.98</v>
      </c>
    </row>
    <row r="450" spans="1:7" s="118" customFormat="1" x14ac:dyDescent="0.2">
      <c r="A450" s="14" t="s">
        <v>174</v>
      </c>
      <c r="B450" s="81" t="s">
        <v>172</v>
      </c>
      <c r="C450" s="81" t="s">
        <v>68</v>
      </c>
      <c r="D450" s="81" t="s">
        <v>71</v>
      </c>
      <c r="E450" s="81" t="s">
        <v>471</v>
      </c>
      <c r="F450" s="81" t="s">
        <v>125</v>
      </c>
      <c r="G450" s="80">
        <v>735.98</v>
      </c>
    </row>
    <row r="451" spans="1:7" x14ac:dyDescent="0.2">
      <c r="A451" s="23" t="s">
        <v>110</v>
      </c>
      <c r="B451" s="8">
        <v>971</v>
      </c>
      <c r="C451" s="8" t="s">
        <v>68</v>
      </c>
      <c r="D451" s="8" t="s">
        <v>86</v>
      </c>
      <c r="E451" s="8"/>
      <c r="F451" s="8"/>
      <c r="G451" s="52">
        <f>G452+G461</f>
        <v>1380.0450000000001</v>
      </c>
    </row>
    <row r="452" spans="1:7" ht="51" x14ac:dyDescent="0.2">
      <c r="A452" s="40" t="s">
        <v>527</v>
      </c>
      <c r="B452" s="11" t="s">
        <v>172</v>
      </c>
      <c r="C452" s="11" t="s">
        <v>68</v>
      </c>
      <c r="D452" s="11" t="s">
        <v>86</v>
      </c>
      <c r="E452" s="11" t="s">
        <v>204</v>
      </c>
      <c r="F452" s="11"/>
      <c r="G452" s="53">
        <f>G457+G453</f>
        <v>1010.045</v>
      </c>
    </row>
    <row r="453" spans="1:7" ht="40.5" x14ac:dyDescent="0.25">
      <c r="A453" s="68" t="s">
        <v>1</v>
      </c>
      <c r="B453" s="7" t="s">
        <v>172</v>
      </c>
      <c r="C453" s="7" t="s">
        <v>68</v>
      </c>
      <c r="D453" s="7" t="s">
        <v>86</v>
      </c>
      <c r="E453" s="7" t="s">
        <v>205</v>
      </c>
      <c r="F453" s="7"/>
      <c r="G453" s="43">
        <f>G454</f>
        <v>690.04499999999996</v>
      </c>
    </row>
    <row r="454" spans="1:7" ht="38.25" x14ac:dyDescent="0.2">
      <c r="A454" s="31" t="s">
        <v>327</v>
      </c>
      <c r="B454" s="4">
        <v>971</v>
      </c>
      <c r="C454" s="4" t="s">
        <v>68</v>
      </c>
      <c r="D454" s="4" t="s">
        <v>86</v>
      </c>
      <c r="E454" s="4" t="s">
        <v>32</v>
      </c>
      <c r="F454" s="4"/>
      <c r="G454" s="5">
        <f>G455</f>
        <v>690.04499999999996</v>
      </c>
    </row>
    <row r="455" spans="1:7" s="41" customFormat="1" ht="25.5" x14ac:dyDescent="0.2">
      <c r="A455" s="16" t="s">
        <v>614</v>
      </c>
      <c r="B455" s="4" t="s">
        <v>172</v>
      </c>
      <c r="C455" s="4" t="s">
        <v>68</v>
      </c>
      <c r="D455" s="4" t="s">
        <v>86</v>
      </c>
      <c r="E455" s="4" t="s">
        <v>613</v>
      </c>
      <c r="F455" s="4"/>
      <c r="G455" s="79">
        <f>G456</f>
        <v>690.04499999999996</v>
      </c>
    </row>
    <row r="456" spans="1:7" ht="25.5" x14ac:dyDescent="0.2">
      <c r="A456" s="14" t="s">
        <v>120</v>
      </c>
      <c r="B456" s="6" t="s">
        <v>172</v>
      </c>
      <c r="C456" s="6" t="s">
        <v>68</v>
      </c>
      <c r="D456" s="6" t="s">
        <v>86</v>
      </c>
      <c r="E456" s="6" t="s">
        <v>613</v>
      </c>
      <c r="F456" s="81" t="s">
        <v>121</v>
      </c>
      <c r="G456" s="80">
        <v>690.04499999999996</v>
      </c>
    </row>
    <row r="457" spans="1:7" ht="27" x14ac:dyDescent="0.25">
      <c r="A457" s="66" t="s">
        <v>2</v>
      </c>
      <c r="B457" s="7" t="s">
        <v>172</v>
      </c>
      <c r="C457" s="7" t="s">
        <v>68</v>
      </c>
      <c r="D457" s="7" t="s">
        <v>86</v>
      </c>
      <c r="E457" s="7" t="s">
        <v>287</v>
      </c>
      <c r="F457" s="7"/>
      <c r="G457" s="43">
        <f t="shared" ref="G457" si="0">G458</f>
        <v>320</v>
      </c>
    </row>
    <row r="458" spans="1:7" ht="76.5" x14ac:dyDescent="0.2">
      <c r="A458" s="24" t="s">
        <v>328</v>
      </c>
      <c r="B458" s="4" t="s">
        <v>172</v>
      </c>
      <c r="C458" s="4" t="s">
        <v>68</v>
      </c>
      <c r="D458" s="4" t="s">
        <v>86</v>
      </c>
      <c r="E458" s="4" t="s">
        <v>288</v>
      </c>
      <c r="F458" s="4"/>
      <c r="G458" s="5">
        <f>G459</f>
        <v>320</v>
      </c>
    </row>
    <row r="459" spans="1:7" ht="25.5" x14ac:dyDescent="0.2">
      <c r="A459" s="24" t="s">
        <v>14</v>
      </c>
      <c r="B459" s="4" t="s">
        <v>172</v>
      </c>
      <c r="C459" s="4" t="s">
        <v>68</v>
      </c>
      <c r="D459" s="4" t="s">
        <v>86</v>
      </c>
      <c r="E459" s="4" t="s">
        <v>402</v>
      </c>
      <c r="F459" s="4"/>
      <c r="G459" s="5">
        <f>G460</f>
        <v>320</v>
      </c>
    </row>
    <row r="460" spans="1:7" ht="25.5" x14ac:dyDescent="0.2">
      <c r="A460" s="14" t="s">
        <v>120</v>
      </c>
      <c r="B460" s="6" t="s">
        <v>172</v>
      </c>
      <c r="C460" s="6" t="s">
        <v>68</v>
      </c>
      <c r="D460" s="6" t="s">
        <v>86</v>
      </c>
      <c r="E460" s="6" t="s">
        <v>402</v>
      </c>
      <c r="F460" s="6" t="s">
        <v>121</v>
      </c>
      <c r="G460" s="19">
        <v>320</v>
      </c>
    </row>
    <row r="461" spans="1:7" x14ac:dyDescent="0.2">
      <c r="A461" s="40" t="s">
        <v>162</v>
      </c>
      <c r="B461" s="11" t="s">
        <v>172</v>
      </c>
      <c r="C461" s="11" t="s">
        <v>68</v>
      </c>
      <c r="D461" s="11" t="s">
        <v>86</v>
      </c>
      <c r="E461" s="11" t="s">
        <v>184</v>
      </c>
      <c r="F461" s="11"/>
      <c r="G461" s="53">
        <f>G462</f>
        <v>370</v>
      </c>
    </row>
    <row r="462" spans="1:7" ht="25.5" x14ac:dyDescent="0.2">
      <c r="A462" s="24" t="s">
        <v>14</v>
      </c>
      <c r="B462" s="4" t="s">
        <v>172</v>
      </c>
      <c r="C462" s="4" t="s">
        <v>68</v>
      </c>
      <c r="D462" s="4" t="s">
        <v>86</v>
      </c>
      <c r="E462" s="4" t="s">
        <v>615</v>
      </c>
      <c r="F462" s="4"/>
      <c r="G462" s="79">
        <f>G463</f>
        <v>370</v>
      </c>
    </row>
    <row r="463" spans="1:7" x14ac:dyDescent="0.2">
      <c r="A463" s="26" t="s">
        <v>174</v>
      </c>
      <c r="B463" s="6" t="s">
        <v>172</v>
      </c>
      <c r="C463" s="6" t="s">
        <v>68</v>
      </c>
      <c r="D463" s="6" t="s">
        <v>86</v>
      </c>
      <c r="E463" s="6" t="s">
        <v>615</v>
      </c>
      <c r="F463" s="6" t="s">
        <v>125</v>
      </c>
      <c r="G463" s="80">
        <v>370</v>
      </c>
    </row>
    <row r="464" spans="1:7" x14ac:dyDescent="0.2">
      <c r="A464" s="34" t="s">
        <v>139</v>
      </c>
      <c r="B464" s="9" t="s">
        <v>172</v>
      </c>
      <c r="C464" s="9" t="s">
        <v>70</v>
      </c>
      <c r="D464" s="9"/>
      <c r="E464" s="9"/>
      <c r="F464" s="9"/>
      <c r="G464" s="51">
        <f>G470+G465</f>
        <v>61182.754999999997</v>
      </c>
    </row>
    <row r="465" spans="1:7" x14ac:dyDescent="0.2">
      <c r="A465" s="28" t="s">
        <v>92</v>
      </c>
      <c r="B465" s="8" t="s">
        <v>172</v>
      </c>
      <c r="C465" s="8" t="s">
        <v>70</v>
      </c>
      <c r="D465" s="8" t="s">
        <v>67</v>
      </c>
      <c r="E465" s="8"/>
      <c r="F465" s="8"/>
      <c r="G465" s="52">
        <f>G466</f>
        <v>7003.1949999999997</v>
      </c>
    </row>
    <row r="466" spans="1:7" s="122" customFormat="1" ht="25.5" x14ac:dyDescent="0.2">
      <c r="A466" s="132" t="s">
        <v>536</v>
      </c>
      <c r="B466" s="127" t="s">
        <v>172</v>
      </c>
      <c r="C466" s="127" t="s">
        <v>70</v>
      </c>
      <c r="D466" s="127" t="s">
        <v>67</v>
      </c>
      <c r="E466" s="127" t="s">
        <v>534</v>
      </c>
      <c r="F466" s="127"/>
      <c r="G466" s="128">
        <f>G467</f>
        <v>7003.1949999999997</v>
      </c>
    </row>
    <row r="467" spans="1:7" s="118" customFormat="1" ht="25.5" x14ac:dyDescent="0.2">
      <c r="A467" s="120" t="s">
        <v>537</v>
      </c>
      <c r="B467" s="116" t="s">
        <v>172</v>
      </c>
      <c r="C467" s="116" t="s">
        <v>70</v>
      </c>
      <c r="D467" s="116" t="s">
        <v>67</v>
      </c>
      <c r="E467" s="116" t="s">
        <v>616</v>
      </c>
      <c r="F467" s="116"/>
      <c r="G467" s="79">
        <f>G468</f>
        <v>7003.1949999999997</v>
      </c>
    </row>
    <row r="468" spans="1:7" s="121" customFormat="1" x14ac:dyDescent="0.2">
      <c r="A468" s="120" t="s">
        <v>617</v>
      </c>
      <c r="B468" s="116" t="s">
        <v>172</v>
      </c>
      <c r="C468" s="116" t="s">
        <v>70</v>
      </c>
      <c r="D468" s="116" t="s">
        <v>67</v>
      </c>
      <c r="E468" s="116" t="s">
        <v>618</v>
      </c>
      <c r="F468" s="116"/>
      <c r="G468" s="79">
        <f>G469</f>
        <v>7003.1949999999997</v>
      </c>
    </row>
    <row r="469" spans="1:7" s="118" customFormat="1" ht="38.25" x14ac:dyDescent="0.2">
      <c r="A469" s="119" t="s">
        <v>441</v>
      </c>
      <c r="B469" s="81" t="s">
        <v>172</v>
      </c>
      <c r="C469" s="81" t="s">
        <v>70</v>
      </c>
      <c r="D469" s="81" t="s">
        <v>67</v>
      </c>
      <c r="E469" s="81" t="s">
        <v>618</v>
      </c>
      <c r="F469" s="81" t="s">
        <v>440</v>
      </c>
      <c r="G469" s="80">
        <v>7003.1949999999997</v>
      </c>
    </row>
    <row r="470" spans="1:7" ht="25.5" x14ac:dyDescent="0.2">
      <c r="A470" s="28" t="s">
        <v>295</v>
      </c>
      <c r="B470" s="8" t="s">
        <v>172</v>
      </c>
      <c r="C470" s="8" t="s">
        <v>70</v>
      </c>
      <c r="D470" s="8" t="s">
        <v>70</v>
      </c>
      <c r="E470" s="8"/>
      <c r="F470" s="8"/>
      <c r="G470" s="52">
        <f>G471</f>
        <v>54179.56</v>
      </c>
    </row>
    <row r="471" spans="1:7" ht="25.5" x14ac:dyDescent="0.2">
      <c r="A471" s="40" t="s">
        <v>536</v>
      </c>
      <c r="B471" s="11" t="s">
        <v>172</v>
      </c>
      <c r="C471" s="11" t="s">
        <v>70</v>
      </c>
      <c r="D471" s="11" t="s">
        <v>70</v>
      </c>
      <c r="E471" s="11" t="s">
        <v>534</v>
      </c>
      <c r="F471" s="11"/>
      <c r="G471" s="53">
        <f>G472</f>
        <v>54179.56</v>
      </c>
    </row>
    <row r="472" spans="1:7" ht="25.5" x14ac:dyDescent="0.2">
      <c r="A472" s="15" t="s">
        <v>537</v>
      </c>
      <c r="B472" s="4" t="s">
        <v>172</v>
      </c>
      <c r="C472" s="4" t="s">
        <v>70</v>
      </c>
      <c r="D472" s="4" t="s">
        <v>70</v>
      </c>
      <c r="E472" s="4" t="s">
        <v>535</v>
      </c>
      <c r="F472" s="4"/>
      <c r="G472" s="79">
        <f>G473</f>
        <v>54179.56</v>
      </c>
    </row>
    <row r="473" spans="1:7" s="42" customFormat="1" ht="25.5" x14ac:dyDescent="0.2">
      <c r="A473" s="15" t="s">
        <v>412</v>
      </c>
      <c r="B473" s="4" t="s">
        <v>172</v>
      </c>
      <c r="C473" s="4" t="s">
        <v>70</v>
      </c>
      <c r="D473" s="4" t="s">
        <v>70</v>
      </c>
      <c r="E473" s="4" t="s">
        <v>533</v>
      </c>
      <c r="F473" s="4"/>
      <c r="G473" s="79">
        <f>G474</f>
        <v>54179.56</v>
      </c>
    </row>
    <row r="474" spans="1:7" ht="38.25" x14ac:dyDescent="0.2">
      <c r="A474" s="103" t="s">
        <v>441</v>
      </c>
      <c r="B474" s="6" t="s">
        <v>172</v>
      </c>
      <c r="C474" s="6" t="s">
        <v>70</v>
      </c>
      <c r="D474" s="6" t="s">
        <v>70</v>
      </c>
      <c r="E474" s="6" t="s">
        <v>533</v>
      </c>
      <c r="F474" s="6" t="s">
        <v>440</v>
      </c>
      <c r="G474" s="80">
        <v>54179.56</v>
      </c>
    </row>
    <row r="475" spans="1:7" x14ac:dyDescent="0.2">
      <c r="A475" s="21" t="s">
        <v>133</v>
      </c>
      <c r="B475" s="9" t="s">
        <v>172</v>
      </c>
      <c r="C475" s="9" t="s">
        <v>82</v>
      </c>
      <c r="D475" s="9"/>
      <c r="E475" s="9"/>
      <c r="F475" s="9"/>
      <c r="G475" s="51">
        <f>G476</f>
        <v>3144.0729700000002</v>
      </c>
    </row>
    <row r="476" spans="1:7" x14ac:dyDescent="0.2">
      <c r="A476" s="23" t="s">
        <v>62</v>
      </c>
      <c r="B476" s="8" t="s">
        <v>172</v>
      </c>
      <c r="C476" s="8" t="s">
        <v>82</v>
      </c>
      <c r="D476" s="8" t="s">
        <v>65</v>
      </c>
      <c r="E476" s="8"/>
      <c r="F476" s="8"/>
      <c r="G476" s="52">
        <f>G477</f>
        <v>3144.0729700000002</v>
      </c>
    </row>
    <row r="477" spans="1:7" x14ac:dyDescent="0.2">
      <c r="A477" s="40" t="s">
        <v>162</v>
      </c>
      <c r="B477" s="11" t="s">
        <v>172</v>
      </c>
      <c r="C477" s="11" t="s">
        <v>72</v>
      </c>
      <c r="D477" s="11" t="s">
        <v>65</v>
      </c>
      <c r="E477" s="11" t="s">
        <v>184</v>
      </c>
      <c r="F477" s="11"/>
      <c r="G477" s="128">
        <f>G478</f>
        <v>3144.0729700000002</v>
      </c>
    </row>
    <row r="478" spans="1:7" ht="63.75" x14ac:dyDescent="0.2">
      <c r="A478" s="24" t="s">
        <v>485</v>
      </c>
      <c r="B478" s="4" t="s">
        <v>172</v>
      </c>
      <c r="C478" s="4" t="s">
        <v>72</v>
      </c>
      <c r="D478" s="4" t="s">
        <v>65</v>
      </c>
      <c r="E478" s="4" t="s">
        <v>619</v>
      </c>
      <c r="F478" s="4"/>
      <c r="G478" s="79">
        <f>G479</f>
        <v>3144.0729700000002</v>
      </c>
    </row>
    <row r="479" spans="1:7" ht="38.25" x14ac:dyDescent="0.2">
      <c r="A479" s="26" t="s">
        <v>441</v>
      </c>
      <c r="B479" s="6" t="s">
        <v>172</v>
      </c>
      <c r="C479" s="6" t="s">
        <v>72</v>
      </c>
      <c r="D479" s="6" t="s">
        <v>65</v>
      </c>
      <c r="E479" s="6" t="s">
        <v>619</v>
      </c>
      <c r="F479" s="6" t="s">
        <v>440</v>
      </c>
      <c r="G479" s="80">
        <v>3144.0729700000002</v>
      </c>
    </row>
    <row r="480" spans="1:7" s="115" customFormat="1" x14ac:dyDescent="0.2">
      <c r="A480" s="21" t="s">
        <v>136</v>
      </c>
      <c r="B480" s="109" t="s">
        <v>172</v>
      </c>
      <c r="C480" s="109" t="s">
        <v>85</v>
      </c>
      <c r="D480" s="110"/>
      <c r="E480" s="110"/>
      <c r="F480" s="110"/>
      <c r="G480" s="111">
        <f>G481</f>
        <v>131014.67043</v>
      </c>
    </row>
    <row r="481" spans="1:8" s="114" customFormat="1" x14ac:dyDescent="0.2">
      <c r="A481" s="23" t="s">
        <v>109</v>
      </c>
      <c r="B481" s="125" t="s">
        <v>172</v>
      </c>
      <c r="C481" s="125" t="s">
        <v>85</v>
      </c>
      <c r="D481" s="125" t="s">
        <v>67</v>
      </c>
      <c r="E481" s="112"/>
      <c r="F481" s="112"/>
      <c r="G481" s="126">
        <f>G482</f>
        <v>131014.67043</v>
      </c>
    </row>
    <row r="482" spans="1:8" s="118" customFormat="1" ht="25.5" x14ac:dyDescent="0.2">
      <c r="A482" s="130" t="s">
        <v>530</v>
      </c>
      <c r="B482" s="11" t="s">
        <v>172</v>
      </c>
      <c r="C482" s="11" t="s">
        <v>85</v>
      </c>
      <c r="D482" s="11" t="s">
        <v>67</v>
      </c>
      <c r="E482" s="11" t="s">
        <v>39</v>
      </c>
      <c r="F482" s="81"/>
      <c r="G482" s="128">
        <f>G483</f>
        <v>131014.67043</v>
      </c>
    </row>
    <row r="483" spans="1:8" ht="51" x14ac:dyDescent="0.2">
      <c r="A483" s="15" t="s">
        <v>461</v>
      </c>
      <c r="B483" s="6" t="s">
        <v>172</v>
      </c>
      <c r="C483" s="4" t="s">
        <v>85</v>
      </c>
      <c r="D483" s="4" t="s">
        <v>67</v>
      </c>
      <c r="E483" s="4" t="s">
        <v>459</v>
      </c>
      <c r="F483" s="4"/>
      <c r="G483" s="5">
        <f>G484</f>
        <v>131014.67043</v>
      </c>
    </row>
    <row r="484" spans="1:8" ht="38.25" x14ac:dyDescent="0.2">
      <c r="A484" s="15" t="s">
        <v>467</v>
      </c>
      <c r="B484" s="4" t="s">
        <v>172</v>
      </c>
      <c r="C484" s="4" t="s">
        <v>85</v>
      </c>
      <c r="D484" s="4" t="s">
        <v>67</v>
      </c>
      <c r="E484" s="4" t="s">
        <v>468</v>
      </c>
      <c r="F484" s="4"/>
      <c r="G484" s="5">
        <f>G485</f>
        <v>131014.67043</v>
      </c>
    </row>
    <row r="485" spans="1:8" x14ac:dyDescent="0.2">
      <c r="A485" s="15" t="s">
        <v>433</v>
      </c>
      <c r="B485" s="4" t="s">
        <v>172</v>
      </c>
      <c r="C485" s="4" t="s">
        <v>85</v>
      </c>
      <c r="D485" s="4" t="s">
        <v>67</v>
      </c>
      <c r="E485" s="4" t="s">
        <v>469</v>
      </c>
      <c r="F485" s="4"/>
      <c r="G485" s="79">
        <f>SUM(G486:G486)</f>
        <v>131014.67043</v>
      </c>
    </row>
    <row r="486" spans="1:8" ht="38.25" x14ac:dyDescent="0.2">
      <c r="A486" s="85" t="s">
        <v>441</v>
      </c>
      <c r="B486" s="6" t="s">
        <v>172</v>
      </c>
      <c r="C486" s="6" t="s">
        <v>85</v>
      </c>
      <c r="D486" s="6" t="s">
        <v>67</v>
      </c>
      <c r="E486" s="6" t="s">
        <v>469</v>
      </c>
      <c r="F486" s="6" t="s">
        <v>440</v>
      </c>
      <c r="G486" s="19">
        <v>131014.67043</v>
      </c>
    </row>
    <row r="487" spans="1:8" ht="38.25" x14ac:dyDescent="0.2">
      <c r="A487" s="48" t="s">
        <v>50</v>
      </c>
      <c r="B487" s="49">
        <v>973</v>
      </c>
      <c r="C487" s="49"/>
      <c r="D487" s="49"/>
      <c r="E487" s="49"/>
      <c r="F487" s="49"/>
      <c r="G487" s="50">
        <f>G488+G499+G567</f>
        <v>95564.36804999999</v>
      </c>
    </row>
    <row r="488" spans="1:8" x14ac:dyDescent="0.2">
      <c r="A488" s="21" t="s">
        <v>127</v>
      </c>
      <c r="B488" s="9">
        <v>973</v>
      </c>
      <c r="C488" s="9" t="s">
        <v>69</v>
      </c>
      <c r="D488" s="9" t="s">
        <v>66</v>
      </c>
      <c r="E488" s="9"/>
      <c r="F488" s="9"/>
      <c r="G488" s="55">
        <f>G489</f>
        <v>25198.400000000001</v>
      </c>
    </row>
    <row r="489" spans="1:8" x14ac:dyDescent="0.2">
      <c r="A489" s="23" t="s">
        <v>290</v>
      </c>
      <c r="B489" s="8">
        <v>973</v>
      </c>
      <c r="C489" s="8" t="s">
        <v>69</v>
      </c>
      <c r="D489" s="8" t="s">
        <v>80</v>
      </c>
      <c r="E489" s="8"/>
      <c r="F489" s="8"/>
      <c r="G489" s="52">
        <f>G490</f>
        <v>25198.400000000001</v>
      </c>
    </row>
    <row r="490" spans="1:8" ht="25.5" x14ac:dyDescent="0.2">
      <c r="A490" s="17" t="s">
        <v>538</v>
      </c>
      <c r="B490" s="11">
        <v>973</v>
      </c>
      <c r="C490" s="11" t="s">
        <v>69</v>
      </c>
      <c r="D490" s="11" t="s">
        <v>80</v>
      </c>
      <c r="E490" s="11" t="s">
        <v>215</v>
      </c>
      <c r="F490" s="11"/>
      <c r="G490" s="53">
        <f>G491</f>
        <v>25198.400000000001</v>
      </c>
      <c r="H490" s="12">
        <f>G488+G574+G243</f>
        <v>1091504.8013500001</v>
      </c>
    </row>
    <row r="491" spans="1:8" ht="27" x14ac:dyDescent="0.2">
      <c r="A491" s="89" t="s">
        <v>3</v>
      </c>
      <c r="B491" s="7">
        <v>973</v>
      </c>
      <c r="C491" s="7" t="s">
        <v>69</v>
      </c>
      <c r="D491" s="7" t="s">
        <v>80</v>
      </c>
      <c r="E491" s="7" t="s">
        <v>216</v>
      </c>
      <c r="F491" s="7"/>
      <c r="G491" s="43">
        <f>G492</f>
        <v>25198.400000000001</v>
      </c>
    </row>
    <row r="492" spans="1:8" ht="25.5" x14ac:dyDescent="0.2">
      <c r="A492" s="24" t="s">
        <v>217</v>
      </c>
      <c r="B492" s="4" t="s">
        <v>163</v>
      </c>
      <c r="C492" s="4" t="s">
        <v>69</v>
      </c>
      <c r="D492" s="4" t="s">
        <v>80</v>
      </c>
      <c r="E492" s="4" t="s">
        <v>218</v>
      </c>
      <c r="F492" s="4"/>
      <c r="G492" s="5">
        <f>G497+G493+G495</f>
        <v>25198.400000000001</v>
      </c>
    </row>
    <row r="493" spans="1:8" ht="39" customHeight="1" x14ac:dyDescent="0.2">
      <c r="A493" s="24" t="s">
        <v>219</v>
      </c>
      <c r="B493" s="4" t="s">
        <v>163</v>
      </c>
      <c r="C493" s="4" t="s">
        <v>69</v>
      </c>
      <c r="D493" s="4" t="s">
        <v>80</v>
      </c>
      <c r="E493" s="4" t="s">
        <v>220</v>
      </c>
      <c r="F493" s="4"/>
      <c r="G493" s="5">
        <f>G494</f>
        <v>12264.9</v>
      </c>
    </row>
    <row r="494" spans="1:8" ht="51" x14ac:dyDescent="0.2">
      <c r="A494" s="26" t="s">
        <v>130</v>
      </c>
      <c r="B494" s="6" t="s">
        <v>163</v>
      </c>
      <c r="C494" s="6" t="s">
        <v>69</v>
      </c>
      <c r="D494" s="6" t="s">
        <v>80</v>
      </c>
      <c r="E494" s="6" t="s">
        <v>220</v>
      </c>
      <c r="F494" s="6" t="s">
        <v>134</v>
      </c>
      <c r="G494" s="19">
        <v>12264.9</v>
      </c>
    </row>
    <row r="495" spans="1:8" s="41" customFormat="1" ht="25.5" x14ac:dyDescent="0.2">
      <c r="A495" s="24" t="s">
        <v>486</v>
      </c>
      <c r="B495" s="4" t="s">
        <v>163</v>
      </c>
      <c r="C495" s="4" t="s">
        <v>69</v>
      </c>
      <c r="D495" s="4" t="s">
        <v>80</v>
      </c>
      <c r="E495" s="4" t="s">
        <v>620</v>
      </c>
      <c r="F495" s="4"/>
      <c r="G495" s="5">
        <f>G496</f>
        <v>437.5</v>
      </c>
    </row>
    <row r="496" spans="1:8" s="41" customFormat="1" ht="51" x14ac:dyDescent="0.2">
      <c r="A496" s="25" t="s">
        <v>129</v>
      </c>
      <c r="B496" s="6" t="s">
        <v>163</v>
      </c>
      <c r="C496" s="6" t="s">
        <v>69</v>
      </c>
      <c r="D496" s="6" t="s">
        <v>80</v>
      </c>
      <c r="E496" s="6" t="s">
        <v>620</v>
      </c>
      <c r="F496" s="6" t="s">
        <v>134</v>
      </c>
      <c r="G496" s="19">
        <v>437.5</v>
      </c>
    </row>
    <row r="497" spans="1:7" ht="76.5" x14ac:dyDescent="0.2">
      <c r="A497" s="24" t="s">
        <v>420</v>
      </c>
      <c r="B497" s="4">
        <v>973</v>
      </c>
      <c r="C497" s="4" t="s">
        <v>69</v>
      </c>
      <c r="D497" s="4" t="s">
        <v>80</v>
      </c>
      <c r="E497" s="4" t="s">
        <v>330</v>
      </c>
      <c r="F497" s="4"/>
      <c r="G497" s="5">
        <f>G498</f>
        <v>12496</v>
      </c>
    </row>
    <row r="498" spans="1:7" ht="51" x14ac:dyDescent="0.2">
      <c r="A498" s="26" t="s">
        <v>130</v>
      </c>
      <c r="B498" s="6">
        <v>973</v>
      </c>
      <c r="C498" s="6" t="s">
        <v>69</v>
      </c>
      <c r="D498" s="6" t="s">
        <v>80</v>
      </c>
      <c r="E498" s="6" t="s">
        <v>330</v>
      </c>
      <c r="F498" s="6" t="s">
        <v>134</v>
      </c>
      <c r="G498" s="80">
        <v>12496</v>
      </c>
    </row>
    <row r="499" spans="1:7" x14ac:dyDescent="0.2">
      <c r="A499" s="21" t="s">
        <v>133</v>
      </c>
      <c r="B499" s="9">
        <v>973</v>
      </c>
      <c r="C499" s="9" t="s">
        <v>82</v>
      </c>
      <c r="D499" s="9"/>
      <c r="E499" s="9"/>
      <c r="F499" s="9"/>
      <c r="G499" s="51">
        <f>G500+G542</f>
        <v>69996.86804999999</v>
      </c>
    </row>
    <row r="500" spans="1:7" s="41" customFormat="1" x14ac:dyDescent="0.2">
      <c r="A500" s="23" t="s">
        <v>62</v>
      </c>
      <c r="B500" s="8">
        <v>973</v>
      </c>
      <c r="C500" s="8" t="s">
        <v>82</v>
      </c>
      <c r="D500" s="8" t="s">
        <v>65</v>
      </c>
      <c r="E500" s="8"/>
      <c r="F500" s="8"/>
      <c r="G500" s="52">
        <f>G501+G539+G535</f>
        <v>58123.368049999997</v>
      </c>
    </row>
    <row r="501" spans="1:7" ht="25.5" x14ac:dyDescent="0.2">
      <c r="A501" s="17" t="s">
        <v>538</v>
      </c>
      <c r="B501" s="11" t="s">
        <v>163</v>
      </c>
      <c r="C501" s="11" t="s">
        <v>72</v>
      </c>
      <c r="D501" s="11" t="s">
        <v>65</v>
      </c>
      <c r="E501" s="11" t="s">
        <v>215</v>
      </c>
      <c r="F501" s="11"/>
      <c r="G501" s="53">
        <f>G527+G514+G502</f>
        <v>49665.294049999997</v>
      </c>
    </row>
    <row r="502" spans="1:7" ht="13.5" x14ac:dyDescent="0.2">
      <c r="A502" s="89" t="s">
        <v>4</v>
      </c>
      <c r="B502" s="7" t="s">
        <v>163</v>
      </c>
      <c r="C502" s="7" t="s">
        <v>82</v>
      </c>
      <c r="D502" s="7" t="s">
        <v>65</v>
      </c>
      <c r="E502" s="7" t="s">
        <v>221</v>
      </c>
      <c r="F502" s="7"/>
      <c r="G502" s="43">
        <f>G503</f>
        <v>17102.411229999998</v>
      </c>
    </row>
    <row r="503" spans="1:7" s="41" customFormat="1" ht="25.5" x14ac:dyDescent="0.2">
      <c r="A503" s="24" t="s">
        <v>222</v>
      </c>
      <c r="B503" s="4" t="s">
        <v>163</v>
      </c>
      <c r="C503" s="4" t="s">
        <v>72</v>
      </c>
      <c r="D503" s="4" t="s">
        <v>65</v>
      </c>
      <c r="E503" s="4" t="s">
        <v>223</v>
      </c>
      <c r="F503" s="4"/>
      <c r="G503" s="5">
        <f>G512+G504+G510+G506+G508</f>
        <v>17102.411229999998</v>
      </c>
    </row>
    <row r="504" spans="1:7" ht="25.5" x14ac:dyDescent="0.2">
      <c r="A504" s="22" t="s">
        <v>224</v>
      </c>
      <c r="B504" s="4" t="s">
        <v>163</v>
      </c>
      <c r="C504" s="4" t="s">
        <v>72</v>
      </c>
      <c r="D504" s="4" t="s">
        <v>65</v>
      </c>
      <c r="E504" s="4" t="s">
        <v>225</v>
      </c>
      <c r="F504" s="4"/>
      <c r="G504" s="79">
        <f>G505</f>
        <v>4080.3</v>
      </c>
    </row>
    <row r="505" spans="1:7" ht="51" x14ac:dyDescent="0.2">
      <c r="A505" s="25" t="s">
        <v>129</v>
      </c>
      <c r="B505" s="6" t="s">
        <v>163</v>
      </c>
      <c r="C505" s="6" t="s">
        <v>72</v>
      </c>
      <c r="D505" s="6" t="s">
        <v>65</v>
      </c>
      <c r="E505" s="6" t="s">
        <v>225</v>
      </c>
      <c r="F505" s="6" t="s">
        <v>135</v>
      </c>
      <c r="G505" s="80">
        <v>4080.3</v>
      </c>
    </row>
    <row r="506" spans="1:7" s="41" customFormat="1" ht="38.25" x14ac:dyDescent="0.2">
      <c r="A506" s="24" t="s">
        <v>490</v>
      </c>
      <c r="B506" s="4" t="s">
        <v>163</v>
      </c>
      <c r="C506" s="4" t="s">
        <v>72</v>
      </c>
      <c r="D506" s="4" t="s">
        <v>65</v>
      </c>
      <c r="E506" s="4" t="s">
        <v>489</v>
      </c>
      <c r="F506" s="4"/>
      <c r="G506" s="5">
        <f>G507</f>
        <v>230.43123</v>
      </c>
    </row>
    <row r="507" spans="1:7" s="41" customFormat="1" x14ac:dyDescent="0.2">
      <c r="A507" s="26" t="s">
        <v>488</v>
      </c>
      <c r="B507" s="6" t="s">
        <v>163</v>
      </c>
      <c r="C507" s="6" t="s">
        <v>72</v>
      </c>
      <c r="D507" s="6" t="s">
        <v>65</v>
      </c>
      <c r="E507" s="6" t="s">
        <v>489</v>
      </c>
      <c r="F507" s="6" t="s">
        <v>132</v>
      </c>
      <c r="G507" s="19">
        <v>230.43123</v>
      </c>
    </row>
    <row r="508" spans="1:7" s="41" customFormat="1" ht="63.75" x14ac:dyDescent="0.2">
      <c r="A508" s="31" t="s">
        <v>602</v>
      </c>
      <c r="B508" s="4" t="s">
        <v>163</v>
      </c>
      <c r="C508" s="4" t="s">
        <v>72</v>
      </c>
      <c r="D508" s="4" t="s">
        <v>65</v>
      </c>
      <c r="E508" s="4" t="s">
        <v>621</v>
      </c>
      <c r="F508" s="4"/>
      <c r="G508" s="79">
        <f>G509</f>
        <v>40</v>
      </c>
    </row>
    <row r="509" spans="1:7" s="41" customFormat="1" x14ac:dyDescent="0.2">
      <c r="A509" s="14" t="s">
        <v>131</v>
      </c>
      <c r="B509" s="6" t="s">
        <v>163</v>
      </c>
      <c r="C509" s="6" t="s">
        <v>65</v>
      </c>
      <c r="D509" s="6" t="s">
        <v>65</v>
      </c>
      <c r="E509" s="6" t="s">
        <v>621</v>
      </c>
      <c r="F509" s="6" t="s">
        <v>132</v>
      </c>
      <c r="G509" s="80">
        <v>40</v>
      </c>
    </row>
    <row r="510" spans="1:7" s="41" customFormat="1" ht="25.5" x14ac:dyDescent="0.2">
      <c r="A510" s="24" t="s">
        <v>486</v>
      </c>
      <c r="B510" s="4" t="s">
        <v>163</v>
      </c>
      <c r="C510" s="4" t="s">
        <v>72</v>
      </c>
      <c r="D510" s="4" t="s">
        <v>65</v>
      </c>
      <c r="E510" s="4" t="s">
        <v>487</v>
      </c>
      <c r="F510" s="4"/>
      <c r="G510" s="5">
        <f>G511</f>
        <v>4062.5</v>
      </c>
    </row>
    <row r="511" spans="1:7" s="41" customFormat="1" ht="51" x14ac:dyDescent="0.2">
      <c r="A511" s="25" t="s">
        <v>129</v>
      </c>
      <c r="B511" s="6" t="s">
        <v>163</v>
      </c>
      <c r="C511" s="6" t="s">
        <v>72</v>
      </c>
      <c r="D511" s="6" t="s">
        <v>65</v>
      </c>
      <c r="E511" s="6" t="s">
        <v>487</v>
      </c>
      <c r="F511" s="6" t="s">
        <v>135</v>
      </c>
      <c r="G511" s="19">
        <v>4062.5</v>
      </c>
    </row>
    <row r="512" spans="1:7" s="41" customFormat="1" ht="25.5" x14ac:dyDescent="0.2">
      <c r="A512" s="22" t="s">
        <v>226</v>
      </c>
      <c r="B512" s="4" t="s">
        <v>163</v>
      </c>
      <c r="C512" s="4" t="s">
        <v>72</v>
      </c>
      <c r="D512" s="4" t="s">
        <v>65</v>
      </c>
      <c r="E512" s="4" t="s">
        <v>331</v>
      </c>
      <c r="F512" s="4"/>
      <c r="G512" s="5">
        <f>G513</f>
        <v>8689.18</v>
      </c>
    </row>
    <row r="513" spans="1:7" s="41" customFormat="1" ht="51" x14ac:dyDescent="0.2">
      <c r="A513" s="25" t="s">
        <v>129</v>
      </c>
      <c r="B513" s="6" t="s">
        <v>163</v>
      </c>
      <c r="C513" s="6" t="s">
        <v>72</v>
      </c>
      <c r="D513" s="6" t="s">
        <v>65</v>
      </c>
      <c r="E513" s="6" t="s">
        <v>331</v>
      </c>
      <c r="F513" s="6" t="s">
        <v>135</v>
      </c>
      <c r="G513" s="80">
        <v>8689.18</v>
      </c>
    </row>
    <row r="514" spans="1:7" ht="27" x14ac:dyDescent="0.25">
      <c r="A514" s="66" t="s">
        <v>5</v>
      </c>
      <c r="B514" s="7" t="s">
        <v>163</v>
      </c>
      <c r="C514" s="7" t="s">
        <v>82</v>
      </c>
      <c r="D514" s="7" t="s">
        <v>65</v>
      </c>
      <c r="E514" s="7" t="s">
        <v>227</v>
      </c>
      <c r="F514" s="7"/>
      <c r="G514" s="86">
        <f>G515</f>
        <v>31914.691330000001</v>
      </c>
    </row>
    <row r="515" spans="1:7" ht="25.5" x14ac:dyDescent="0.2">
      <c r="A515" s="24" t="s">
        <v>228</v>
      </c>
      <c r="B515" s="4" t="s">
        <v>163</v>
      </c>
      <c r="C515" s="4" t="s">
        <v>72</v>
      </c>
      <c r="D515" s="4" t="s">
        <v>65</v>
      </c>
      <c r="E515" s="4" t="s">
        <v>229</v>
      </c>
      <c r="F515" s="4"/>
      <c r="G515" s="79">
        <f>G525+G516+G523+G518+G520</f>
        <v>31914.691330000001</v>
      </c>
    </row>
    <row r="516" spans="1:7" ht="38.25" x14ac:dyDescent="0.2">
      <c r="A516" s="22" t="s">
        <v>230</v>
      </c>
      <c r="B516" s="4" t="s">
        <v>163</v>
      </c>
      <c r="C516" s="4" t="s">
        <v>82</v>
      </c>
      <c r="D516" s="4" t="s">
        <v>65</v>
      </c>
      <c r="E516" s="4" t="s">
        <v>231</v>
      </c>
      <c r="F516" s="6"/>
      <c r="G516" s="79">
        <f>SUM(G517:G517)</f>
        <v>7017.6173500000004</v>
      </c>
    </row>
    <row r="517" spans="1:7" ht="51" x14ac:dyDescent="0.2">
      <c r="A517" s="26" t="s">
        <v>130</v>
      </c>
      <c r="B517" s="6" t="s">
        <v>163</v>
      </c>
      <c r="C517" s="6" t="s">
        <v>72</v>
      </c>
      <c r="D517" s="6" t="s">
        <v>65</v>
      </c>
      <c r="E517" s="6" t="s">
        <v>231</v>
      </c>
      <c r="F517" s="6" t="s">
        <v>134</v>
      </c>
      <c r="G517" s="80">
        <v>7017.6173500000004</v>
      </c>
    </row>
    <row r="518" spans="1:7" ht="38.25" x14ac:dyDescent="0.2">
      <c r="A518" s="24" t="s">
        <v>622</v>
      </c>
      <c r="B518" s="4" t="s">
        <v>163</v>
      </c>
      <c r="C518" s="4" t="s">
        <v>72</v>
      </c>
      <c r="D518" s="4" t="s">
        <v>65</v>
      </c>
      <c r="E518" s="4" t="s">
        <v>623</v>
      </c>
      <c r="F518" s="4"/>
      <c r="G518" s="79">
        <f>G519</f>
        <v>942.75500999999997</v>
      </c>
    </row>
    <row r="519" spans="1:7" x14ac:dyDescent="0.2">
      <c r="A519" s="26" t="s">
        <v>401</v>
      </c>
      <c r="B519" s="6" t="s">
        <v>163</v>
      </c>
      <c r="C519" s="6" t="s">
        <v>72</v>
      </c>
      <c r="D519" s="6" t="s">
        <v>65</v>
      </c>
      <c r="E519" s="6" t="s">
        <v>623</v>
      </c>
      <c r="F519" s="6" t="s">
        <v>143</v>
      </c>
      <c r="G519" s="80">
        <v>942.75500999999997</v>
      </c>
    </row>
    <row r="520" spans="1:7" s="41" customFormat="1" ht="63.75" x14ac:dyDescent="0.2">
      <c r="A520" s="31" t="s">
        <v>602</v>
      </c>
      <c r="B520" s="4" t="s">
        <v>163</v>
      </c>
      <c r="C520" s="4" t="s">
        <v>72</v>
      </c>
      <c r="D520" s="4" t="s">
        <v>65</v>
      </c>
      <c r="E520" s="4" t="s">
        <v>624</v>
      </c>
      <c r="F520" s="4"/>
      <c r="G520" s="79">
        <f>G521+G522</f>
        <v>1472.5729700000002</v>
      </c>
    </row>
    <row r="521" spans="1:7" s="41" customFormat="1" x14ac:dyDescent="0.2">
      <c r="A521" s="26" t="s">
        <v>174</v>
      </c>
      <c r="B521" s="6" t="s">
        <v>163</v>
      </c>
      <c r="C521" s="6" t="s">
        <v>65</v>
      </c>
      <c r="D521" s="6" t="s">
        <v>65</v>
      </c>
      <c r="E521" s="6" t="s">
        <v>624</v>
      </c>
      <c r="F521" s="6" t="s">
        <v>125</v>
      </c>
      <c r="G521" s="80">
        <v>871.5</v>
      </c>
    </row>
    <row r="522" spans="1:7" s="41" customFormat="1" x14ac:dyDescent="0.2">
      <c r="A522" s="26" t="s">
        <v>401</v>
      </c>
      <c r="B522" s="6" t="s">
        <v>163</v>
      </c>
      <c r="C522" s="6" t="s">
        <v>65</v>
      </c>
      <c r="D522" s="6" t="s">
        <v>65</v>
      </c>
      <c r="E522" s="6" t="s">
        <v>624</v>
      </c>
      <c r="F522" s="6" t="s">
        <v>143</v>
      </c>
      <c r="G522" s="80">
        <v>601.07297000000005</v>
      </c>
    </row>
    <row r="523" spans="1:7" ht="25.5" x14ac:dyDescent="0.2">
      <c r="A523" s="24" t="s">
        <v>486</v>
      </c>
      <c r="B523" s="4" t="s">
        <v>163</v>
      </c>
      <c r="C523" s="4" t="s">
        <v>72</v>
      </c>
      <c r="D523" s="4" t="s">
        <v>65</v>
      </c>
      <c r="E523" s="4" t="s">
        <v>567</v>
      </c>
      <c r="F523" s="4"/>
      <c r="G523" s="79">
        <f>G524</f>
        <v>8883.5</v>
      </c>
    </row>
    <row r="524" spans="1:7" ht="51" x14ac:dyDescent="0.2">
      <c r="A524" s="26" t="s">
        <v>130</v>
      </c>
      <c r="B524" s="6" t="s">
        <v>163</v>
      </c>
      <c r="C524" s="6" t="s">
        <v>72</v>
      </c>
      <c r="D524" s="6" t="s">
        <v>65</v>
      </c>
      <c r="E524" s="6" t="s">
        <v>567</v>
      </c>
      <c r="F524" s="6" t="s">
        <v>134</v>
      </c>
      <c r="G524" s="80">
        <v>8883.5</v>
      </c>
    </row>
    <row r="525" spans="1:7" ht="25.5" x14ac:dyDescent="0.2">
      <c r="A525" s="22" t="s">
        <v>226</v>
      </c>
      <c r="B525" s="4" t="s">
        <v>163</v>
      </c>
      <c r="C525" s="4" t="s">
        <v>72</v>
      </c>
      <c r="D525" s="4" t="s">
        <v>65</v>
      </c>
      <c r="E525" s="4" t="s">
        <v>332</v>
      </c>
      <c r="F525" s="4"/>
      <c r="G525" s="79">
        <f>G526</f>
        <v>13598.245999999999</v>
      </c>
    </row>
    <row r="526" spans="1:7" ht="51" x14ac:dyDescent="0.2">
      <c r="A526" s="26" t="s">
        <v>130</v>
      </c>
      <c r="B526" s="6" t="s">
        <v>163</v>
      </c>
      <c r="C526" s="6" t="s">
        <v>72</v>
      </c>
      <c r="D526" s="6" t="s">
        <v>65</v>
      </c>
      <c r="E526" s="6" t="s">
        <v>332</v>
      </c>
      <c r="F526" s="6" t="s">
        <v>134</v>
      </c>
      <c r="G526" s="80">
        <v>13598.245999999999</v>
      </c>
    </row>
    <row r="527" spans="1:7" ht="13.5" x14ac:dyDescent="0.2">
      <c r="A527" s="89" t="s">
        <v>6</v>
      </c>
      <c r="B527" s="7" t="s">
        <v>163</v>
      </c>
      <c r="C527" s="7" t="s">
        <v>72</v>
      </c>
      <c r="D527" s="7" t="s">
        <v>65</v>
      </c>
      <c r="E527" s="7" t="s">
        <v>232</v>
      </c>
      <c r="F527" s="7"/>
      <c r="G527" s="43">
        <f>G528+G532</f>
        <v>648.19149000000004</v>
      </c>
    </row>
    <row r="528" spans="1:7" ht="25.5" x14ac:dyDescent="0.2">
      <c r="A528" s="24" t="s">
        <v>233</v>
      </c>
      <c r="B528" s="4" t="s">
        <v>163</v>
      </c>
      <c r="C528" s="4" t="s">
        <v>72</v>
      </c>
      <c r="D528" s="4" t="s">
        <v>65</v>
      </c>
      <c r="E528" s="4" t="s">
        <v>234</v>
      </c>
      <c r="F528" s="4"/>
      <c r="G528" s="5">
        <f>G529</f>
        <v>595</v>
      </c>
    </row>
    <row r="529" spans="1:7" ht="25.5" x14ac:dyDescent="0.2">
      <c r="A529" s="15" t="s">
        <v>235</v>
      </c>
      <c r="B529" s="4" t="s">
        <v>163</v>
      </c>
      <c r="C529" s="4" t="s">
        <v>72</v>
      </c>
      <c r="D529" s="4" t="s">
        <v>65</v>
      </c>
      <c r="E529" s="4" t="s">
        <v>236</v>
      </c>
      <c r="F529" s="4"/>
      <c r="G529" s="5">
        <f>SUM(G530:G531)</f>
        <v>595</v>
      </c>
    </row>
    <row r="530" spans="1:7" ht="25.5" x14ac:dyDescent="0.2">
      <c r="A530" s="25" t="s">
        <v>147</v>
      </c>
      <c r="B530" s="6" t="s">
        <v>163</v>
      </c>
      <c r="C530" s="6" t="s">
        <v>72</v>
      </c>
      <c r="D530" s="6" t="s">
        <v>65</v>
      </c>
      <c r="E530" s="6" t="s">
        <v>236</v>
      </c>
      <c r="F530" s="6" t="s">
        <v>121</v>
      </c>
      <c r="G530" s="80">
        <v>482</v>
      </c>
    </row>
    <row r="531" spans="1:7" x14ac:dyDescent="0.2">
      <c r="A531" s="25" t="s">
        <v>626</v>
      </c>
      <c r="B531" s="6" t="s">
        <v>163</v>
      </c>
      <c r="C531" s="6" t="s">
        <v>72</v>
      </c>
      <c r="D531" s="6" t="s">
        <v>65</v>
      </c>
      <c r="E531" s="6" t="s">
        <v>236</v>
      </c>
      <c r="F531" s="6" t="s">
        <v>625</v>
      </c>
      <c r="G531" s="80">
        <v>113</v>
      </c>
    </row>
    <row r="532" spans="1:7" s="41" customFormat="1" x14ac:dyDescent="0.2">
      <c r="A532" s="24" t="s">
        <v>627</v>
      </c>
      <c r="B532" s="4" t="s">
        <v>163</v>
      </c>
      <c r="C532" s="4" t="s">
        <v>72</v>
      </c>
      <c r="D532" s="4" t="s">
        <v>65</v>
      </c>
      <c r="E532" s="4" t="s">
        <v>628</v>
      </c>
      <c r="F532" s="4"/>
      <c r="G532" s="79">
        <f>G533+G534</f>
        <v>53.191490000000002</v>
      </c>
    </row>
    <row r="533" spans="1:7" x14ac:dyDescent="0.2">
      <c r="A533" s="25" t="s">
        <v>488</v>
      </c>
      <c r="B533" s="6" t="s">
        <v>163</v>
      </c>
      <c r="C533" s="6" t="s">
        <v>72</v>
      </c>
      <c r="D533" s="6" t="s">
        <v>65</v>
      </c>
      <c r="E533" s="6" t="s">
        <v>628</v>
      </c>
      <c r="F533" s="6" t="s">
        <v>132</v>
      </c>
      <c r="G533" s="80">
        <v>0</v>
      </c>
    </row>
    <row r="534" spans="1:7" x14ac:dyDescent="0.2">
      <c r="A534" s="26" t="s">
        <v>401</v>
      </c>
      <c r="B534" s="6" t="s">
        <v>163</v>
      </c>
      <c r="C534" s="6" t="s">
        <v>72</v>
      </c>
      <c r="D534" s="6" t="s">
        <v>65</v>
      </c>
      <c r="E534" s="6" t="s">
        <v>628</v>
      </c>
      <c r="F534" s="6" t="s">
        <v>143</v>
      </c>
      <c r="G534" s="80">
        <v>53.191490000000002</v>
      </c>
    </row>
    <row r="535" spans="1:7" s="42" customFormat="1" ht="38.25" x14ac:dyDescent="0.2">
      <c r="A535" s="17" t="s">
        <v>423</v>
      </c>
      <c r="B535" s="11" t="s">
        <v>163</v>
      </c>
      <c r="C535" s="11" t="s">
        <v>72</v>
      </c>
      <c r="D535" s="11" t="s">
        <v>65</v>
      </c>
      <c r="E535" s="11" t="s">
        <v>426</v>
      </c>
      <c r="F535" s="11"/>
      <c r="G535" s="128">
        <f>G536</f>
        <v>360</v>
      </c>
    </row>
    <row r="536" spans="1:7" s="41" customFormat="1" ht="25.5" x14ac:dyDescent="0.2">
      <c r="A536" s="24" t="s">
        <v>425</v>
      </c>
      <c r="B536" s="4" t="s">
        <v>163</v>
      </c>
      <c r="C536" s="4" t="s">
        <v>72</v>
      </c>
      <c r="D536" s="4" t="s">
        <v>65</v>
      </c>
      <c r="E536" s="4" t="s">
        <v>427</v>
      </c>
      <c r="F536" s="4"/>
      <c r="G536" s="79">
        <f>G537</f>
        <v>360</v>
      </c>
    </row>
    <row r="537" spans="1:7" s="41" customFormat="1" ht="38.25" x14ac:dyDescent="0.2">
      <c r="A537" s="24" t="s">
        <v>424</v>
      </c>
      <c r="B537" s="4" t="s">
        <v>163</v>
      </c>
      <c r="C537" s="4" t="s">
        <v>72</v>
      </c>
      <c r="D537" s="4" t="s">
        <v>65</v>
      </c>
      <c r="E537" s="4" t="s">
        <v>428</v>
      </c>
      <c r="F537" s="4"/>
      <c r="G537" s="79">
        <f>G538</f>
        <v>360</v>
      </c>
    </row>
    <row r="538" spans="1:7" ht="51" x14ac:dyDescent="0.2">
      <c r="A538" s="26" t="s">
        <v>130</v>
      </c>
      <c r="B538" s="6" t="s">
        <v>163</v>
      </c>
      <c r="C538" s="6" t="s">
        <v>72</v>
      </c>
      <c r="D538" s="6" t="s">
        <v>65</v>
      </c>
      <c r="E538" s="6" t="s">
        <v>428</v>
      </c>
      <c r="F538" s="6" t="s">
        <v>134</v>
      </c>
      <c r="G538" s="80">
        <v>360</v>
      </c>
    </row>
    <row r="539" spans="1:7" x14ac:dyDescent="0.2">
      <c r="A539" s="17" t="s">
        <v>238</v>
      </c>
      <c r="B539" s="11" t="s">
        <v>163</v>
      </c>
      <c r="C539" s="11" t="s">
        <v>72</v>
      </c>
      <c r="D539" s="11" t="s">
        <v>65</v>
      </c>
      <c r="E539" s="11" t="s">
        <v>184</v>
      </c>
      <c r="F539" s="11"/>
      <c r="G539" s="57">
        <f>G540</f>
        <v>8098.0739999999996</v>
      </c>
    </row>
    <row r="540" spans="1:7" ht="25.5" x14ac:dyDescent="0.2">
      <c r="A540" s="22" t="s">
        <v>226</v>
      </c>
      <c r="B540" s="4" t="s">
        <v>163</v>
      </c>
      <c r="C540" s="4" t="s">
        <v>72</v>
      </c>
      <c r="D540" s="4" t="s">
        <v>65</v>
      </c>
      <c r="E540" s="4" t="s">
        <v>333</v>
      </c>
      <c r="F540" s="4"/>
      <c r="G540" s="5">
        <f>G541</f>
        <v>8098.0739999999996</v>
      </c>
    </row>
    <row r="541" spans="1:7" x14ac:dyDescent="0.2">
      <c r="A541" s="26" t="s">
        <v>174</v>
      </c>
      <c r="B541" s="6" t="s">
        <v>163</v>
      </c>
      <c r="C541" s="6" t="s">
        <v>72</v>
      </c>
      <c r="D541" s="6" t="s">
        <v>65</v>
      </c>
      <c r="E541" s="6" t="s">
        <v>333</v>
      </c>
      <c r="F541" s="6" t="s">
        <v>125</v>
      </c>
      <c r="G541" s="80">
        <v>8098.0739999999996</v>
      </c>
    </row>
    <row r="542" spans="1:7" x14ac:dyDescent="0.2">
      <c r="A542" s="27" t="s">
        <v>159</v>
      </c>
      <c r="B542" s="8" t="s">
        <v>163</v>
      </c>
      <c r="C542" s="8" t="s">
        <v>72</v>
      </c>
      <c r="D542" s="8" t="s">
        <v>68</v>
      </c>
      <c r="E542" s="8"/>
      <c r="F542" s="8"/>
      <c r="G542" s="52">
        <f>G547+G563+G543</f>
        <v>11873.5</v>
      </c>
    </row>
    <row r="543" spans="1:7" s="118" customFormat="1" ht="25.5" x14ac:dyDescent="0.2">
      <c r="A543" s="150" t="s">
        <v>521</v>
      </c>
      <c r="B543" s="127" t="s">
        <v>163</v>
      </c>
      <c r="C543" s="127" t="s">
        <v>72</v>
      </c>
      <c r="D543" s="127" t="s">
        <v>68</v>
      </c>
      <c r="E543" s="127" t="s">
        <v>299</v>
      </c>
      <c r="F543" s="127"/>
      <c r="G543" s="128">
        <f>G544</f>
        <v>25</v>
      </c>
    </row>
    <row r="544" spans="1:7" s="121" customFormat="1" ht="25.5" x14ac:dyDescent="0.2">
      <c r="A544" s="139" t="s">
        <v>350</v>
      </c>
      <c r="B544" s="116" t="s">
        <v>163</v>
      </c>
      <c r="C544" s="116" t="s">
        <v>72</v>
      </c>
      <c r="D544" s="116" t="s">
        <v>68</v>
      </c>
      <c r="E544" s="116" t="s">
        <v>656</v>
      </c>
      <c r="F544" s="116"/>
      <c r="G544" s="79">
        <f>G545</f>
        <v>25</v>
      </c>
    </row>
    <row r="545" spans="1:7" s="121" customFormat="1" ht="25.5" x14ac:dyDescent="0.2">
      <c r="A545" s="139" t="s">
        <v>657</v>
      </c>
      <c r="B545" s="116" t="s">
        <v>163</v>
      </c>
      <c r="C545" s="116" t="s">
        <v>72</v>
      </c>
      <c r="D545" s="116" t="s">
        <v>68</v>
      </c>
      <c r="E545" s="116" t="s">
        <v>30</v>
      </c>
      <c r="F545" s="131"/>
      <c r="G545" s="79">
        <f>G546</f>
        <v>25</v>
      </c>
    </row>
    <row r="546" spans="1:7" s="118" customFormat="1" ht="25.5" x14ac:dyDescent="0.2">
      <c r="A546" s="25" t="s">
        <v>147</v>
      </c>
      <c r="B546" s="81" t="s">
        <v>163</v>
      </c>
      <c r="C546" s="81" t="s">
        <v>72</v>
      </c>
      <c r="D546" s="81" t="s">
        <v>68</v>
      </c>
      <c r="E546" s="81" t="s">
        <v>30</v>
      </c>
      <c r="F546" s="81" t="s">
        <v>121</v>
      </c>
      <c r="G546" s="80">
        <v>25</v>
      </c>
    </row>
    <row r="547" spans="1:7" ht="25.5" x14ac:dyDescent="0.2">
      <c r="A547" s="17" t="s">
        <v>538</v>
      </c>
      <c r="B547" s="11" t="s">
        <v>163</v>
      </c>
      <c r="C547" s="11" t="s">
        <v>82</v>
      </c>
      <c r="D547" s="11" t="s">
        <v>68</v>
      </c>
      <c r="E547" s="11" t="s">
        <v>215</v>
      </c>
      <c r="F547" s="11"/>
      <c r="G547" s="53">
        <f>G548</f>
        <v>11697.5</v>
      </c>
    </row>
    <row r="548" spans="1:7" ht="13.5" x14ac:dyDescent="0.2">
      <c r="A548" s="89" t="s">
        <v>6</v>
      </c>
      <c r="B548" s="7" t="s">
        <v>163</v>
      </c>
      <c r="C548" s="7" t="s">
        <v>72</v>
      </c>
      <c r="D548" s="7" t="s">
        <v>68</v>
      </c>
      <c r="E548" s="7" t="s">
        <v>232</v>
      </c>
      <c r="F548" s="7"/>
      <c r="G548" s="43">
        <f>G549</f>
        <v>11697.5</v>
      </c>
    </row>
    <row r="549" spans="1:7" ht="25.5" x14ac:dyDescent="0.2">
      <c r="A549" s="24" t="s">
        <v>379</v>
      </c>
      <c r="B549" s="4" t="s">
        <v>163</v>
      </c>
      <c r="C549" s="4" t="s">
        <v>72</v>
      </c>
      <c r="D549" s="4" t="s">
        <v>68</v>
      </c>
      <c r="E549" s="4" t="s">
        <v>378</v>
      </c>
      <c r="F549" s="4"/>
      <c r="G549" s="5">
        <f>G550+G553+G560</f>
        <v>11697.5</v>
      </c>
    </row>
    <row r="550" spans="1:7" ht="25.5" x14ac:dyDescent="0.2">
      <c r="A550" s="24" t="s">
        <v>145</v>
      </c>
      <c r="B550" s="4" t="s">
        <v>163</v>
      </c>
      <c r="C550" s="4" t="s">
        <v>72</v>
      </c>
      <c r="D550" s="4" t="s">
        <v>68</v>
      </c>
      <c r="E550" s="4" t="s">
        <v>282</v>
      </c>
      <c r="F550" s="4"/>
      <c r="G550" s="5">
        <f>SUM(G551:G552)</f>
        <v>963.5</v>
      </c>
    </row>
    <row r="551" spans="1:7" ht="25.5" x14ac:dyDescent="0.2">
      <c r="A551" s="14" t="s">
        <v>182</v>
      </c>
      <c r="B551" s="6" t="s">
        <v>163</v>
      </c>
      <c r="C551" s="6" t="s">
        <v>72</v>
      </c>
      <c r="D551" s="6" t="s">
        <v>68</v>
      </c>
      <c r="E551" s="6" t="s">
        <v>282</v>
      </c>
      <c r="F551" s="6" t="s">
        <v>117</v>
      </c>
      <c r="G551" s="80">
        <v>740</v>
      </c>
    </row>
    <row r="552" spans="1:7" ht="38.25" x14ac:dyDescent="0.2">
      <c r="A552" s="14" t="s">
        <v>183</v>
      </c>
      <c r="B552" s="6" t="s">
        <v>163</v>
      </c>
      <c r="C552" s="6" t="s">
        <v>72</v>
      </c>
      <c r="D552" s="6" t="s">
        <v>68</v>
      </c>
      <c r="E552" s="6" t="s">
        <v>282</v>
      </c>
      <c r="F552" s="6" t="s">
        <v>176</v>
      </c>
      <c r="G552" s="80">
        <v>223.5</v>
      </c>
    </row>
    <row r="553" spans="1:7" ht="25.5" x14ac:dyDescent="0.2">
      <c r="A553" s="15" t="s">
        <v>348</v>
      </c>
      <c r="B553" s="4" t="s">
        <v>163</v>
      </c>
      <c r="C553" s="4" t="s">
        <v>72</v>
      </c>
      <c r="D553" s="4" t="s">
        <v>68</v>
      </c>
      <c r="E553" s="4" t="s">
        <v>237</v>
      </c>
      <c r="F553" s="4"/>
      <c r="G553" s="79">
        <f>SUM(G554:G559)</f>
        <v>10734</v>
      </c>
    </row>
    <row r="554" spans="1:7" x14ac:dyDescent="0.2">
      <c r="A554" s="25" t="s">
        <v>279</v>
      </c>
      <c r="B554" s="6" t="s">
        <v>163</v>
      </c>
      <c r="C554" s="6" t="s">
        <v>72</v>
      </c>
      <c r="D554" s="6" t="s">
        <v>68</v>
      </c>
      <c r="E554" s="6" t="s">
        <v>237</v>
      </c>
      <c r="F554" s="6" t="s">
        <v>149</v>
      </c>
      <c r="G554" s="80">
        <v>7896.2</v>
      </c>
    </row>
    <row r="555" spans="1:7" ht="25.5" x14ac:dyDescent="0.2">
      <c r="A555" s="25" t="s">
        <v>442</v>
      </c>
      <c r="B555" s="6" t="s">
        <v>163</v>
      </c>
      <c r="C555" s="6" t="s">
        <v>72</v>
      </c>
      <c r="D555" s="6" t="s">
        <v>68</v>
      </c>
      <c r="E555" s="6" t="s">
        <v>237</v>
      </c>
      <c r="F555" s="6" t="s">
        <v>438</v>
      </c>
      <c r="G555" s="80">
        <v>0</v>
      </c>
    </row>
    <row r="556" spans="1:7" ht="38.25" x14ac:dyDescent="0.2">
      <c r="A556" s="25" t="s">
        <v>278</v>
      </c>
      <c r="B556" s="6" t="s">
        <v>163</v>
      </c>
      <c r="C556" s="6" t="s">
        <v>72</v>
      </c>
      <c r="D556" s="6" t="s">
        <v>68</v>
      </c>
      <c r="E556" s="6" t="s">
        <v>237</v>
      </c>
      <c r="F556" s="6" t="s">
        <v>203</v>
      </c>
      <c r="G556" s="80">
        <v>2384.6999999999998</v>
      </c>
    </row>
    <row r="557" spans="1:7" ht="25.5" x14ac:dyDescent="0.2">
      <c r="A557" s="25" t="s">
        <v>146</v>
      </c>
      <c r="B557" s="6" t="s">
        <v>163</v>
      </c>
      <c r="C557" s="6" t="s">
        <v>72</v>
      </c>
      <c r="D557" s="6" t="s">
        <v>68</v>
      </c>
      <c r="E557" s="6" t="s">
        <v>237</v>
      </c>
      <c r="F557" s="6" t="s">
        <v>119</v>
      </c>
      <c r="G557" s="80">
        <v>206.7</v>
      </c>
    </row>
    <row r="558" spans="1:7" ht="25.5" x14ac:dyDescent="0.2">
      <c r="A558" s="25" t="s">
        <v>147</v>
      </c>
      <c r="B558" s="6" t="s">
        <v>163</v>
      </c>
      <c r="C558" s="6" t="s">
        <v>72</v>
      </c>
      <c r="D558" s="6" t="s">
        <v>68</v>
      </c>
      <c r="E558" s="6" t="s">
        <v>237</v>
      </c>
      <c r="F558" s="6" t="s">
        <v>121</v>
      </c>
      <c r="G558" s="80">
        <v>239.9</v>
      </c>
    </row>
    <row r="559" spans="1:7" x14ac:dyDescent="0.2">
      <c r="A559" s="25" t="s">
        <v>443</v>
      </c>
      <c r="B559" s="6" t="s">
        <v>163</v>
      </c>
      <c r="C559" s="6" t="s">
        <v>72</v>
      </c>
      <c r="D559" s="6" t="s">
        <v>68</v>
      </c>
      <c r="E559" s="6" t="s">
        <v>237</v>
      </c>
      <c r="F559" s="6" t="s">
        <v>439</v>
      </c>
      <c r="G559" s="80">
        <v>6.5</v>
      </c>
    </row>
    <row r="560" spans="1:7" s="41" customFormat="1" ht="25.5" x14ac:dyDescent="0.2">
      <c r="A560" s="31" t="s">
        <v>557</v>
      </c>
      <c r="B560" s="6" t="s">
        <v>163</v>
      </c>
      <c r="C560" s="4" t="s">
        <v>72</v>
      </c>
      <c r="D560" s="4" t="s">
        <v>68</v>
      </c>
      <c r="E560" s="4" t="s">
        <v>629</v>
      </c>
      <c r="F560" s="4"/>
      <c r="G560" s="5">
        <f>G561+G562</f>
        <v>0</v>
      </c>
    </row>
    <row r="561" spans="1:7" s="41" customFormat="1" x14ac:dyDescent="0.2">
      <c r="A561" s="38" t="s">
        <v>279</v>
      </c>
      <c r="B561" s="6" t="s">
        <v>163</v>
      </c>
      <c r="C561" s="6" t="s">
        <v>72</v>
      </c>
      <c r="D561" s="6" t="s">
        <v>68</v>
      </c>
      <c r="E561" s="6" t="s">
        <v>630</v>
      </c>
      <c r="F561" s="6" t="s">
        <v>149</v>
      </c>
      <c r="G561" s="19">
        <v>0</v>
      </c>
    </row>
    <row r="562" spans="1:7" s="41" customFormat="1" ht="38.25" x14ac:dyDescent="0.2">
      <c r="A562" s="14" t="s">
        <v>281</v>
      </c>
      <c r="B562" s="6" t="s">
        <v>163</v>
      </c>
      <c r="C562" s="6" t="s">
        <v>72</v>
      </c>
      <c r="D562" s="6" t="s">
        <v>68</v>
      </c>
      <c r="E562" s="6" t="s">
        <v>629</v>
      </c>
      <c r="F562" s="6" t="s">
        <v>203</v>
      </c>
      <c r="G562" s="19">
        <v>0</v>
      </c>
    </row>
    <row r="563" spans="1:7" s="41" customFormat="1" ht="25.5" x14ac:dyDescent="0.2">
      <c r="A563" s="17" t="s">
        <v>539</v>
      </c>
      <c r="B563" s="11" t="s">
        <v>163</v>
      </c>
      <c r="C563" s="11" t="s">
        <v>72</v>
      </c>
      <c r="D563" s="11" t="s">
        <v>68</v>
      </c>
      <c r="E563" s="11" t="s">
        <v>297</v>
      </c>
      <c r="F563" s="11"/>
      <c r="G563" s="53">
        <f>G564</f>
        <v>151</v>
      </c>
    </row>
    <row r="564" spans="1:7" ht="25.5" x14ac:dyDescent="0.2">
      <c r="A564" s="24" t="s">
        <v>310</v>
      </c>
      <c r="B564" s="4" t="s">
        <v>163</v>
      </c>
      <c r="C564" s="4" t="s">
        <v>72</v>
      </c>
      <c r="D564" s="4" t="s">
        <v>68</v>
      </c>
      <c r="E564" s="4" t="s">
        <v>33</v>
      </c>
      <c r="F564" s="4"/>
      <c r="G564" s="58">
        <f>G565</f>
        <v>151</v>
      </c>
    </row>
    <row r="565" spans="1:7" ht="25.5" x14ac:dyDescent="0.2">
      <c r="A565" s="22" t="s">
        <v>298</v>
      </c>
      <c r="B565" s="4" t="s">
        <v>163</v>
      </c>
      <c r="C565" s="4" t="s">
        <v>72</v>
      </c>
      <c r="D565" s="4" t="s">
        <v>68</v>
      </c>
      <c r="E565" s="4" t="s">
        <v>34</v>
      </c>
      <c r="F565" s="4"/>
      <c r="G565" s="5">
        <f>G566</f>
        <v>151</v>
      </c>
    </row>
    <row r="566" spans="1:7" x14ac:dyDescent="0.2">
      <c r="A566" s="25" t="s">
        <v>400</v>
      </c>
      <c r="B566" s="6" t="s">
        <v>163</v>
      </c>
      <c r="C566" s="6" t="s">
        <v>72</v>
      </c>
      <c r="D566" s="6" t="s">
        <v>68</v>
      </c>
      <c r="E566" s="6" t="s">
        <v>34</v>
      </c>
      <c r="F566" s="6" t="s">
        <v>399</v>
      </c>
      <c r="G566" s="80">
        <v>151</v>
      </c>
    </row>
    <row r="567" spans="1:7" x14ac:dyDescent="0.2">
      <c r="A567" s="21" t="s">
        <v>128</v>
      </c>
      <c r="B567" s="9" t="s">
        <v>163</v>
      </c>
      <c r="C567" s="9" t="s">
        <v>74</v>
      </c>
      <c r="D567" s="9"/>
      <c r="E567" s="9"/>
      <c r="F567" s="9"/>
      <c r="G567" s="55">
        <f>G568</f>
        <v>369.1</v>
      </c>
    </row>
    <row r="568" spans="1:7" x14ac:dyDescent="0.2">
      <c r="A568" s="28" t="s">
        <v>167</v>
      </c>
      <c r="B568" s="8" t="s">
        <v>163</v>
      </c>
      <c r="C568" s="8" t="s">
        <v>74</v>
      </c>
      <c r="D568" s="8" t="s">
        <v>80</v>
      </c>
      <c r="E568" s="8"/>
      <c r="F568" s="8"/>
      <c r="G568" s="56">
        <f>G569</f>
        <v>369.1</v>
      </c>
    </row>
    <row r="569" spans="1:7" x14ac:dyDescent="0.2">
      <c r="A569" s="17" t="s">
        <v>238</v>
      </c>
      <c r="B569" s="11" t="s">
        <v>163</v>
      </c>
      <c r="C569" s="11" t="s">
        <v>74</v>
      </c>
      <c r="D569" s="11" t="s">
        <v>80</v>
      </c>
      <c r="E569" s="11" t="s">
        <v>184</v>
      </c>
      <c r="F569" s="11"/>
      <c r="G569" s="57">
        <f>G570</f>
        <v>369.1</v>
      </c>
    </row>
    <row r="570" spans="1:7" ht="204" x14ac:dyDescent="0.2">
      <c r="A570" s="22" t="s">
        <v>417</v>
      </c>
      <c r="B570" s="4" t="s">
        <v>163</v>
      </c>
      <c r="C570" s="4" t="s">
        <v>74</v>
      </c>
      <c r="D570" s="4" t="s">
        <v>80</v>
      </c>
      <c r="E570" s="4" t="s">
        <v>239</v>
      </c>
      <c r="F570" s="4"/>
      <c r="G570" s="58">
        <f>SUM(G571:G572)</f>
        <v>369.1</v>
      </c>
    </row>
    <row r="571" spans="1:7" s="41" customFormat="1" x14ac:dyDescent="0.2">
      <c r="A571" s="14" t="s">
        <v>131</v>
      </c>
      <c r="B571" s="6" t="s">
        <v>163</v>
      </c>
      <c r="C571" s="6" t="s">
        <v>74</v>
      </c>
      <c r="D571" s="6" t="s">
        <v>80</v>
      </c>
      <c r="E571" s="6" t="s">
        <v>239</v>
      </c>
      <c r="F571" s="6" t="s">
        <v>132</v>
      </c>
      <c r="G571" s="82">
        <v>60</v>
      </c>
    </row>
    <row r="572" spans="1:7" x14ac:dyDescent="0.2">
      <c r="A572" s="26" t="s">
        <v>142</v>
      </c>
      <c r="B572" s="6">
        <v>973</v>
      </c>
      <c r="C572" s="6" t="s">
        <v>74</v>
      </c>
      <c r="D572" s="6" t="s">
        <v>80</v>
      </c>
      <c r="E572" s="6" t="s">
        <v>239</v>
      </c>
      <c r="F572" s="6" t="s">
        <v>143</v>
      </c>
      <c r="G572" s="80">
        <v>309.10000000000002</v>
      </c>
    </row>
    <row r="573" spans="1:7" ht="51" x14ac:dyDescent="0.2">
      <c r="A573" s="48" t="s">
        <v>46</v>
      </c>
      <c r="B573" s="49" t="s">
        <v>45</v>
      </c>
      <c r="C573" s="49"/>
      <c r="D573" s="49"/>
      <c r="E573" s="49"/>
      <c r="F573" s="49"/>
      <c r="G573" s="50">
        <f>G597+G586+G574</f>
        <v>70578.484089999998</v>
      </c>
    </row>
    <row r="574" spans="1:7" x14ac:dyDescent="0.2">
      <c r="A574" s="21" t="s">
        <v>127</v>
      </c>
      <c r="B574" s="9" t="s">
        <v>45</v>
      </c>
      <c r="C574" s="9" t="s">
        <v>69</v>
      </c>
      <c r="D574" s="9"/>
      <c r="E574" s="9"/>
      <c r="F574" s="9"/>
      <c r="G574" s="55">
        <f>G575</f>
        <v>16085.340820000001</v>
      </c>
    </row>
    <row r="575" spans="1:7" s="67" customFormat="1" ht="13.5" x14ac:dyDescent="0.25">
      <c r="A575" s="28" t="s">
        <v>84</v>
      </c>
      <c r="B575" s="8" t="s">
        <v>45</v>
      </c>
      <c r="C575" s="8" t="s">
        <v>69</v>
      </c>
      <c r="D575" s="8" t="s">
        <v>69</v>
      </c>
      <c r="E575" s="8"/>
      <c r="F575" s="8"/>
      <c r="G575" s="56">
        <f>G580+G576</f>
        <v>16085.340820000001</v>
      </c>
    </row>
    <row r="576" spans="1:7" s="67" customFormat="1" ht="38.25" x14ac:dyDescent="0.25">
      <c r="A576" s="35" t="s">
        <v>540</v>
      </c>
      <c r="B576" s="11" t="s">
        <v>45</v>
      </c>
      <c r="C576" s="11" t="s">
        <v>69</v>
      </c>
      <c r="D576" s="11" t="s">
        <v>69</v>
      </c>
      <c r="E576" s="11"/>
      <c r="F576" s="11"/>
      <c r="G576" s="84">
        <f>G577</f>
        <v>102.04082</v>
      </c>
    </row>
    <row r="577" spans="1:7" s="67" customFormat="1" ht="27" x14ac:dyDescent="0.25">
      <c r="A577" s="32" t="s">
        <v>11</v>
      </c>
      <c r="B577" s="7" t="s">
        <v>45</v>
      </c>
      <c r="C577" s="7" t="s">
        <v>69</v>
      </c>
      <c r="D577" s="7" t="s">
        <v>69</v>
      </c>
      <c r="E577" s="7" t="s">
        <v>387</v>
      </c>
      <c r="F577" s="7"/>
      <c r="G577" s="83">
        <f>G578</f>
        <v>102.04082</v>
      </c>
    </row>
    <row r="578" spans="1:7" s="67" customFormat="1" ht="25.5" x14ac:dyDescent="0.25">
      <c r="A578" s="31" t="s">
        <v>388</v>
      </c>
      <c r="B578" s="4" t="s">
        <v>45</v>
      </c>
      <c r="C578" s="4" t="s">
        <v>69</v>
      </c>
      <c r="D578" s="4" t="s">
        <v>69</v>
      </c>
      <c r="E578" s="4" t="s">
        <v>389</v>
      </c>
      <c r="F578" s="6"/>
      <c r="G578" s="141">
        <f>G579</f>
        <v>102.04082</v>
      </c>
    </row>
    <row r="579" spans="1:7" s="67" customFormat="1" ht="26.25" x14ac:dyDescent="0.25">
      <c r="A579" s="25" t="s">
        <v>147</v>
      </c>
      <c r="B579" s="6" t="s">
        <v>45</v>
      </c>
      <c r="C579" s="6" t="s">
        <v>69</v>
      </c>
      <c r="D579" s="6" t="s">
        <v>69</v>
      </c>
      <c r="E579" s="6" t="s">
        <v>389</v>
      </c>
      <c r="F579" s="6" t="s">
        <v>121</v>
      </c>
      <c r="G579" s="82">
        <v>102.04082</v>
      </c>
    </row>
    <row r="580" spans="1:7" s="41" customFormat="1" ht="27" x14ac:dyDescent="0.2">
      <c r="A580" s="89" t="s">
        <v>7</v>
      </c>
      <c r="B580" s="7" t="s">
        <v>45</v>
      </c>
      <c r="C580" s="7" t="s">
        <v>69</v>
      </c>
      <c r="D580" s="7" t="s">
        <v>69</v>
      </c>
      <c r="E580" s="7" t="s">
        <v>13</v>
      </c>
      <c r="F580" s="7"/>
      <c r="G580" s="43">
        <f>G581+G584</f>
        <v>15983.300000000001</v>
      </c>
    </row>
    <row r="581" spans="1:7" ht="25.5" x14ac:dyDescent="0.2">
      <c r="A581" s="24" t="s">
        <v>381</v>
      </c>
      <c r="B581" s="4" t="s">
        <v>45</v>
      </c>
      <c r="C581" s="4" t="s">
        <v>69</v>
      </c>
      <c r="D581" s="4" t="s">
        <v>69</v>
      </c>
      <c r="E581" s="4" t="s">
        <v>651</v>
      </c>
      <c r="F581" s="4"/>
      <c r="G581" s="5">
        <f>G582</f>
        <v>1685.1095</v>
      </c>
    </row>
    <row r="582" spans="1:7" ht="38.25" x14ac:dyDescent="0.2">
      <c r="A582" s="24" t="s">
        <v>334</v>
      </c>
      <c r="B582" s="4" t="s">
        <v>45</v>
      </c>
      <c r="C582" s="4" t="s">
        <v>69</v>
      </c>
      <c r="D582" s="4" t="s">
        <v>69</v>
      </c>
      <c r="E582" s="4" t="s">
        <v>18</v>
      </c>
      <c r="F582" s="4"/>
      <c r="G582" s="5">
        <f>G583</f>
        <v>1685.1095</v>
      </c>
    </row>
    <row r="583" spans="1:7" ht="51" x14ac:dyDescent="0.2">
      <c r="A583" s="25" t="s">
        <v>130</v>
      </c>
      <c r="B583" s="6" t="s">
        <v>45</v>
      </c>
      <c r="C583" s="6" t="s">
        <v>69</v>
      </c>
      <c r="D583" s="6" t="s">
        <v>69</v>
      </c>
      <c r="E583" s="6" t="s">
        <v>18</v>
      </c>
      <c r="F583" s="6" t="s">
        <v>134</v>
      </c>
      <c r="G583" s="80">
        <v>1685.1095</v>
      </c>
    </row>
    <row r="584" spans="1:7" ht="38.25" x14ac:dyDescent="0.2">
      <c r="A584" s="24" t="s">
        <v>632</v>
      </c>
      <c r="B584" s="4" t="s">
        <v>45</v>
      </c>
      <c r="C584" s="4" t="s">
        <v>69</v>
      </c>
      <c r="D584" s="4" t="s">
        <v>69</v>
      </c>
      <c r="E584" s="4" t="s">
        <v>631</v>
      </c>
      <c r="F584" s="4"/>
      <c r="G584" s="5">
        <f>G585</f>
        <v>14298.190500000001</v>
      </c>
    </row>
    <row r="585" spans="1:7" x14ac:dyDescent="0.2">
      <c r="A585" s="26" t="s">
        <v>401</v>
      </c>
      <c r="B585" s="6" t="s">
        <v>45</v>
      </c>
      <c r="C585" s="6" t="s">
        <v>69</v>
      </c>
      <c r="D585" s="6" t="s">
        <v>69</v>
      </c>
      <c r="E585" s="6" t="s">
        <v>631</v>
      </c>
      <c r="F585" s="6" t="s">
        <v>143</v>
      </c>
      <c r="G585" s="80">
        <v>14298.190500000001</v>
      </c>
    </row>
    <row r="586" spans="1:7" x14ac:dyDescent="0.2">
      <c r="A586" s="21" t="s">
        <v>128</v>
      </c>
      <c r="B586" s="9" t="s">
        <v>45</v>
      </c>
      <c r="C586" s="9" t="s">
        <v>74</v>
      </c>
      <c r="D586" s="9"/>
      <c r="E586" s="9"/>
      <c r="F586" s="9"/>
      <c r="G586" s="55">
        <f>G591+G587</f>
        <v>2196.63</v>
      </c>
    </row>
    <row r="587" spans="1:7" x14ac:dyDescent="0.2">
      <c r="A587" s="28" t="s">
        <v>167</v>
      </c>
      <c r="B587" s="8" t="s">
        <v>45</v>
      </c>
      <c r="C587" s="8" t="s">
        <v>74</v>
      </c>
      <c r="D587" s="8" t="s">
        <v>80</v>
      </c>
      <c r="E587" s="8"/>
      <c r="F587" s="8"/>
      <c r="G587" s="56">
        <f>G588</f>
        <v>233.13</v>
      </c>
    </row>
    <row r="588" spans="1:7" x14ac:dyDescent="0.2">
      <c r="A588" s="17" t="s">
        <v>238</v>
      </c>
      <c r="B588" s="11" t="s">
        <v>45</v>
      </c>
      <c r="C588" s="11" t="s">
        <v>74</v>
      </c>
      <c r="D588" s="11" t="s">
        <v>80</v>
      </c>
      <c r="E588" s="11" t="s">
        <v>184</v>
      </c>
      <c r="F588" s="11"/>
      <c r="G588" s="57">
        <f>G589</f>
        <v>233.13</v>
      </c>
    </row>
    <row r="589" spans="1:7" ht="204" x14ac:dyDescent="0.2">
      <c r="A589" s="24" t="s">
        <v>417</v>
      </c>
      <c r="B589" s="4" t="s">
        <v>45</v>
      </c>
      <c r="C589" s="4" t="s">
        <v>74</v>
      </c>
      <c r="D589" s="4" t="s">
        <v>80</v>
      </c>
      <c r="E589" s="4" t="s">
        <v>239</v>
      </c>
      <c r="F589" s="4"/>
      <c r="G589" s="58">
        <f>G590</f>
        <v>233.13</v>
      </c>
    </row>
    <row r="590" spans="1:7" x14ac:dyDescent="0.2">
      <c r="A590" s="14" t="s">
        <v>131</v>
      </c>
      <c r="B590" s="6" t="s">
        <v>45</v>
      </c>
      <c r="C590" s="6" t="s">
        <v>74</v>
      </c>
      <c r="D590" s="6" t="s">
        <v>80</v>
      </c>
      <c r="E590" s="6" t="s">
        <v>239</v>
      </c>
      <c r="F590" s="6" t="s">
        <v>132</v>
      </c>
      <c r="G590" s="82">
        <v>233.13</v>
      </c>
    </row>
    <row r="591" spans="1:7" x14ac:dyDescent="0.2">
      <c r="A591" s="28" t="s">
        <v>398</v>
      </c>
      <c r="B591" s="8" t="s">
        <v>45</v>
      </c>
      <c r="C591" s="8" t="s">
        <v>74</v>
      </c>
      <c r="D591" s="8" t="s">
        <v>68</v>
      </c>
      <c r="E591" s="8"/>
      <c r="F591" s="8"/>
      <c r="G591" s="56">
        <f>G592</f>
        <v>1963.5</v>
      </c>
    </row>
    <row r="592" spans="1:7" ht="38.25" x14ac:dyDescent="0.2">
      <c r="A592" s="17" t="s">
        <v>540</v>
      </c>
      <c r="B592" s="11" t="s">
        <v>45</v>
      </c>
      <c r="C592" s="11" t="s">
        <v>74</v>
      </c>
      <c r="D592" s="11" t="s">
        <v>68</v>
      </c>
      <c r="E592" s="11" t="s">
        <v>240</v>
      </c>
      <c r="F592" s="11"/>
      <c r="G592" s="57">
        <f>G593</f>
        <v>1963.5</v>
      </c>
    </row>
    <row r="593" spans="1:7" ht="13.5" x14ac:dyDescent="0.2">
      <c r="A593" s="89" t="s">
        <v>8</v>
      </c>
      <c r="B593" s="7" t="s">
        <v>45</v>
      </c>
      <c r="C593" s="7" t="s">
        <v>74</v>
      </c>
      <c r="D593" s="7" t="s">
        <v>68</v>
      </c>
      <c r="E593" s="7" t="s">
        <v>335</v>
      </c>
      <c r="F593" s="7"/>
      <c r="G593" s="90">
        <f t="shared" ref="G593:G595" si="1">G594</f>
        <v>1963.5</v>
      </c>
    </row>
    <row r="594" spans="1:7" ht="25.5" x14ac:dyDescent="0.2">
      <c r="A594" s="24" t="s">
        <v>47</v>
      </c>
      <c r="B594" s="4" t="s">
        <v>45</v>
      </c>
      <c r="C594" s="4" t="s">
        <v>74</v>
      </c>
      <c r="D594" s="4" t="s">
        <v>68</v>
      </c>
      <c r="E594" s="4" t="s">
        <v>336</v>
      </c>
      <c r="F594" s="4"/>
      <c r="G594" s="58">
        <f>G595</f>
        <v>1963.5</v>
      </c>
    </row>
    <row r="595" spans="1:7" ht="25.5" x14ac:dyDescent="0.2">
      <c r="A595" s="24" t="s">
        <v>421</v>
      </c>
      <c r="B595" s="4" t="s">
        <v>45</v>
      </c>
      <c r="C595" s="4" t="s">
        <v>74</v>
      </c>
      <c r="D595" s="4" t="s">
        <v>68</v>
      </c>
      <c r="E595" s="4" t="s">
        <v>337</v>
      </c>
      <c r="F595" s="4"/>
      <c r="G595" s="58">
        <f t="shared" si="1"/>
        <v>1963.5</v>
      </c>
    </row>
    <row r="596" spans="1:7" x14ac:dyDescent="0.2">
      <c r="A596" s="26" t="s">
        <v>48</v>
      </c>
      <c r="B596" s="6" t="s">
        <v>45</v>
      </c>
      <c r="C596" s="6" t="s">
        <v>74</v>
      </c>
      <c r="D596" s="6" t="s">
        <v>68</v>
      </c>
      <c r="E596" s="6" t="s">
        <v>337</v>
      </c>
      <c r="F596" s="81" t="s">
        <v>49</v>
      </c>
      <c r="G596" s="82">
        <v>1963.5</v>
      </c>
    </row>
    <row r="597" spans="1:7" x14ac:dyDescent="0.2">
      <c r="A597" s="21" t="s">
        <v>136</v>
      </c>
      <c r="B597" s="9" t="s">
        <v>45</v>
      </c>
      <c r="C597" s="9" t="s">
        <v>85</v>
      </c>
      <c r="D597" s="9"/>
      <c r="E597" s="9"/>
      <c r="F597" s="9"/>
      <c r="G597" s="51">
        <f>G598+G629+G614</f>
        <v>52296.513269999996</v>
      </c>
    </row>
    <row r="598" spans="1:7" x14ac:dyDescent="0.2">
      <c r="A598" s="23" t="s">
        <v>109</v>
      </c>
      <c r="B598" s="8" t="s">
        <v>45</v>
      </c>
      <c r="C598" s="8" t="s">
        <v>85</v>
      </c>
      <c r="D598" s="8" t="s">
        <v>67</v>
      </c>
      <c r="E598" s="8"/>
      <c r="F598" s="8"/>
      <c r="G598" s="52">
        <f>G599+G611</f>
        <v>4191.8</v>
      </c>
    </row>
    <row r="599" spans="1:7" ht="38.25" x14ac:dyDescent="0.2">
      <c r="A599" s="17" t="s">
        <v>540</v>
      </c>
      <c r="B599" s="11" t="s">
        <v>45</v>
      </c>
      <c r="C599" s="11" t="s">
        <v>85</v>
      </c>
      <c r="D599" s="11" t="s">
        <v>67</v>
      </c>
      <c r="E599" s="11" t="s">
        <v>240</v>
      </c>
      <c r="F599" s="11"/>
      <c r="G599" s="53">
        <f>G600+G606</f>
        <v>4181.8</v>
      </c>
    </row>
    <row r="600" spans="1:7" ht="27" x14ac:dyDescent="0.2">
      <c r="A600" s="89" t="s">
        <v>9</v>
      </c>
      <c r="B600" s="7" t="s">
        <v>45</v>
      </c>
      <c r="C600" s="7" t="s">
        <v>85</v>
      </c>
      <c r="D600" s="7" t="s">
        <v>67</v>
      </c>
      <c r="E600" s="76" t="s">
        <v>338</v>
      </c>
      <c r="F600" s="7"/>
      <c r="G600" s="43">
        <f>G602</f>
        <v>500</v>
      </c>
    </row>
    <row r="601" spans="1:7" ht="25.5" x14ac:dyDescent="0.2">
      <c r="A601" s="24" t="s">
        <v>382</v>
      </c>
      <c r="B601" s="4" t="s">
        <v>45</v>
      </c>
      <c r="C601" s="4" t="s">
        <v>85</v>
      </c>
      <c r="D601" s="4" t="s">
        <v>67</v>
      </c>
      <c r="E601" s="71" t="s">
        <v>339</v>
      </c>
      <c r="F601" s="4"/>
      <c r="G601" s="5">
        <f>G602</f>
        <v>500</v>
      </c>
    </row>
    <row r="602" spans="1:7" ht="25.5" x14ac:dyDescent="0.2">
      <c r="A602" s="24" t="s">
        <v>173</v>
      </c>
      <c r="B602" s="4" t="s">
        <v>45</v>
      </c>
      <c r="C602" s="4" t="s">
        <v>85</v>
      </c>
      <c r="D602" s="4" t="s">
        <v>67</v>
      </c>
      <c r="E602" s="71" t="s">
        <v>339</v>
      </c>
      <c r="F602" s="4"/>
      <c r="G602" s="5">
        <f>SUM(G603:G605)</f>
        <v>500</v>
      </c>
    </row>
    <row r="603" spans="1:7" ht="25.5" x14ac:dyDescent="0.2">
      <c r="A603" s="25" t="s">
        <v>442</v>
      </c>
      <c r="B603" s="6" t="s">
        <v>45</v>
      </c>
      <c r="C603" s="6" t="s">
        <v>85</v>
      </c>
      <c r="D603" s="6" t="s">
        <v>67</v>
      </c>
      <c r="E603" s="72" t="s">
        <v>339</v>
      </c>
      <c r="F603" s="6" t="s">
        <v>438</v>
      </c>
      <c r="G603" s="80">
        <v>14.023</v>
      </c>
    </row>
    <row r="604" spans="1:7" ht="25.5" x14ac:dyDescent="0.2">
      <c r="A604" s="25" t="s">
        <v>147</v>
      </c>
      <c r="B604" s="6" t="s">
        <v>45</v>
      </c>
      <c r="C604" s="6" t="s">
        <v>85</v>
      </c>
      <c r="D604" s="6" t="s">
        <v>67</v>
      </c>
      <c r="E604" s="72" t="s">
        <v>339</v>
      </c>
      <c r="F604" s="6" t="s">
        <v>121</v>
      </c>
      <c r="G604" s="80">
        <v>314.577</v>
      </c>
    </row>
    <row r="605" spans="1:7" x14ac:dyDescent="0.2">
      <c r="A605" s="25" t="s">
        <v>626</v>
      </c>
      <c r="B605" s="6" t="s">
        <v>45</v>
      </c>
      <c r="C605" s="6" t="s">
        <v>85</v>
      </c>
      <c r="D605" s="6" t="s">
        <v>67</v>
      </c>
      <c r="E605" s="72" t="s">
        <v>339</v>
      </c>
      <c r="F605" s="6" t="s">
        <v>625</v>
      </c>
      <c r="G605" s="80">
        <v>171.4</v>
      </c>
    </row>
    <row r="606" spans="1:7" ht="27" x14ac:dyDescent="0.2">
      <c r="A606" s="89" t="s">
        <v>12</v>
      </c>
      <c r="B606" s="7" t="s">
        <v>45</v>
      </c>
      <c r="C606" s="7" t="s">
        <v>85</v>
      </c>
      <c r="D606" s="7" t="s">
        <v>67</v>
      </c>
      <c r="E606" s="76" t="s">
        <v>340</v>
      </c>
      <c r="F606" s="7"/>
      <c r="G606" s="86">
        <f>G608</f>
        <v>3681.8</v>
      </c>
    </row>
    <row r="607" spans="1:7" ht="25.5" x14ac:dyDescent="0.2">
      <c r="A607" s="24" t="s">
        <v>383</v>
      </c>
      <c r="B607" s="4" t="s">
        <v>45</v>
      </c>
      <c r="C607" s="4" t="s">
        <v>85</v>
      </c>
      <c r="D607" s="4" t="s">
        <v>67</v>
      </c>
      <c r="E607" s="71" t="s">
        <v>340</v>
      </c>
      <c r="F607" s="4"/>
      <c r="G607" s="79">
        <f>G608</f>
        <v>3681.8</v>
      </c>
    </row>
    <row r="608" spans="1:7" ht="25.5" x14ac:dyDescent="0.2">
      <c r="A608" s="15" t="s">
        <v>384</v>
      </c>
      <c r="B608" s="4" t="s">
        <v>45</v>
      </c>
      <c r="C608" s="4" t="s">
        <v>85</v>
      </c>
      <c r="D608" s="4" t="s">
        <v>67</v>
      </c>
      <c r="E608" s="71" t="s">
        <v>341</v>
      </c>
      <c r="F608" s="4"/>
      <c r="G608" s="79">
        <f>SUM(G609:G610)</f>
        <v>3681.8</v>
      </c>
    </row>
    <row r="609" spans="1:7" x14ac:dyDescent="0.2">
      <c r="A609" s="25" t="s">
        <v>280</v>
      </c>
      <c r="B609" s="6" t="s">
        <v>45</v>
      </c>
      <c r="C609" s="6" t="s">
        <v>85</v>
      </c>
      <c r="D609" s="6" t="s">
        <v>67</v>
      </c>
      <c r="E609" s="72" t="s">
        <v>341</v>
      </c>
      <c r="F609" s="6" t="s">
        <v>149</v>
      </c>
      <c r="G609" s="80">
        <v>2827.82089</v>
      </c>
    </row>
    <row r="610" spans="1:7" ht="38.25" x14ac:dyDescent="0.2">
      <c r="A610" s="25" t="s">
        <v>281</v>
      </c>
      <c r="B610" s="6" t="s">
        <v>45</v>
      </c>
      <c r="C610" s="6" t="s">
        <v>85</v>
      </c>
      <c r="D610" s="6" t="s">
        <v>67</v>
      </c>
      <c r="E610" s="72" t="s">
        <v>341</v>
      </c>
      <c r="F610" s="6" t="s">
        <v>203</v>
      </c>
      <c r="G610" s="80">
        <v>853.97910999999999</v>
      </c>
    </row>
    <row r="611" spans="1:7" s="42" customFormat="1" x14ac:dyDescent="0.2">
      <c r="A611" s="142" t="s">
        <v>162</v>
      </c>
      <c r="B611" s="11" t="s">
        <v>45</v>
      </c>
      <c r="C611" s="11" t="s">
        <v>85</v>
      </c>
      <c r="D611" s="11" t="s">
        <v>67</v>
      </c>
      <c r="E611" s="143" t="s">
        <v>184</v>
      </c>
      <c r="F611" s="11"/>
      <c r="G611" s="128">
        <f>G612</f>
        <v>10</v>
      </c>
    </row>
    <row r="612" spans="1:7" s="41" customFormat="1" x14ac:dyDescent="0.2">
      <c r="A612" s="22" t="s">
        <v>91</v>
      </c>
      <c r="B612" s="4" t="s">
        <v>45</v>
      </c>
      <c r="C612" s="4" t="s">
        <v>85</v>
      </c>
      <c r="D612" s="4" t="s">
        <v>67</v>
      </c>
      <c r="E612" s="71" t="s">
        <v>196</v>
      </c>
      <c r="F612" s="4"/>
      <c r="G612" s="79">
        <f>G613</f>
        <v>10</v>
      </c>
    </row>
    <row r="613" spans="1:7" ht="36.75" customHeight="1" x14ac:dyDescent="0.2">
      <c r="A613" s="25" t="s">
        <v>633</v>
      </c>
      <c r="B613" s="6" t="s">
        <v>45</v>
      </c>
      <c r="C613" s="6" t="s">
        <v>85</v>
      </c>
      <c r="D613" s="6" t="s">
        <v>67</v>
      </c>
      <c r="E613" s="72" t="s">
        <v>196</v>
      </c>
      <c r="F613" s="6" t="s">
        <v>634</v>
      </c>
      <c r="G613" s="80">
        <v>10</v>
      </c>
    </row>
    <row r="614" spans="1:7" s="41" customFormat="1" x14ac:dyDescent="0.2">
      <c r="A614" s="23" t="s">
        <v>53</v>
      </c>
      <c r="B614" s="8" t="s">
        <v>45</v>
      </c>
      <c r="C614" s="8" t="s">
        <v>85</v>
      </c>
      <c r="D614" s="8" t="s">
        <v>80</v>
      </c>
      <c r="E614" s="8"/>
      <c r="F614" s="8"/>
      <c r="G614" s="52">
        <f>G615</f>
        <v>43324.71327</v>
      </c>
    </row>
    <row r="615" spans="1:7" ht="38.25" x14ac:dyDescent="0.2">
      <c r="A615" s="17" t="s">
        <v>540</v>
      </c>
      <c r="B615" s="11" t="s">
        <v>45</v>
      </c>
      <c r="C615" s="11" t="s">
        <v>85</v>
      </c>
      <c r="D615" s="11" t="s">
        <v>80</v>
      </c>
      <c r="E615" s="11" t="s">
        <v>240</v>
      </c>
      <c r="F615" s="11"/>
      <c r="G615" s="53">
        <f>G616</f>
        <v>43324.71327</v>
      </c>
    </row>
    <row r="616" spans="1:7" ht="13.5" x14ac:dyDescent="0.2">
      <c r="A616" s="32" t="s">
        <v>10</v>
      </c>
      <c r="B616" s="7" t="s">
        <v>45</v>
      </c>
      <c r="C616" s="7" t="s">
        <v>85</v>
      </c>
      <c r="D616" s="7" t="s">
        <v>80</v>
      </c>
      <c r="E616" s="7" t="s">
        <v>352</v>
      </c>
      <c r="F616" s="7"/>
      <c r="G616" s="43">
        <f>G617</f>
        <v>43324.71327</v>
      </c>
    </row>
    <row r="617" spans="1:7" s="41" customFormat="1" ht="25.5" x14ac:dyDescent="0.2">
      <c r="A617" s="24" t="s">
        <v>342</v>
      </c>
      <c r="B617" s="4" t="s">
        <v>45</v>
      </c>
      <c r="C617" s="4" t="s">
        <v>85</v>
      </c>
      <c r="D617" s="4" t="s">
        <v>80</v>
      </c>
      <c r="E617" s="4" t="s">
        <v>343</v>
      </c>
      <c r="F617" s="4"/>
      <c r="G617" s="5">
        <f>G618+G623+G621+G625+G627</f>
        <v>43324.71327</v>
      </c>
    </row>
    <row r="618" spans="1:7" ht="25.5" x14ac:dyDescent="0.2">
      <c r="A618" s="24" t="s">
        <v>353</v>
      </c>
      <c r="B618" s="4" t="s">
        <v>45</v>
      </c>
      <c r="C618" s="4" t="s">
        <v>85</v>
      </c>
      <c r="D618" s="4" t="s">
        <v>80</v>
      </c>
      <c r="E618" s="4" t="s">
        <v>344</v>
      </c>
      <c r="F618" s="4"/>
      <c r="G618" s="5">
        <f>G619+G620</f>
        <v>22125.022969999998</v>
      </c>
    </row>
    <row r="619" spans="1:7" ht="51" x14ac:dyDescent="0.2">
      <c r="A619" s="26" t="s">
        <v>129</v>
      </c>
      <c r="B619" s="6" t="s">
        <v>45</v>
      </c>
      <c r="C619" s="6" t="s">
        <v>85</v>
      </c>
      <c r="D619" s="6" t="s">
        <v>80</v>
      </c>
      <c r="E619" s="6" t="s">
        <v>344</v>
      </c>
      <c r="F619" s="6" t="s">
        <v>135</v>
      </c>
      <c r="G619" s="80">
        <v>20968.354179999998</v>
      </c>
    </row>
    <row r="620" spans="1:7" x14ac:dyDescent="0.2">
      <c r="A620" s="14" t="s">
        <v>131</v>
      </c>
      <c r="B620" s="6" t="s">
        <v>45</v>
      </c>
      <c r="C620" s="6" t="s">
        <v>85</v>
      </c>
      <c r="D620" s="6" t="s">
        <v>80</v>
      </c>
      <c r="E620" s="6" t="s">
        <v>344</v>
      </c>
      <c r="F620" s="6" t="s">
        <v>132</v>
      </c>
      <c r="G620" s="80">
        <v>1156.6687899999999</v>
      </c>
    </row>
    <row r="621" spans="1:7" s="41" customFormat="1" ht="25.5" x14ac:dyDescent="0.2">
      <c r="A621" s="24" t="s">
        <v>486</v>
      </c>
      <c r="B621" s="4" t="s">
        <v>45</v>
      </c>
      <c r="C621" s="4" t="s">
        <v>85</v>
      </c>
      <c r="D621" s="4" t="s">
        <v>80</v>
      </c>
      <c r="E621" s="4" t="s">
        <v>635</v>
      </c>
      <c r="F621" s="4"/>
      <c r="G621" s="79">
        <f>G622</f>
        <v>7000</v>
      </c>
    </row>
    <row r="622" spans="1:7" ht="51" x14ac:dyDescent="0.2">
      <c r="A622" s="26" t="s">
        <v>129</v>
      </c>
      <c r="B622" s="6" t="s">
        <v>45</v>
      </c>
      <c r="C622" s="6" t="s">
        <v>85</v>
      </c>
      <c r="D622" s="6" t="s">
        <v>80</v>
      </c>
      <c r="E622" s="6" t="s">
        <v>635</v>
      </c>
      <c r="F622" s="6" t="s">
        <v>135</v>
      </c>
      <c r="G622" s="80">
        <v>7000</v>
      </c>
    </row>
    <row r="623" spans="1:7" ht="25.5" x14ac:dyDescent="0.2">
      <c r="A623" s="24" t="s">
        <v>422</v>
      </c>
      <c r="B623" s="4" t="s">
        <v>45</v>
      </c>
      <c r="C623" s="4" t="s">
        <v>85</v>
      </c>
      <c r="D623" s="4" t="s">
        <v>80</v>
      </c>
      <c r="E623" s="4" t="s">
        <v>358</v>
      </c>
      <c r="F623" s="4"/>
      <c r="G623" s="79">
        <f>G624</f>
        <v>13287.4</v>
      </c>
    </row>
    <row r="624" spans="1:7" ht="51" x14ac:dyDescent="0.2">
      <c r="A624" s="26" t="s">
        <v>129</v>
      </c>
      <c r="B624" s="6" t="s">
        <v>45</v>
      </c>
      <c r="C624" s="6" t="s">
        <v>85</v>
      </c>
      <c r="D624" s="6" t="s">
        <v>80</v>
      </c>
      <c r="E624" s="6" t="s">
        <v>358</v>
      </c>
      <c r="F624" s="6" t="s">
        <v>135</v>
      </c>
      <c r="G624" s="80">
        <v>13287.4</v>
      </c>
    </row>
    <row r="625" spans="1:7" s="41" customFormat="1" ht="38.25" x14ac:dyDescent="0.2">
      <c r="A625" s="24" t="s">
        <v>661</v>
      </c>
      <c r="B625" s="4" t="s">
        <v>45</v>
      </c>
      <c r="C625" s="4" t="s">
        <v>85</v>
      </c>
      <c r="D625" s="4" t="s">
        <v>80</v>
      </c>
      <c r="E625" s="4" t="s">
        <v>662</v>
      </c>
      <c r="F625" s="4"/>
      <c r="G625" s="79">
        <f>G626</f>
        <v>230.34064000000001</v>
      </c>
    </row>
    <row r="626" spans="1:7" x14ac:dyDescent="0.2">
      <c r="A626" s="26" t="s">
        <v>488</v>
      </c>
      <c r="B626" s="6" t="s">
        <v>45</v>
      </c>
      <c r="C626" s="6" t="s">
        <v>85</v>
      </c>
      <c r="D626" s="6" t="s">
        <v>80</v>
      </c>
      <c r="E626" s="6" t="s">
        <v>662</v>
      </c>
      <c r="F626" s="6" t="s">
        <v>132</v>
      </c>
      <c r="G626" s="80">
        <v>230.34064000000001</v>
      </c>
    </row>
    <row r="627" spans="1:7" s="41" customFormat="1" ht="76.5" x14ac:dyDescent="0.2">
      <c r="A627" s="24" t="s">
        <v>663</v>
      </c>
      <c r="B627" s="4" t="s">
        <v>45</v>
      </c>
      <c r="C627" s="4" t="s">
        <v>85</v>
      </c>
      <c r="D627" s="4" t="s">
        <v>80</v>
      </c>
      <c r="E627" s="4" t="s">
        <v>664</v>
      </c>
      <c r="F627" s="4"/>
      <c r="G627" s="79">
        <f>G628</f>
        <v>681.94965999999999</v>
      </c>
    </row>
    <row r="628" spans="1:7" x14ac:dyDescent="0.2">
      <c r="A628" s="26" t="s">
        <v>488</v>
      </c>
      <c r="B628" s="6" t="s">
        <v>45</v>
      </c>
      <c r="C628" s="6" t="s">
        <v>85</v>
      </c>
      <c r="D628" s="6" t="s">
        <v>80</v>
      </c>
      <c r="E628" s="6" t="s">
        <v>664</v>
      </c>
      <c r="F628" s="6" t="s">
        <v>132</v>
      </c>
      <c r="G628" s="80">
        <v>681.94965999999999</v>
      </c>
    </row>
    <row r="629" spans="1:7" x14ac:dyDescent="0.2">
      <c r="A629" s="23" t="s">
        <v>52</v>
      </c>
      <c r="B629" s="8" t="s">
        <v>45</v>
      </c>
      <c r="C629" s="8" t="s">
        <v>85</v>
      </c>
      <c r="D629" s="8" t="s">
        <v>70</v>
      </c>
      <c r="E629" s="8"/>
      <c r="F629" s="8"/>
      <c r="G629" s="52">
        <f>G630</f>
        <v>4780</v>
      </c>
    </row>
    <row r="630" spans="1:7" ht="38.25" x14ac:dyDescent="0.2">
      <c r="A630" s="17" t="s">
        <v>540</v>
      </c>
      <c r="B630" s="11" t="s">
        <v>45</v>
      </c>
      <c r="C630" s="11" t="s">
        <v>85</v>
      </c>
      <c r="D630" s="11" t="s">
        <v>70</v>
      </c>
      <c r="E630" s="11"/>
      <c r="F630" s="11"/>
      <c r="G630" s="53">
        <f>G631</f>
        <v>4780</v>
      </c>
    </row>
    <row r="631" spans="1:7" ht="27" x14ac:dyDescent="0.2">
      <c r="A631" s="32" t="s">
        <v>11</v>
      </c>
      <c r="B631" s="7" t="s">
        <v>45</v>
      </c>
      <c r="C631" s="7" t="s">
        <v>85</v>
      </c>
      <c r="D631" s="7" t="s">
        <v>70</v>
      </c>
      <c r="E631" s="7" t="s">
        <v>354</v>
      </c>
      <c r="F631" s="7"/>
      <c r="G631" s="43">
        <f>G632</f>
        <v>4780</v>
      </c>
    </row>
    <row r="632" spans="1:7" ht="38.25" x14ac:dyDescent="0.2">
      <c r="A632" s="31" t="s">
        <v>380</v>
      </c>
      <c r="B632" s="4" t="s">
        <v>45</v>
      </c>
      <c r="C632" s="4" t="s">
        <v>85</v>
      </c>
      <c r="D632" s="4" t="s">
        <v>70</v>
      </c>
      <c r="E632" s="4" t="s">
        <v>387</v>
      </c>
      <c r="F632" s="4"/>
      <c r="G632" s="5">
        <f>G633+G636</f>
        <v>4780</v>
      </c>
    </row>
    <row r="633" spans="1:7" ht="25.5" x14ac:dyDescent="0.2">
      <c r="A633" s="24" t="s">
        <v>145</v>
      </c>
      <c r="B633" s="4" t="s">
        <v>45</v>
      </c>
      <c r="C633" s="4" t="s">
        <v>85</v>
      </c>
      <c r="D633" s="4" t="s">
        <v>70</v>
      </c>
      <c r="E633" s="4" t="s">
        <v>346</v>
      </c>
      <c r="F633" s="4"/>
      <c r="G633" s="5">
        <f>SUM(G634:G635)</f>
        <v>963.5</v>
      </c>
    </row>
    <row r="634" spans="1:7" ht="25.5" x14ac:dyDescent="0.2">
      <c r="A634" s="14" t="s">
        <v>182</v>
      </c>
      <c r="B634" s="6" t="s">
        <v>45</v>
      </c>
      <c r="C634" s="6" t="s">
        <v>85</v>
      </c>
      <c r="D634" s="6" t="s">
        <v>70</v>
      </c>
      <c r="E634" s="6" t="s">
        <v>346</v>
      </c>
      <c r="F634" s="6" t="s">
        <v>117</v>
      </c>
      <c r="G634" s="80">
        <v>740</v>
      </c>
    </row>
    <row r="635" spans="1:7" ht="38.25" x14ac:dyDescent="0.2">
      <c r="A635" s="14" t="s">
        <v>183</v>
      </c>
      <c r="B635" s="6" t="s">
        <v>45</v>
      </c>
      <c r="C635" s="6" t="s">
        <v>85</v>
      </c>
      <c r="D635" s="6" t="s">
        <v>70</v>
      </c>
      <c r="E635" s="6" t="s">
        <v>346</v>
      </c>
      <c r="F635" s="6" t="s">
        <v>176</v>
      </c>
      <c r="G635" s="80">
        <v>223.5</v>
      </c>
    </row>
    <row r="636" spans="1:7" ht="25.5" x14ac:dyDescent="0.2">
      <c r="A636" s="30" t="s">
        <v>51</v>
      </c>
      <c r="B636" s="4" t="s">
        <v>45</v>
      </c>
      <c r="C636" s="4" t="s">
        <v>85</v>
      </c>
      <c r="D636" s="4" t="s">
        <v>70</v>
      </c>
      <c r="E636" s="4" t="s">
        <v>347</v>
      </c>
      <c r="F636" s="4"/>
      <c r="G636" s="79">
        <f>SUM(G637:G641)</f>
        <v>3816.5</v>
      </c>
    </row>
    <row r="637" spans="1:7" x14ac:dyDescent="0.2">
      <c r="A637" s="38" t="s">
        <v>279</v>
      </c>
      <c r="B637" s="6" t="s">
        <v>45</v>
      </c>
      <c r="C637" s="6" t="s">
        <v>85</v>
      </c>
      <c r="D637" s="6" t="s">
        <v>70</v>
      </c>
      <c r="E637" s="6" t="s">
        <v>347</v>
      </c>
      <c r="F637" s="6" t="s">
        <v>149</v>
      </c>
      <c r="G637" s="80">
        <v>2636.4</v>
      </c>
    </row>
    <row r="638" spans="1:7" ht="38.25" x14ac:dyDescent="0.2">
      <c r="A638" s="14" t="s">
        <v>281</v>
      </c>
      <c r="B638" s="6" t="s">
        <v>45</v>
      </c>
      <c r="C638" s="6" t="s">
        <v>85</v>
      </c>
      <c r="D638" s="6" t="s">
        <v>70</v>
      </c>
      <c r="E638" s="6" t="s">
        <v>347</v>
      </c>
      <c r="F638" s="6" t="s">
        <v>203</v>
      </c>
      <c r="G638" s="80">
        <v>796.1</v>
      </c>
    </row>
    <row r="639" spans="1:7" ht="25.5" x14ac:dyDescent="0.2">
      <c r="A639" s="14" t="s">
        <v>118</v>
      </c>
      <c r="B639" s="6" t="s">
        <v>45</v>
      </c>
      <c r="C639" s="6" t="s">
        <v>85</v>
      </c>
      <c r="D639" s="6" t="s">
        <v>70</v>
      </c>
      <c r="E639" s="6" t="s">
        <v>347</v>
      </c>
      <c r="F639" s="6" t="s">
        <v>119</v>
      </c>
      <c r="G639" s="80">
        <v>129</v>
      </c>
    </row>
    <row r="640" spans="1:7" ht="25.5" x14ac:dyDescent="0.2">
      <c r="A640" s="14" t="s">
        <v>120</v>
      </c>
      <c r="B640" s="6" t="s">
        <v>45</v>
      </c>
      <c r="C640" s="6" t="s">
        <v>85</v>
      </c>
      <c r="D640" s="6" t="s">
        <v>70</v>
      </c>
      <c r="E640" s="6" t="s">
        <v>347</v>
      </c>
      <c r="F640" s="6" t="s">
        <v>121</v>
      </c>
      <c r="G640" s="80">
        <v>251</v>
      </c>
    </row>
    <row r="641" spans="1:7" x14ac:dyDescent="0.2">
      <c r="A641" s="14" t="s">
        <v>443</v>
      </c>
      <c r="B641" s="6" t="s">
        <v>45</v>
      </c>
      <c r="C641" s="6" t="s">
        <v>85</v>
      </c>
      <c r="D641" s="6" t="s">
        <v>70</v>
      </c>
      <c r="E641" s="6" t="s">
        <v>347</v>
      </c>
      <c r="F641" s="6" t="s">
        <v>439</v>
      </c>
      <c r="G641" s="80">
        <v>4</v>
      </c>
    </row>
    <row r="642" spans="1:7" ht="25.5" x14ac:dyDescent="0.2">
      <c r="A642" s="48" t="s">
        <v>41</v>
      </c>
      <c r="B642" s="49" t="s">
        <v>42</v>
      </c>
      <c r="C642" s="49"/>
      <c r="D642" s="49"/>
      <c r="E642" s="49"/>
      <c r="F642" s="49"/>
      <c r="G642" s="50">
        <f>G643</f>
        <v>4951.1000000000004</v>
      </c>
    </row>
    <row r="643" spans="1:7" x14ac:dyDescent="0.2">
      <c r="A643" s="21" t="s">
        <v>126</v>
      </c>
      <c r="B643" s="9" t="s">
        <v>42</v>
      </c>
      <c r="C643" s="9" t="s">
        <v>68</v>
      </c>
      <c r="D643" s="9"/>
      <c r="E643" s="9"/>
      <c r="F643" s="9"/>
      <c r="G643" s="51">
        <f>G644+G671</f>
        <v>4951.1000000000004</v>
      </c>
    </row>
    <row r="644" spans="1:7" x14ac:dyDescent="0.2">
      <c r="A644" s="23" t="s">
        <v>58</v>
      </c>
      <c r="B644" s="8" t="s">
        <v>42</v>
      </c>
      <c r="C644" s="8" t="s">
        <v>68</v>
      </c>
      <c r="D644" s="8" t="s">
        <v>70</v>
      </c>
      <c r="E644" s="8"/>
      <c r="F644" s="8"/>
      <c r="G644" s="52">
        <f>G645+G652</f>
        <v>4151.1000000000004</v>
      </c>
    </row>
    <row r="645" spans="1:7" ht="38.25" x14ac:dyDescent="0.2">
      <c r="A645" s="91" t="s">
        <v>541</v>
      </c>
      <c r="B645" s="92" t="s">
        <v>42</v>
      </c>
      <c r="C645" s="11" t="s">
        <v>68</v>
      </c>
      <c r="D645" s="11" t="s">
        <v>70</v>
      </c>
      <c r="E645" s="11" t="s">
        <v>39</v>
      </c>
      <c r="F645" s="11"/>
      <c r="G645" s="53">
        <f>G646+G649</f>
        <v>1100</v>
      </c>
    </row>
    <row r="646" spans="1:7" ht="28.5" customHeight="1" x14ac:dyDescent="0.2">
      <c r="A646" s="93" t="s">
        <v>392</v>
      </c>
      <c r="B646" s="94" t="s">
        <v>42</v>
      </c>
      <c r="C646" s="94" t="s">
        <v>68</v>
      </c>
      <c r="D646" s="94" t="s">
        <v>70</v>
      </c>
      <c r="E646" s="4" t="s">
        <v>465</v>
      </c>
      <c r="F646" s="94"/>
      <c r="G646" s="95">
        <f>G647</f>
        <v>100</v>
      </c>
    </row>
    <row r="647" spans="1:7" ht="25.5" x14ac:dyDescent="0.2">
      <c r="A647" s="93" t="s">
        <v>171</v>
      </c>
      <c r="B647" s="94" t="s">
        <v>42</v>
      </c>
      <c r="C647" s="94" t="s">
        <v>68</v>
      </c>
      <c r="D647" s="94" t="s">
        <v>70</v>
      </c>
      <c r="E647" s="4" t="s">
        <v>466</v>
      </c>
      <c r="F647" s="94"/>
      <c r="G647" s="95">
        <f>G648</f>
        <v>100</v>
      </c>
    </row>
    <row r="648" spans="1:7" ht="25.5" x14ac:dyDescent="0.2">
      <c r="A648" s="85" t="s">
        <v>120</v>
      </c>
      <c r="B648" s="96" t="s">
        <v>42</v>
      </c>
      <c r="C648" s="96" t="s">
        <v>68</v>
      </c>
      <c r="D648" s="96" t="s">
        <v>70</v>
      </c>
      <c r="E648" s="6" t="s">
        <v>466</v>
      </c>
      <c r="F648" s="96" t="s">
        <v>121</v>
      </c>
      <c r="G648" s="97">
        <v>100</v>
      </c>
    </row>
    <row r="649" spans="1:7" ht="25.5" x14ac:dyDescent="0.2">
      <c r="A649" s="15" t="s">
        <v>568</v>
      </c>
      <c r="B649" s="96" t="s">
        <v>42</v>
      </c>
      <c r="C649" s="4" t="s">
        <v>68</v>
      </c>
      <c r="D649" s="4" t="s">
        <v>70</v>
      </c>
      <c r="E649" s="4" t="s">
        <v>569</v>
      </c>
      <c r="F649" s="4"/>
      <c r="G649" s="5">
        <f>G650</f>
        <v>1000</v>
      </c>
    </row>
    <row r="650" spans="1:7" ht="25.5" x14ac:dyDescent="0.2">
      <c r="A650" s="15" t="s">
        <v>171</v>
      </c>
      <c r="B650" s="96" t="s">
        <v>42</v>
      </c>
      <c r="C650" s="4" t="s">
        <v>68</v>
      </c>
      <c r="D650" s="4" t="s">
        <v>70</v>
      </c>
      <c r="E650" s="4" t="s">
        <v>570</v>
      </c>
      <c r="F650" s="4"/>
      <c r="G650" s="97">
        <f>G651</f>
        <v>1000</v>
      </c>
    </row>
    <row r="651" spans="1:7" ht="25.5" x14ac:dyDescent="0.2">
      <c r="A651" s="85" t="s">
        <v>120</v>
      </c>
      <c r="B651" s="96" t="s">
        <v>42</v>
      </c>
      <c r="C651" s="6" t="s">
        <v>68</v>
      </c>
      <c r="D651" s="6" t="s">
        <v>70</v>
      </c>
      <c r="E651" s="6" t="s">
        <v>570</v>
      </c>
      <c r="F651" s="6" t="s">
        <v>121</v>
      </c>
      <c r="G651" s="97">
        <v>1000</v>
      </c>
    </row>
    <row r="652" spans="1:7" x14ac:dyDescent="0.2">
      <c r="A652" s="40" t="s">
        <v>162</v>
      </c>
      <c r="B652" s="11" t="s">
        <v>42</v>
      </c>
      <c r="C652" s="11" t="s">
        <v>68</v>
      </c>
      <c r="D652" s="11" t="s">
        <v>70</v>
      </c>
      <c r="E652" s="11" t="s">
        <v>184</v>
      </c>
      <c r="F652" s="11"/>
      <c r="G652" s="53">
        <f>G653+G655+G658+G660+G663</f>
        <v>3051.1</v>
      </c>
    </row>
    <row r="653" spans="1:7" ht="25.5" x14ac:dyDescent="0.2">
      <c r="A653" s="31" t="s">
        <v>113</v>
      </c>
      <c r="B653" s="4" t="s">
        <v>42</v>
      </c>
      <c r="C653" s="4" t="s">
        <v>68</v>
      </c>
      <c r="D653" s="4" t="s">
        <v>70</v>
      </c>
      <c r="E653" s="4" t="s">
        <v>207</v>
      </c>
      <c r="F653" s="4"/>
      <c r="G653" s="79">
        <f>G654</f>
        <v>311</v>
      </c>
    </row>
    <row r="654" spans="1:7" ht="51" x14ac:dyDescent="0.2">
      <c r="A654" s="18" t="s">
        <v>377</v>
      </c>
      <c r="B654" s="6" t="s">
        <v>42</v>
      </c>
      <c r="C654" s="6" t="s">
        <v>68</v>
      </c>
      <c r="D654" s="6" t="s">
        <v>70</v>
      </c>
      <c r="E654" s="6" t="s">
        <v>207</v>
      </c>
      <c r="F654" s="6" t="s">
        <v>376</v>
      </c>
      <c r="G654" s="80">
        <v>311</v>
      </c>
    </row>
    <row r="655" spans="1:7" ht="51" x14ac:dyDescent="0.2">
      <c r="A655" s="29" t="s">
        <v>155</v>
      </c>
      <c r="B655" s="4" t="s">
        <v>42</v>
      </c>
      <c r="C655" s="4" t="s">
        <v>68</v>
      </c>
      <c r="D655" s="4" t="s">
        <v>70</v>
      </c>
      <c r="E655" s="4" t="s">
        <v>208</v>
      </c>
      <c r="F655" s="4"/>
      <c r="G655" s="79">
        <f>G656+G657</f>
        <v>1.7000000000000002</v>
      </c>
    </row>
    <row r="656" spans="1:7" ht="25.5" x14ac:dyDescent="0.2">
      <c r="A656" s="36" t="s">
        <v>182</v>
      </c>
      <c r="B656" s="6" t="s">
        <v>42</v>
      </c>
      <c r="C656" s="6" t="s">
        <v>68</v>
      </c>
      <c r="D656" s="6" t="s">
        <v>70</v>
      </c>
      <c r="E656" s="6" t="s">
        <v>208</v>
      </c>
      <c r="F656" s="6" t="s">
        <v>117</v>
      </c>
      <c r="G656" s="80">
        <v>1.3</v>
      </c>
    </row>
    <row r="657" spans="1:7" ht="38.25" x14ac:dyDescent="0.2">
      <c r="A657" s="36" t="s">
        <v>183</v>
      </c>
      <c r="B657" s="6" t="s">
        <v>42</v>
      </c>
      <c r="C657" s="6" t="s">
        <v>68</v>
      </c>
      <c r="D657" s="6" t="s">
        <v>70</v>
      </c>
      <c r="E657" s="6" t="s">
        <v>208</v>
      </c>
      <c r="F657" s="6" t="s">
        <v>176</v>
      </c>
      <c r="G657" s="80">
        <v>0.4</v>
      </c>
    </row>
    <row r="658" spans="1:7" ht="51" x14ac:dyDescent="0.2">
      <c r="A658" s="31" t="s">
        <v>322</v>
      </c>
      <c r="B658" s="4" t="s">
        <v>42</v>
      </c>
      <c r="C658" s="4" t="s">
        <v>68</v>
      </c>
      <c r="D658" s="4" t="s">
        <v>70</v>
      </c>
      <c r="E658" s="4" t="s">
        <v>323</v>
      </c>
      <c r="F658" s="4"/>
      <c r="G658" s="79">
        <f>G659</f>
        <v>149.6</v>
      </c>
    </row>
    <row r="659" spans="1:7" ht="25.5" x14ac:dyDescent="0.2">
      <c r="A659" s="36" t="s">
        <v>29</v>
      </c>
      <c r="B659" s="6" t="s">
        <v>42</v>
      </c>
      <c r="C659" s="6" t="s">
        <v>68</v>
      </c>
      <c r="D659" s="6" t="s">
        <v>70</v>
      </c>
      <c r="E659" s="6" t="s">
        <v>323</v>
      </c>
      <c r="F659" s="6" t="s">
        <v>28</v>
      </c>
      <c r="G659" s="80">
        <v>149.6</v>
      </c>
    </row>
    <row r="660" spans="1:7" ht="51" x14ac:dyDescent="0.2">
      <c r="A660" s="31" t="s">
        <v>324</v>
      </c>
      <c r="B660" s="4" t="s">
        <v>42</v>
      </c>
      <c r="C660" s="4" t="s">
        <v>68</v>
      </c>
      <c r="D660" s="4" t="s">
        <v>70</v>
      </c>
      <c r="E660" s="4" t="s">
        <v>325</v>
      </c>
      <c r="F660" s="4"/>
      <c r="G660" s="79">
        <f>G661+G662</f>
        <v>22.4</v>
      </c>
    </row>
    <row r="661" spans="1:7" x14ac:dyDescent="0.2">
      <c r="A661" s="38" t="s">
        <v>279</v>
      </c>
      <c r="B661" s="6" t="s">
        <v>42</v>
      </c>
      <c r="C661" s="6" t="s">
        <v>68</v>
      </c>
      <c r="D661" s="6" t="s">
        <v>70</v>
      </c>
      <c r="E661" s="6" t="s">
        <v>325</v>
      </c>
      <c r="F661" s="6" t="s">
        <v>149</v>
      </c>
      <c r="G661" s="80">
        <v>17.2</v>
      </c>
    </row>
    <row r="662" spans="1:7" ht="38.25" x14ac:dyDescent="0.2">
      <c r="A662" s="14" t="s">
        <v>281</v>
      </c>
      <c r="B662" s="6" t="s">
        <v>42</v>
      </c>
      <c r="C662" s="6" t="s">
        <v>68</v>
      </c>
      <c r="D662" s="6" t="s">
        <v>70</v>
      </c>
      <c r="E662" s="6" t="s">
        <v>325</v>
      </c>
      <c r="F662" s="6" t="s">
        <v>203</v>
      </c>
      <c r="G662" s="80">
        <v>5.2</v>
      </c>
    </row>
    <row r="663" spans="1:7" ht="25.5" x14ac:dyDescent="0.2">
      <c r="A663" s="37" t="s">
        <v>157</v>
      </c>
      <c r="B663" s="11" t="s">
        <v>42</v>
      </c>
      <c r="C663" s="11" t="s">
        <v>68</v>
      </c>
      <c r="D663" s="11" t="s">
        <v>70</v>
      </c>
      <c r="E663" s="11" t="s">
        <v>201</v>
      </c>
      <c r="F663" s="11"/>
      <c r="G663" s="53">
        <f>G664</f>
        <v>2566.4</v>
      </c>
    </row>
    <row r="664" spans="1:7" ht="25.5" x14ac:dyDescent="0.2">
      <c r="A664" s="30" t="s">
        <v>43</v>
      </c>
      <c r="B664" s="4" t="s">
        <v>42</v>
      </c>
      <c r="C664" s="4" t="s">
        <v>68</v>
      </c>
      <c r="D664" s="4" t="s">
        <v>70</v>
      </c>
      <c r="E664" s="4" t="s">
        <v>44</v>
      </c>
      <c r="F664" s="4"/>
      <c r="G664" s="5">
        <f>SUM(G665:G670)</f>
        <v>2566.4</v>
      </c>
    </row>
    <row r="665" spans="1:7" x14ac:dyDescent="0.2">
      <c r="A665" s="38" t="s">
        <v>279</v>
      </c>
      <c r="B665" s="6" t="s">
        <v>42</v>
      </c>
      <c r="C665" s="6" t="s">
        <v>68</v>
      </c>
      <c r="D665" s="6" t="s">
        <v>70</v>
      </c>
      <c r="E665" s="6" t="s">
        <v>44</v>
      </c>
      <c r="F665" s="6" t="s">
        <v>149</v>
      </c>
      <c r="G665" s="19">
        <v>1726.9</v>
      </c>
    </row>
    <row r="666" spans="1:7" ht="25.5" x14ac:dyDescent="0.2">
      <c r="A666" s="106" t="s">
        <v>442</v>
      </c>
      <c r="B666" s="6" t="s">
        <v>42</v>
      </c>
      <c r="C666" s="6" t="s">
        <v>68</v>
      </c>
      <c r="D666" s="6" t="s">
        <v>70</v>
      </c>
      <c r="E666" s="6" t="s">
        <v>44</v>
      </c>
      <c r="F666" s="6" t="s">
        <v>438</v>
      </c>
      <c r="G666" s="19">
        <v>50</v>
      </c>
    </row>
    <row r="667" spans="1:7" ht="38.25" x14ac:dyDescent="0.2">
      <c r="A667" s="14" t="s">
        <v>281</v>
      </c>
      <c r="B667" s="6" t="s">
        <v>42</v>
      </c>
      <c r="C667" s="6" t="s">
        <v>68</v>
      </c>
      <c r="D667" s="6" t="s">
        <v>70</v>
      </c>
      <c r="E667" s="6" t="s">
        <v>44</v>
      </c>
      <c r="F667" s="6" t="s">
        <v>203</v>
      </c>
      <c r="G667" s="19">
        <v>521.5</v>
      </c>
    </row>
    <row r="668" spans="1:7" ht="25.5" x14ac:dyDescent="0.2">
      <c r="A668" s="14" t="s">
        <v>118</v>
      </c>
      <c r="B668" s="6" t="s">
        <v>42</v>
      </c>
      <c r="C668" s="6" t="s">
        <v>68</v>
      </c>
      <c r="D668" s="6" t="s">
        <v>70</v>
      </c>
      <c r="E668" s="6" t="s">
        <v>44</v>
      </c>
      <c r="F668" s="6" t="s">
        <v>119</v>
      </c>
      <c r="G668" s="19">
        <v>114.3</v>
      </c>
    </row>
    <row r="669" spans="1:7" ht="25.5" x14ac:dyDescent="0.2">
      <c r="A669" s="14" t="s">
        <v>120</v>
      </c>
      <c r="B669" s="6" t="s">
        <v>42</v>
      </c>
      <c r="C669" s="6" t="s">
        <v>68</v>
      </c>
      <c r="D669" s="6" t="s">
        <v>70</v>
      </c>
      <c r="E669" s="6" t="s">
        <v>44</v>
      </c>
      <c r="F669" s="6" t="s">
        <v>121</v>
      </c>
      <c r="G669" s="19">
        <v>151.816</v>
      </c>
    </row>
    <row r="670" spans="1:7" x14ac:dyDescent="0.2">
      <c r="A670" s="14" t="s">
        <v>443</v>
      </c>
      <c r="B670" s="6" t="s">
        <v>42</v>
      </c>
      <c r="C670" s="6" t="s">
        <v>68</v>
      </c>
      <c r="D670" s="6" t="s">
        <v>70</v>
      </c>
      <c r="E670" s="6" t="s">
        <v>44</v>
      </c>
      <c r="F670" s="6" t="s">
        <v>439</v>
      </c>
      <c r="G670" s="19">
        <v>1.8839999999999999</v>
      </c>
    </row>
    <row r="671" spans="1:7" x14ac:dyDescent="0.2">
      <c r="A671" s="23" t="s">
        <v>110</v>
      </c>
      <c r="B671" s="8" t="s">
        <v>42</v>
      </c>
      <c r="C671" s="8" t="s">
        <v>68</v>
      </c>
      <c r="D671" s="8" t="s">
        <v>86</v>
      </c>
      <c r="E671" s="8"/>
      <c r="F671" s="8"/>
      <c r="G671" s="52">
        <f>G672</f>
        <v>800</v>
      </c>
    </row>
    <row r="672" spans="1:7" s="67" customFormat="1" ht="51" x14ac:dyDescent="0.25">
      <c r="A672" s="39" t="s">
        <v>513</v>
      </c>
      <c r="B672" s="11" t="s">
        <v>42</v>
      </c>
      <c r="C672" s="11" t="s">
        <v>68</v>
      </c>
      <c r="D672" s="11" t="s">
        <v>86</v>
      </c>
      <c r="E672" s="11" t="s">
        <v>510</v>
      </c>
      <c r="F672" s="11"/>
      <c r="G672" s="53">
        <f>G673</f>
        <v>800</v>
      </c>
    </row>
    <row r="673" spans="1:7" s="41" customFormat="1" ht="25.5" x14ac:dyDescent="0.2">
      <c r="A673" s="16" t="s">
        <v>512</v>
      </c>
      <c r="B673" s="4" t="s">
        <v>42</v>
      </c>
      <c r="C673" s="4" t="s">
        <v>68</v>
      </c>
      <c r="D673" s="4" t="s">
        <v>86</v>
      </c>
      <c r="E673" s="4" t="s">
        <v>509</v>
      </c>
      <c r="F673" s="4"/>
      <c r="G673" s="5">
        <f>G674</f>
        <v>800</v>
      </c>
    </row>
    <row r="674" spans="1:7" s="41" customFormat="1" ht="38.25" x14ac:dyDescent="0.2">
      <c r="A674" s="16" t="s">
        <v>511</v>
      </c>
      <c r="B674" s="4" t="s">
        <v>42</v>
      </c>
      <c r="C674" s="4" t="s">
        <v>68</v>
      </c>
      <c r="D674" s="4" t="s">
        <v>86</v>
      </c>
      <c r="E674" s="4" t="s">
        <v>508</v>
      </c>
      <c r="F674" s="4"/>
      <c r="G674" s="79">
        <f>G675</f>
        <v>800</v>
      </c>
    </row>
    <row r="675" spans="1:7" ht="25.5" x14ac:dyDescent="0.2">
      <c r="A675" s="14" t="s">
        <v>120</v>
      </c>
      <c r="B675" s="6" t="s">
        <v>42</v>
      </c>
      <c r="C675" s="6" t="s">
        <v>68</v>
      </c>
      <c r="D675" s="6" t="s">
        <v>86</v>
      </c>
      <c r="E675" s="6" t="s">
        <v>508</v>
      </c>
      <c r="F675" s="6" t="s">
        <v>121</v>
      </c>
      <c r="G675" s="19">
        <f>400+400</f>
        <v>800</v>
      </c>
    </row>
    <row r="676" spans="1:7" ht="38.25" x14ac:dyDescent="0.2">
      <c r="A676" s="48" t="s">
        <v>636</v>
      </c>
      <c r="B676" s="49" t="s">
        <v>637</v>
      </c>
      <c r="C676" s="49"/>
      <c r="D676" s="49"/>
      <c r="E676" s="49"/>
      <c r="F676" s="49"/>
      <c r="G676" s="50">
        <f>G677+G686+G706+G730+G739</f>
        <v>197093.56439999997</v>
      </c>
    </row>
    <row r="677" spans="1:7" x14ac:dyDescent="0.2">
      <c r="A677" s="34" t="s">
        <v>123</v>
      </c>
      <c r="B677" s="9" t="s">
        <v>637</v>
      </c>
      <c r="C677" s="9" t="s">
        <v>65</v>
      </c>
      <c r="D677" s="9"/>
      <c r="E677" s="9"/>
      <c r="F677" s="9"/>
      <c r="G677" s="51">
        <f>G678</f>
        <v>6297.5999999999995</v>
      </c>
    </row>
    <row r="678" spans="1:7" ht="13.5" x14ac:dyDescent="0.2">
      <c r="A678" s="23" t="s">
        <v>115</v>
      </c>
      <c r="B678" s="13" t="s">
        <v>637</v>
      </c>
      <c r="C678" s="8" t="s">
        <v>65</v>
      </c>
      <c r="D678" s="8" t="s">
        <v>103</v>
      </c>
      <c r="E678" s="8"/>
      <c r="F678" s="8"/>
      <c r="G678" s="52">
        <f>G679</f>
        <v>6297.5999999999995</v>
      </c>
    </row>
    <row r="679" spans="1:7" x14ac:dyDescent="0.2">
      <c r="A679" s="17" t="s">
        <v>162</v>
      </c>
      <c r="B679" s="11" t="s">
        <v>637</v>
      </c>
      <c r="C679" s="11" t="s">
        <v>65</v>
      </c>
      <c r="D679" s="11" t="s">
        <v>103</v>
      </c>
      <c r="E679" s="11" t="s">
        <v>184</v>
      </c>
      <c r="F679" s="11"/>
      <c r="G679" s="53">
        <f>G680</f>
        <v>6297.5999999999995</v>
      </c>
    </row>
    <row r="680" spans="1:7" ht="25.5" x14ac:dyDescent="0.2">
      <c r="A680" s="37" t="s">
        <v>157</v>
      </c>
      <c r="B680" s="11" t="s">
        <v>637</v>
      </c>
      <c r="C680" s="11" t="s">
        <v>65</v>
      </c>
      <c r="D680" s="11" t="s">
        <v>103</v>
      </c>
      <c r="E680" s="11" t="s">
        <v>638</v>
      </c>
      <c r="F680" s="11"/>
      <c r="G680" s="53">
        <f>G681</f>
        <v>6297.5999999999995</v>
      </c>
    </row>
    <row r="681" spans="1:7" ht="25.5" x14ac:dyDescent="0.2">
      <c r="A681" s="30" t="s">
        <v>574</v>
      </c>
      <c r="B681" s="4" t="s">
        <v>637</v>
      </c>
      <c r="C681" s="4" t="s">
        <v>65</v>
      </c>
      <c r="D681" s="4" t="s">
        <v>103</v>
      </c>
      <c r="E681" s="4" t="s">
        <v>575</v>
      </c>
      <c r="F681" s="4"/>
      <c r="G681" s="5">
        <f>SUM(G682:G685)</f>
        <v>6297.5999999999995</v>
      </c>
    </row>
    <row r="682" spans="1:7" x14ac:dyDescent="0.2">
      <c r="A682" s="38" t="s">
        <v>279</v>
      </c>
      <c r="B682" s="6" t="s">
        <v>637</v>
      </c>
      <c r="C682" s="6" t="s">
        <v>65</v>
      </c>
      <c r="D682" s="6" t="s">
        <v>103</v>
      </c>
      <c r="E682" s="6" t="s">
        <v>575</v>
      </c>
      <c r="F682" s="6" t="s">
        <v>149</v>
      </c>
      <c r="G682" s="19">
        <v>3415.7</v>
      </c>
    </row>
    <row r="683" spans="1:7" ht="38.25" x14ac:dyDescent="0.2">
      <c r="A683" s="14" t="s">
        <v>281</v>
      </c>
      <c r="B683" s="6" t="s">
        <v>637</v>
      </c>
      <c r="C683" s="6" t="s">
        <v>65</v>
      </c>
      <c r="D683" s="6" t="s">
        <v>103</v>
      </c>
      <c r="E683" s="6" t="s">
        <v>575</v>
      </c>
      <c r="F683" s="6" t="s">
        <v>203</v>
      </c>
      <c r="G683" s="19">
        <v>1031.5999999999999</v>
      </c>
    </row>
    <row r="684" spans="1:7" ht="25.5" x14ac:dyDescent="0.2">
      <c r="A684" s="14" t="s">
        <v>182</v>
      </c>
      <c r="B684" s="6" t="s">
        <v>637</v>
      </c>
      <c r="C684" s="6" t="s">
        <v>65</v>
      </c>
      <c r="D684" s="6" t="s">
        <v>80</v>
      </c>
      <c r="E684" s="6" t="s">
        <v>575</v>
      </c>
      <c r="F684" s="6" t="s">
        <v>117</v>
      </c>
      <c r="G684" s="80">
        <v>1421.1</v>
      </c>
    </row>
    <row r="685" spans="1:7" ht="38.25" x14ac:dyDescent="0.2">
      <c r="A685" s="14" t="s">
        <v>183</v>
      </c>
      <c r="B685" s="6" t="s">
        <v>637</v>
      </c>
      <c r="C685" s="6" t="s">
        <v>65</v>
      </c>
      <c r="D685" s="6" t="s">
        <v>80</v>
      </c>
      <c r="E685" s="6" t="s">
        <v>575</v>
      </c>
      <c r="F685" s="6" t="s">
        <v>176</v>
      </c>
      <c r="G685" s="80">
        <v>429.2</v>
      </c>
    </row>
    <row r="686" spans="1:7" x14ac:dyDescent="0.2">
      <c r="A686" s="21" t="s">
        <v>126</v>
      </c>
      <c r="B686" s="9" t="s">
        <v>637</v>
      </c>
      <c r="C686" s="9" t="s">
        <v>68</v>
      </c>
      <c r="D686" s="9"/>
      <c r="E686" s="9"/>
      <c r="F686" s="9"/>
      <c r="G686" s="51">
        <f>G687+G694</f>
        <v>102492.12999999999</v>
      </c>
    </row>
    <row r="687" spans="1:7" ht="13.5" x14ac:dyDescent="0.2">
      <c r="A687" s="23" t="s">
        <v>58</v>
      </c>
      <c r="B687" s="13" t="s">
        <v>637</v>
      </c>
      <c r="C687" s="8" t="s">
        <v>68</v>
      </c>
      <c r="D687" s="8" t="s">
        <v>70</v>
      </c>
      <c r="E687" s="23"/>
      <c r="F687" s="23"/>
      <c r="G687" s="52">
        <f>G688</f>
        <v>3417.4</v>
      </c>
    </row>
    <row r="688" spans="1:7" x14ac:dyDescent="0.2">
      <c r="A688" s="40" t="s">
        <v>162</v>
      </c>
      <c r="B688" s="11" t="s">
        <v>637</v>
      </c>
      <c r="C688" s="11" t="s">
        <v>68</v>
      </c>
      <c r="D688" s="11" t="s">
        <v>70</v>
      </c>
      <c r="E688" s="11" t="s">
        <v>184</v>
      </c>
      <c r="F688" s="40"/>
      <c r="G688" s="144">
        <f>G689+G692</f>
        <v>3417.4</v>
      </c>
    </row>
    <row r="689" spans="1:7" ht="51" x14ac:dyDescent="0.2">
      <c r="A689" s="30" t="s">
        <v>294</v>
      </c>
      <c r="B689" s="4" t="s">
        <v>637</v>
      </c>
      <c r="C689" s="4" t="s">
        <v>68</v>
      </c>
      <c r="D689" s="4" t="s">
        <v>70</v>
      </c>
      <c r="E689" s="4" t="s">
        <v>307</v>
      </c>
      <c r="F689" s="4"/>
      <c r="G689" s="79">
        <f>SUM(G690:G691)</f>
        <v>50.5</v>
      </c>
    </row>
    <row r="690" spans="1:7" x14ac:dyDescent="0.2">
      <c r="A690" s="38" t="s">
        <v>279</v>
      </c>
      <c r="B690" s="6" t="s">
        <v>637</v>
      </c>
      <c r="C690" s="6" t="s">
        <v>68</v>
      </c>
      <c r="D690" s="6" t="s">
        <v>70</v>
      </c>
      <c r="E690" s="6" t="s">
        <v>307</v>
      </c>
      <c r="F690" s="6" t="s">
        <v>149</v>
      </c>
      <c r="G690" s="80">
        <v>38.786000000000001</v>
      </c>
    </row>
    <row r="691" spans="1:7" ht="38.25" x14ac:dyDescent="0.2">
      <c r="A691" s="14" t="s">
        <v>281</v>
      </c>
      <c r="B691" s="6" t="s">
        <v>637</v>
      </c>
      <c r="C691" s="6" t="s">
        <v>68</v>
      </c>
      <c r="D691" s="6" t="s">
        <v>70</v>
      </c>
      <c r="E691" s="6" t="s">
        <v>307</v>
      </c>
      <c r="F691" s="6" t="s">
        <v>203</v>
      </c>
      <c r="G691" s="80">
        <v>11.714</v>
      </c>
    </row>
    <row r="692" spans="1:7" ht="51" x14ac:dyDescent="0.2">
      <c r="A692" s="31" t="s">
        <v>293</v>
      </c>
      <c r="B692" s="4" t="s">
        <v>637</v>
      </c>
      <c r="C692" s="4" t="s">
        <v>68</v>
      </c>
      <c r="D692" s="4" t="s">
        <v>70</v>
      </c>
      <c r="E692" s="4" t="s">
        <v>306</v>
      </c>
      <c r="F692" s="4"/>
      <c r="G692" s="79">
        <f>G693</f>
        <v>3366.9</v>
      </c>
    </row>
    <row r="693" spans="1:7" ht="25.5" x14ac:dyDescent="0.2">
      <c r="A693" s="18" t="s">
        <v>171</v>
      </c>
      <c r="B693" s="6" t="s">
        <v>637</v>
      </c>
      <c r="C693" s="6" t="s">
        <v>68</v>
      </c>
      <c r="D693" s="6" t="s">
        <v>70</v>
      </c>
      <c r="E693" s="6" t="s">
        <v>306</v>
      </c>
      <c r="F693" s="6" t="s">
        <v>121</v>
      </c>
      <c r="G693" s="80">
        <v>3366.9</v>
      </c>
    </row>
    <row r="694" spans="1:7" s="113" customFormat="1" x14ac:dyDescent="0.2">
      <c r="A694" s="124" t="s">
        <v>475</v>
      </c>
      <c r="B694" s="125" t="s">
        <v>637</v>
      </c>
      <c r="C694" s="125" t="s">
        <v>68</v>
      </c>
      <c r="D694" s="125" t="s">
        <v>71</v>
      </c>
      <c r="E694" s="112"/>
      <c r="F694" s="112"/>
      <c r="G694" s="126">
        <f>G695+G702</f>
        <v>99074.73</v>
      </c>
    </row>
    <row r="695" spans="1:7" s="42" customFormat="1" ht="51" x14ac:dyDescent="0.2">
      <c r="A695" s="39" t="s">
        <v>527</v>
      </c>
      <c r="B695" s="11" t="s">
        <v>637</v>
      </c>
      <c r="C695" s="127" t="s">
        <v>68</v>
      </c>
      <c r="D695" s="127" t="s">
        <v>71</v>
      </c>
      <c r="E695" s="11" t="s">
        <v>204</v>
      </c>
      <c r="F695" s="127"/>
      <c r="G695" s="128">
        <f>G696</f>
        <v>91158.7</v>
      </c>
    </row>
    <row r="696" spans="1:7" s="41" customFormat="1" ht="25.5" x14ac:dyDescent="0.2">
      <c r="A696" s="16" t="s">
        <v>474</v>
      </c>
      <c r="B696" s="4" t="s">
        <v>637</v>
      </c>
      <c r="C696" s="116" t="s">
        <v>68</v>
      </c>
      <c r="D696" s="116" t="s">
        <v>71</v>
      </c>
      <c r="E696" s="4" t="s">
        <v>473</v>
      </c>
      <c r="F696" s="116"/>
      <c r="G696" s="79">
        <f>G697</f>
        <v>91158.7</v>
      </c>
    </row>
    <row r="697" spans="1:7" s="41" customFormat="1" ht="25.5" x14ac:dyDescent="0.2">
      <c r="A697" s="16" t="s">
        <v>470</v>
      </c>
      <c r="B697" s="4" t="s">
        <v>637</v>
      </c>
      <c r="C697" s="116" t="s">
        <v>68</v>
      </c>
      <c r="D697" s="116" t="s">
        <v>71</v>
      </c>
      <c r="E697" s="4" t="s">
        <v>472</v>
      </c>
      <c r="F697" s="116"/>
      <c r="G697" s="79">
        <f>G698+G700</f>
        <v>91158.7</v>
      </c>
    </row>
    <row r="698" spans="1:7" s="41" customFormat="1" ht="63.75" x14ac:dyDescent="0.2">
      <c r="A698" s="16" t="s">
        <v>641</v>
      </c>
      <c r="B698" s="4" t="s">
        <v>637</v>
      </c>
      <c r="C698" s="116" t="s">
        <v>68</v>
      </c>
      <c r="D698" s="116" t="s">
        <v>71</v>
      </c>
      <c r="E698" s="4" t="s">
        <v>642</v>
      </c>
      <c r="F698" s="116"/>
      <c r="G698" s="79">
        <f>G699</f>
        <v>4750</v>
      </c>
    </row>
    <row r="699" spans="1:7" s="41" customFormat="1" ht="25.5" x14ac:dyDescent="0.2">
      <c r="A699" s="18" t="s">
        <v>171</v>
      </c>
      <c r="B699" s="6" t="s">
        <v>637</v>
      </c>
      <c r="C699" s="81" t="s">
        <v>68</v>
      </c>
      <c r="D699" s="81" t="s">
        <v>71</v>
      </c>
      <c r="E699" s="6" t="s">
        <v>642</v>
      </c>
      <c r="F699" s="81" t="s">
        <v>121</v>
      </c>
      <c r="G699" s="80">
        <v>4750</v>
      </c>
    </row>
    <row r="700" spans="1:7" s="41" customFormat="1" ht="25.5" x14ac:dyDescent="0.2">
      <c r="A700" s="16" t="s">
        <v>408</v>
      </c>
      <c r="B700" s="4" t="s">
        <v>637</v>
      </c>
      <c r="C700" s="116" t="s">
        <v>68</v>
      </c>
      <c r="D700" s="116" t="s">
        <v>71</v>
      </c>
      <c r="E700" s="4" t="s">
        <v>471</v>
      </c>
      <c r="F700" s="116"/>
      <c r="G700" s="79">
        <f>G701</f>
        <v>86408.7</v>
      </c>
    </row>
    <row r="701" spans="1:7" s="41" customFormat="1" x14ac:dyDescent="0.2">
      <c r="A701" s="14" t="s">
        <v>174</v>
      </c>
      <c r="B701" s="6" t="s">
        <v>637</v>
      </c>
      <c r="C701" s="81" t="s">
        <v>68</v>
      </c>
      <c r="D701" s="81" t="s">
        <v>71</v>
      </c>
      <c r="E701" s="6" t="s">
        <v>471</v>
      </c>
      <c r="F701" s="81" t="s">
        <v>125</v>
      </c>
      <c r="G701" s="80">
        <v>86408.7</v>
      </c>
    </row>
    <row r="702" spans="1:7" s="41" customFormat="1" ht="38.25" x14ac:dyDescent="0.2">
      <c r="A702" s="40" t="s">
        <v>541</v>
      </c>
      <c r="B702" s="11" t="s">
        <v>637</v>
      </c>
      <c r="C702" s="127" t="s">
        <v>68</v>
      </c>
      <c r="D702" s="127" t="s">
        <v>71</v>
      </c>
      <c r="E702" s="127" t="s">
        <v>39</v>
      </c>
      <c r="F702" s="127"/>
      <c r="G702" s="128">
        <f>G703</f>
        <v>7916.03</v>
      </c>
    </row>
    <row r="703" spans="1:7" s="41" customFormat="1" ht="25.5" x14ac:dyDescent="0.2">
      <c r="A703" s="138" t="s">
        <v>546</v>
      </c>
      <c r="B703" s="6" t="s">
        <v>637</v>
      </c>
      <c r="C703" s="116" t="s">
        <v>68</v>
      </c>
      <c r="D703" s="116" t="s">
        <v>71</v>
      </c>
      <c r="E703" s="116" t="s">
        <v>547</v>
      </c>
      <c r="F703" s="116"/>
      <c r="G703" s="80">
        <f>G704</f>
        <v>7916.03</v>
      </c>
    </row>
    <row r="704" spans="1:7" s="41" customFormat="1" ht="51" x14ac:dyDescent="0.2">
      <c r="A704" s="123" t="s">
        <v>644</v>
      </c>
      <c r="B704" s="6" t="s">
        <v>637</v>
      </c>
      <c r="C704" s="116" t="s">
        <v>68</v>
      </c>
      <c r="D704" s="116" t="s">
        <v>71</v>
      </c>
      <c r="E704" s="116" t="s">
        <v>643</v>
      </c>
      <c r="F704" s="116"/>
      <c r="G704" s="80">
        <f>G705</f>
        <v>7916.03</v>
      </c>
    </row>
    <row r="705" spans="1:7" s="41" customFormat="1" x14ac:dyDescent="0.2">
      <c r="A705" s="14" t="s">
        <v>174</v>
      </c>
      <c r="B705" s="6" t="s">
        <v>637</v>
      </c>
      <c r="C705" s="81" t="s">
        <v>68</v>
      </c>
      <c r="D705" s="81" t="s">
        <v>71</v>
      </c>
      <c r="E705" s="81" t="s">
        <v>643</v>
      </c>
      <c r="F705" s="81" t="s">
        <v>125</v>
      </c>
      <c r="G705" s="80">
        <v>7916.03</v>
      </c>
    </row>
    <row r="706" spans="1:7" x14ac:dyDescent="0.2">
      <c r="A706" s="34" t="s">
        <v>139</v>
      </c>
      <c r="B706" s="9" t="s">
        <v>637</v>
      </c>
      <c r="C706" s="9" t="s">
        <v>70</v>
      </c>
      <c r="D706" s="9"/>
      <c r="E706" s="9"/>
      <c r="F706" s="9"/>
      <c r="G706" s="51">
        <f>G712+G707</f>
        <v>53523.677729999996</v>
      </c>
    </row>
    <row r="707" spans="1:7" x14ac:dyDescent="0.2">
      <c r="A707" s="28" t="s">
        <v>92</v>
      </c>
      <c r="B707" s="8" t="s">
        <v>637</v>
      </c>
      <c r="C707" s="8" t="s">
        <v>70</v>
      </c>
      <c r="D707" s="8" t="s">
        <v>67</v>
      </c>
      <c r="E707" s="8"/>
      <c r="F707" s="8"/>
      <c r="G707" s="52">
        <f>G710</f>
        <v>525.57600000000002</v>
      </c>
    </row>
    <row r="708" spans="1:7" ht="25.5" x14ac:dyDescent="0.2">
      <c r="A708" s="148" t="s">
        <v>536</v>
      </c>
      <c r="B708" s="127" t="s">
        <v>637</v>
      </c>
      <c r="C708" s="11" t="s">
        <v>70</v>
      </c>
      <c r="D708" s="11" t="s">
        <v>67</v>
      </c>
      <c r="E708" s="11" t="s">
        <v>534</v>
      </c>
      <c r="F708" s="11"/>
      <c r="G708" s="53">
        <f>G709</f>
        <v>525.57600000000002</v>
      </c>
    </row>
    <row r="709" spans="1:7" ht="25.5" x14ac:dyDescent="0.2">
      <c r="A709" s="149" t="s">
        <v>537</v>
      </c>
      <c r="B709" s="116" t="s">
        <v>637</v>
      </c>
      <c r="C709" s="4" t="s">
        <v>70</v>
      </c>
      <c r="D709" s="4" t="s">
        <v>67</v>
      </c>
      <c r="E709" s="4" t="s">
        <v>616</v>
      </c>
      <c r="F709" s="4"/>
      <c r="G709" s="5">
        <f>G710</f>
        <v>525.57600000000002</v>
      </c>
    </row>
    <row r="710" spans="1:7" s="41" customFormat="1" ht="24.75" customHeight="1" x14ac:dyDescent="0.2">
      <c r="A710" s="15" t="s">
        <v>171</v>
      </c>
      <c r="B710" s="88" t="s">
        <v>637</v>
      </c>
      <c r="C710" s="4" t="s">
        <v>70</v>
      </c>
      <c r="D710" s="4" t="s">
        <v>67</v>
      </c>
      <c r="E710" s="4" t="s">
        <v>652</v>
      </c>
      <c r="F710" s="4"/>
      <c r="G710" s="5">
        <f>SUM(G711:G711)</f>
        <v>525.57600000000002</v>
      </c>
    </row>
    <row r="711" spans="1:7" s="41" customFormat="1" ht="25.5" x14ac:dyDescent="0.2">
      <c r="A711" s="36" t="s">
        <v>120</v>
      </c>
      <c r="B711" s="10" t="s">
        <v>637</v>
      </c>
      <c r="C711" s="6" t="s">
        <v>70</v>
      </c>
      <c r="D711" s="6" t="s">
        <v>67</v>
      </c>
      <c r="E711" s="6" t="s">
        <v>652</v>
      </c>
      <c r="F711" s="6" t="s">
        <v>121</v>
      </c>
      <c r="G711" s="19">
        <v>525.57600000000002</v>
      </c>
    </row>
    <row r="712" spans="1:7" x14ac:dyDescent="0.2">
      <c r="A712" s="28" t="s">
        <v>54</v>
      </c>
      <c r="B712" s="8" t="s">
        <v>637</v>
      </c>
      <c r="C712" s="8" t="s">
        <v>70</v>
      </c>
      <c r="D712" s="8" t="s">
        <v>80</v>
      </c>
      <c r="E712" s="8"/>
      <c r="F712" s="8"/>
      <c r="G712" s="52">
        <f>G723+G713+G718</f>
        <v>52998.101729999995</v>
      </c>
    </row>
    <row r="713" spans="1:7" ht="25.5" x14ac:dyDescent="0.2">
      <c r="A713" s="132" t="s">
        <v>530</v>
      </c>
      <c r="B713" s="127" t="s">
        <v>637</v>
      </c>
      <c r="C713" s="127" t="s">
        <v>70</v>
      </c>
      <c r="D713" s="127" t="s">
        <v>80</v>
      </c>
      <c r="E713" s="127" t="s">
        <v>39</v>
      </c>
      <c r="F713" s="127"/>
      <c r="G713" s="128">
        <f>G714</f>
        <v>5001</v>
      </c>
    </row>
    <row r="714" spans="1:7" ht="38.25" x14ac:dyDescent="0.2">
      <c r="A714" s="138" t="s">
        <v>548</v>
      </c>
      <c r="B714" s="116" t="s">
        <v>637</v>
      </c>
      <c r="C714" s="116" t="s">
        <v>70</v>
      </c>
      <c r="D714" s="116" t="s">
        <v>80</v>
      </c>
      <c r="E714" s="116" t="s">
        <v>549</v>
      </c>
      <c r="F714" s="127"/>
      <c r="G714" s="80">
        <f>G715</f>
        <v>5001</v>
      </c>
    </row>
    <row r="715" spans="1:7" x14ac:dyDescent="0.2">
      <c r="A715" s="138" t="s">
        <v>433</v>
      </c>
      <c r="B715" s="116" t="s">
        <v>637</v>
      </c>
      <c r="C715" s="116" t="s">
        <v>70</v>
      </c>
      <c r="D715" s="116" t="s">
        <v>80</v>
      </c>
      <c r="E715" s="116" t="s">
        <v>550</v>
      </c>
      <c r="F715" s="127"/>
      <c r="G715" s="80">
        <f>G716+G717</f>
        <v>5001</v>
      </c>
    </row>
    <row r="716" spans="1:7" ht="25.5" x14ac:dyDescent="0.2">
      <c r="A716" s="105" t="s">
        <v>120</v>
      </c>
      <c r="B716" s="81" t="s">
        <v>637</v>
      </c>
      <c r="C716" s="81" t="s">
        <v>70</v>
      </c>
      <c r="D716" s="81" t="s">
        <v>80</v>
      </c>
      <c r="E716" s="81" t="s">
        <v>550</v>
      </c>
      <c r="F716" s="81" t="s">
        <v>121</v>
      </c>
      <c r="G716" s="80">
        <v>2858</v>
      </c>
    </row>
    <row r="717" spans="1:7" x14ac:dyDescent="0.2">
      <c r="A717" s="14" t="s">
        <v>174</v>
      </c>
      <c r="B717" s="81" t="s">
        <v>637</v>
      </c>
      <c r="C717" s="81" t="s">
        <v>70</v>
      </c>
      <c r="D717" s="81" t="s">
        <v>80</v>
      </c>
      <c r="E717" s="81" t="s">
        <v>550</v>
      </c>
      <c r="F717" s="81" t="s">
        <v>125</v>
      </c>
      <c r="G717" s="80">
        <v>2143</v>
      </c>
    </row>
    <row r="718" spans="1:7" ht="38.25" x14ac:dyDescent="0.2">
      <c r="A718" s="65" t="s">
        <v>529</v>
      </c>
      <c r="B718" s="7" t="s">
        <v>637</v>
      </c>
      <c r="C718" s="11" t="s">
        <v>70</v>
      </c>
      <c r="D718" s="11" t="s">
        <v>80</v>
      </c>
      <c r="E718" s="11" t="s">
        <v>317</v>
      </c>
      <c r="F718" s="11"/>
      <c r="G718" s="53">
        <f>G719</f>
        <v>27601.2834</v>
      </c>
    </row>
    <row r="719" spans="1:7" ht="25.5" x14ac:dyDescent="0.2">
      <c r="A719" s="24" t="s">
        <v>318</v>
      </c>
      <c r="B719" s="4" t="s">
        <v>637</v>
      </c>
      <c r="C719" s="4" t="s">
        <v>70</v>
      </c>
      <c r="D719" s="4" t="s">
        <v>80</v>
      </c>
      <c r="E719" s="4" t="s">
        <v>329</v>
      </c>
      <c r="F719" s="15"/>
      <c r="G719" s="5">
        <f>G720</f>
        <v>27601.2834</v>
      </c>
    </row>
    <row r="720" spans="1:7" ht="38.25" x14ac:dyDescent="0.2">
      <c r="A720" s="24" t="s">
        <v>645</v>
      </c>
      <c r="B720" s="4" t="s">
        <v>637</v>
      </c>
      <c r="C720" s="4" t="s">
        <v>70</v>
      </c>
      <c r="D720" s="4" t="s">
        <v>80</v>
      </c>
      <c r="E720" s="4" t="s">
        <v>646</v>
      </c>
      <c r="F720" s="15"/>
      <c r="G720" s="5">
        <f>SUM(G721:G722)</f>
        <v>27601.2834</v>
      </c>
    </row>
    <row r="721" spans="1:7" x14ac:dyDescent="0.2">
      <c r="A721" s="36" t="s">
        <v>174</v>
      </c>
      <c r="B721" s="6" t="s">
        <v>637</v>
      </c>
      <c r="C721" s="6" t="s">
        <v>70</v>
      </c>
      <c r="D721" s="6" t="s">
        <v>80</v>
      </c>
      <c r="E721" s="6" t="s">
        <v>646</v>
      </c>
      <c r="F721" s="81" t="s">
        <v>125</v>
      </c>
      <c r="G721" s="80">
        <v>13800.6417</v>
      </c>
    </row>
    <row r="722" spans="1:7" ht="25.5" x14ac:dyDescent="0.2">
      <c r="A722" s="18" t="s">
        <v>171</v>
      </c>
      <c r="B722" s="6" t="s">
        <v>637</v>
      </c>
      <c r="C722" s="6" t="s">
        <v>70</v>
      </c>
      <c r="D722" s="6" t="s">
        <v>80</v>
      </c>
      <c r="E722" s="6" t="s">
        <v>646</v>
      </c>
      <c r="F722" s="81" t="s">
        <v>121</v>
      </c>
      <c r="G722" s="80">
        <v>13800.6417</v>
      </c>
    </row>
    <row r="723" spans="1:7" ht="38.25" x14ac:dyDescent="0.2">
      <c r="A723" s="40" t="s">
        <v>639</v>
      </c>
      <c r="B723" s="7" t="s">
        <v>637</v>
      </c>
      <c r="C723" s="11" t="s">
        <v>70</v>
      </c>
      <c r="D723" s="11" t="s">
        <v>80</v>
      </c>
      <c r="E723" s="11" t="s">
        <v>478</v>
      </c>
      <c r="F723" s="11"/>
      <c r="G723" s="53">
        <f>G724+G727</f>
        <v>20395.818329999998</v>
      </c>
    </row>
    <row r="724" spans="1:7" ht="25.5" x14ac:dyDescent="0.2">
      <c r="A724" s="15" t="s">
        <v>483</v>
      </c>
      <c r="B724" s="4" t="s">
        <v>637</v>
      </c>
      <c r="C724" s="4" t="s">
        <v>70</v>
      </c>
      <c r="D724" s="4" t="s">
        <v>80</v>
      </c>
      <c r="E724" s="4" t="s">
        <v>482</v>
      </c>
      <c r="F724" s="4"/>
      <c r="G724" s="5">
        <f>G725</f>
        <v>20195.818329999998</v>
      </c>
    </row>
    <row r="725" spans="1:7" ht="25.5" x14ac:dyDescent="0.2">
      <c r="A725" s="16" t="s">
        <v>171</v>
      </c>
      <c r="B725" s="6" t="s">
        <v>637</v>
      </c>
      <c r="C725" s="6" t="s">
        <v>70</v>
      </c>
      <c r="D725" s="6" t="s">
        <v>80</v>
      </c>
      <c r="E725" s="6" t="s">
        <v>481</v>
      </c>
      <c r="F725" s="6"/>
      <c r="G725" s="19">
        <f>G726</f>
        <v>20195.818329999998</v>
      </c>
    </row>
    <row r="726" spans="1:7" ht="25.5" x14ac:dyDescent="0.2">
      <c r="A726" s="18" t="s">
        <v>171</v>
      </c>
      <c r="B726" s="6" t="s">
        <v>637</v>
      </c>
      <c r="C726" s="6" t="s">
        <v>70</v>
      </c>
      <c r="D726" s="6" t="s">
        <v>80</v>
      </c>
      <c r="E726" s="6" t="s">
        <v>481</v>
      </c>
      <c r="F726" s="6" t="s">
        <v>121</v>
      </c>
      <c r="G726" s="19">
        <v>20195.818329999998</v>
      </c>
    </row>
    <row r="727" spans="1:7" ht="25.5" x14ac:dyDescent="0.2">
      <c r="A727" s="15" t="s">
        <v>640</v>
      </c>
      <c r="B727" s="4" t="s">
        <v>637</v>
      </c>
      <c r="C727" s="4" t="s">
        <v>70</v>
      </c>
      <c r="D727" s="4" t="s">
        <v>80</v>
      </c>
      <c r="E727" s="4" t="s">
        <v>480</v>
      </c>
      <c r="F727" s="4"/>
      <c r="G727" s="5">
        <f>G728</f>
        <v>200</v>
      </c>
    </row>
    <row r="728" spans="1:7" ht="25.5" x14ac:dyDescent="0.2">
      <c r="A728" s="16" t="s">
        <v>171</v>
      </c>
      <c r="B728" s="6" t="s">
        <v>637</v>
      </c>
      <c r="C728" s="6" t="s">
        <v>70</v>
      </c>
      <c r="D728" s="6" t="s">
        <v>80</v>
      </c>
      <c r="E728" s="6" t="s">
        <v>479</v>
      </c>
      <c r="F728" s="6"/>
      <c r="G728" s="80">
        <f>G729</f>
        <v>200</v>
      </c>
    </row>
    <row r="729" spans="1:7" x14ac:dyDescent="0.2">
      <c r="A729" s="36" t="s">
        <v>174</v>
      </c>
      <c r="B729" s="6" t="s">
        <v>637</v>
      </c>
      <c r="C729" s="6" t="s">
        <v>70</v>
      </c>
      <c r="D729" s="6" t="s">
        <v>80</v>
      </c>
      <c r="E729" s="6" t="s">
        <v>479</v>
      </c>
      <c r="F729" s="6" t="s">
        <v>125</v>
      </c>
      <c r="G729" s="80">
        <v>200</v>
      </c>
    </row>
    <row r="730" spans="1:7" x14ac:dyDescent="0.2">
      <c r="A730" s="21" t="s">
        <v>128</v>
      </c>
      <c r="B730" s="9" t="s">
        <v>637</v>
      </c>
      <c r="C730" s="9" t="s">
        <v>74</v>
      </c>
      <c r="D730" s="9"/>
      <c r="E730" s="9"/>
      <c r="F730" s="9"/>
      <c r="G730" s="55">
        <f>G731</f>
        <v>30785.775399999999</v>
      </c>
    </row>
    <row r="731" spans="1:7" x14ac:dyDescent="0.2">
      <c r="A731" s="28" t="s">
        <v>167</v>
      </c>
      <c r="B731" s="8" t="s">
        <v>637</v>
      </c>
      <c r="C731" s="8" t="s">
        <v>74</v>
      </c>
      <c r="D731" s="8" t="s">
        <v>80</v>
      </c>
      <c r="E731" s="8"/>
      <c r="F731" s="8"/>
      <c r="G731" s="56">
        <f>G736+G732</f>
        <v>30785.775399999999</v>
      </c>
    </row>
    <row r="732" spans="1:7" s="118" customFormat="1" ht="38.25" x14ac:dyDescent="0.2">
      <c r="A732" s="129" t="s">
        <v>541</v>
      </c>
      <c r="B732" s="127" t="s">
        <v>637</v>
      </c>
      <c r="C732" s="127" t="s">
        <v>74</v>
      </c>
      <c r="D732" s="127" t="s">
        <v>80</v>
      </c>
      <c r="E732" s="127" t="s">
        <v>39</v>
      </c>
      <c r="F732" s="127"/>
      <c r="G732" s="128">
        <f>G733</f>
        <v>10918.907999999999</v>
      </c>
    </row>
    <row r="733" spans="1:7" s="118" customFormat="1" ht="38.25" x14ac:dyDescent="0.2">
      <c r="A733" s="120" t="s">
        <v>552</v>
      </c>
      <c r="B733" s="116" t="s">
        <v>637</v>
      </c>
      <c r="C733" s="116" t="s">
        <v>74</v>
      </c>
      <c r="D733" s="116" t="s">
        <v>80</v>
      </c>
      <c r="E733" s="116" t="s">
        <v>553</v>
      </c>
      <c r="F733" s="116"/>
      <c r="G733" s="79">
        <f>G734</f>
        <v>10918.907999999999</v>
      </c>
    </row>
    <row r="734" spans="1:7" s="118" customFormat="1" ht="13.5" x14ac:dyDescent="0.2">
      <c r="A734" s="120" t="s">
        <v>433</v>
      </c>
      <c r="B734" s="116" t="s">
        <v>637</v>
      </c>
      <c r="C734" s="116" t="s">
        <v>74</v>
      </c>
      <c r="D734" s="116" t="s">
        <v>80</v>
      </c>
      <c r="E734" s="116" t="s">
        <v>554</v>
      </c>
      <c r="F734" s="131"/>
      <c r="G734" s="79">
        <f>G735</f>
        <v>10918.907999999999</v>
      </c>
    </row>
    <row r="735" spans="1:7" s="118" customFormat="1" ht="25.5" x14ac:dyDescent="0.2">
      <c r="A735" s="18" t="s">
        <v>171</v>
      </c>
      <c r="B735" s="81" t="s">
        <v>637</v>
      </c>
      <c r="C735" s="81" t="s">
        <v>74</v>
      </c>
      <c r="D735" s="81" t="s">
        <v>80</v>
      </c>
      <c r="E735" s="81" t="s">
        <v>554</v>
      </c>
      <c r="F735" s="81" t="s">
        <v>121</v>
      </c>
      <c r="G735" s="80">
        <v>10918.907999999999</v>
      </c>
    </row>
    <row r="736" spans="1:7" x14ac:dyDescent="0.2">
      <c r="A736" s="35" t="s">
        <v>162</v>
      </c>
      <c r="B736" s="11" t="s">
        <v>637</v>
      </c>
      <c r="C736" s="11" t="s">
        <v>74</v>
      </c>
      <c r="D736" s="11" t="s">
        <v>80</v>
      </c>
      <c r="E736" s="11" t="s">
        <v>184</v>
      </c>
      <c r="F736" s="81"/>
      <c r="G736" s="128">
        <f t="shared" ref="G736:G737" si="2">G737</f>
        <v>19866.867399999999</v>
      </c>
    </row>
    <row r="737" spans="1:7" ht="38.25" x14ac:dyDescent="0.2">
      <c r="A737" s="31" t="s">
        <v>555</v>
      </c>
      <c r="B737" s="116" t="s">
        <v>637</v>
      </c>
      <c r="C737" s="4" t="s">
        <v>74</v>
      </c>
      <c r="D737" s="4" t="s">
        <v>80</v>
      </c>
      <c r="E737" s="4" t="s">
        <v>556</v>
      </c>
      <c r="F737" s="4"/>
      <c r="G737" s="141">
        <f t="shared" si="2"/>
        <v>19866.867399999999</v>
      </c>
    </row>
    <row r="738" spans="1:7" x14ac:dyDescent="0.2">
      <c r="A738" s="61" t="s">
        <v>48</v>
      </c>
      <c r="B738" s="81" t="s">
        <v>637</v>
      </c>
      <c r="C738" s="6" t="s">
        <v>74</v>
      </c>
      <c r="D738" s="6" t="s">
        <v>80</v>
      </c>
      <c r="E738" s="6" t="s">
        <v>556</v>
      </c>
      <c r="F738" s="6" t="s">
        <v>49</v>
      </c>
      <c r="G738" s="145">
        <v>19866.867399999999</v>
      </c>
    </row>
    <row r="739" spans="1:7" ht="38.25" x14ac:dyDescent="0.2">
      <c r="A739" s="21" t="s">
        <v>647</v>
      </c>
      <c r="B739" s="9" t="s">
        <v>637</v>
      </c>
      <c r="C739" s="9" t="s">
        <v>87</v>
      </c>
      <c r="D739" s="9"/>
      <c r="E739" s="9"/>
      <c r="F739" s="9"/>
      <c r="G739" s="51">
        <f>G740</f>
        <v>3994.3812699999999</v>
      </c>
    </row>
    <row r="740" spans="1:7" x14ac:dyDescent="0.2">
      <c r="A740" s="28" t="s">
        <v>610</v>
      </c>
      <c r="B740" s="8" t="s">
        <v>637</v>
      </c>
      <c r="C740" s="8" t="s">
        <v>87</v>
      </c>
      <c r="D740" s="8" t="s">
        <v>80</v>
      </c>
      <c r="E740" s="8"/>
      <c r="F740" s="8"/>
      <c r="G740" s="52">
        <f>G741+G745</f>
        <v>3994.3812699999999</v>
      </c>
    </row>
    <row r="741" spans="1:7" s="147" customFormat="1" ht="40.5" x14ac:dyDescent="0.25">
      <c r="A741" s="146" t="s">
        <v>505</v>
      </c>
      <c r="B741" s="131" t="s">
        <v>637</v>
      </c>
      <c r="C741" s="131" t="s">
        <v>87</v>
      </c>
      <c r="D741" s="131" t="s">
        <v>80</v>
      </c>
      <c r="E741" s="131" t="s">
        <v>504</v>
      </c>
      <c r="F741" s="131"/>
      <c r="G741" s="86">
        <f>G742</f>
        <v>2356.9362900000001</v>
      </c>
    </row>
    <row r="742" spans="1:7" s="121" customFormat="1" ht="25.5" x14ac:dyDescent="0.2">
      <c r="A742" s="120" t="s">
        <v>648</v>
      </c>
      <c r="B742" s="116" t="s">
        <v>637</v>
      </c>
      <c r="C742" s="116" t="s">
        <v>87</v>
      </c>
      <c r="D742" s="116" t="s">
        <v>80</v>
      </c>
      <c r="E742" s="116" t="s">
        <v>649</v>
      </c>
      <c r="F742" s="116"/>
      <c r="G742" s="79">
        <f>G743</f>
        <v>2356.9362900000001</v>
      </c>
    </row>
    <row r="743" spans="1:7" s="121" customFormat="1" ht="63.75" x14ac:dyDescent="0.2">
      <c r="A743" s="120" t="s">
        <v>485</v>
      </c>
      <c r="B743" s="116" t="s">
        <v>637</v>
      </c>
      <c r="C743" s="116" t="s">
        <v>87</v>
      </c>
      <c r="D743" s="116" t="s">
        <v>80</v>
      </c>
      <c r="E743" s="116" t="s">
        <v>650</v>
      </c>
      <c r="F743" s="116"/>
      <c r="G743" s="79">
        <f>G744</f>
        <v>2356.9362900000001</v>
      </c>
    </row>
    <row r="744" spans="1:7" s="118" customFormat="1" x14ac:dyDescent="0.2">
      <c r="A744" s="103" t="s">
        <v>174</v>
      </c>
      <c r="B744" s="81" t="s">
        <v>637</v>
      </c>
      <c r="C744" s="81" t="s">
        <v>87</v>
      </c>
      <c r="D744" s="81" t="s">
        <v>80</v>
      </c>
      <c r="E744" s="81" t="s">
        <v>650</v>
      </c>
      <c r="F744" s="81" t="s">
        <v>125</v>
      </c>
      <c r="G744" s="80">
        <v>2356.9362900000001</v>
      </c>
    </row>
    <row r="745" spans="1:7" x14ac:dyDescent="0.2">
      <c r="A745" s="35" t="s">
        <v>162</v>
      </c>
      <c r="B745" s="11" t="s">
        <v>637</v>
      </c>
      <c r="C745" s="11" t="s">
        <v>87</v>
      </c>
      <c r="D745" s="11" t="s">
        <v>80</v>
      </c>
      <c r="E745" s="11" t="s">
        <v>184</v>
      </c>
      <c r="F745" s="11"/>
      <c r="G745" s="128">
        <f>G746</f>
        <v>1637.44498</v>
      </c>
    </row>
    <row r="746" spans="1:7" ht="63.75" x14ac:dyDescent="0.2">
      <c r="A746" s="16" t="s">
        <v>485</v>
      </c>
      <c r="B746" s="4" t="s">
        <v>637</v>
      </c>
      <c r="C746" s="4" t="s">
        <v>87</v>
      </c>
      <c r="D746" s="4" t="s">
        <v>80</v>
      </c>
      <c r="E746" s="4" t="s">
        <v>619</v>
      </c>
      <c r="F746" s="4"/>
      <c r="G746" s="79">
        <f>G747</f>
        <v>1637.44498</v>
      </c>
    </row>
    <row r="747" spans="1:7" x14ac:dyDescent="0.2">
      <c r="A747" s="103" t="s">
        <v>174</v>
      </c>
      <c r="B747" s="6" t="s">
        <v>637</v>
      </c>
      <c r="C747" s="6" t="s">
        <v>87</v>
      </c>
      <c r="D747" s="6" t="s">
        <v>80</v>
      </c>
      <c r="E747" s="6" t="s">
        <v>619</v>
      </c>
      <c r="F747" s="6" t="s">
        <v>125</v>
      </c>
      <c r="G747" s="80">
        <v>1637.44498</v>
      </c>
    </row>
    <row r="748" spans="1:7" x14ac:dyDescent="0.2">
      <c r="A748" s="48" t="s">
        <v>83</v>
      </c>
      <c r="B748" s="59"/>
      <c r="C748" s="60"/>
      <c r="D748" s="60"/>
      <c r="E748" s="60"/>
      <c r="F748" s="60"/>
      <c r="G748" s="87">
        <f>G18+G36+G242+G367+G409+G487+G573+G642+G676</f>
        <v>2295491.17239</v>
      </c>
    </row>
    <row r="750" spans="1:7" x14ac:dyDescent="0.2">
      <c r="G750" s="98"/>
    </row>
    <row r="752" spans="1:7" x14ac:dyDescent="0.2">
      <c r="G752" s="99">
        <v>2295491.17239</v>
      </c>
    </row>
    <row r="753" spans="7:7" x14ac:dyDescent="0.2">
      <c r="G753" s="98">
        <f>G752-G748</f>
        <v>0</v>
      </c>
    </row>
    <row r="754" spans="7:7" x14ac:dyDescent="0.2">
      <c r="G754" s="99"/>
    </row>
    <row r="756" spans="7:7" x14ac:dyDescent="0.2">
      <c r="G756" s="98"/>
    </row>
    <row r="757" spans="7:7" x14ac:dyDescent="0.2">
      <c r="G757" s="98"/>
    </row>
    <row r="758" spans="7:7" x14ac:dyDescent="0.2">
      <c r="G758" s="100"/>
    </row>
    <row r="760" spans="7:7" x14ac:dyDescent="0.2">
      <c r="G760" s="98"/>
    </row>
  </sheetData>
  <autoFilter ref="A17:G748" xr:uid="{00000000-0009-0000-0000-000000000000}"/>
  <customSheetViews>
    <customSheetView guid="{73FC67B9-3A5E-4402-A781-D3BF0209130F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G748" xr:uid="{D24475D3-DF81-42FC-ADE6-7B92E237444C}"/>
    </customSheetView>
    <customSheetView guid="{B67934D4-E797-41BD-A015-871403995F47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G719" xr:uid="{2F89F6E7-2161-4B1A-BE49-DB37FAAF5387}"/>
    </customSheetView>
    <customSheetView guid="{AE1628EF-E883-4F65-8A92-E0DF709FF3F3}" showPageBreaks="1" printArea="1" showAutoFilter="1" view="pageBreakPreview" topLeftCell="A686">
      <selection activeCell="A698" sqref="A69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3:G712" xr:uid="{3B3EAE98-31DC-480D-9D6E-776269A2D928}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I574" xr:uid="{9C6A5A0B-A916-4253-9119-255922CA2733}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3:I570" xr:uid="{8FC7C808-583D-4189-B97C-B21A44F1B6BB}"/>
    </customSheetView>
    <customSheetView guid="{52696238-F456-4421-A192-0B109CB53B4A}" showPageBreaks="1" printArea="1" showAutoFilter="1" view="pageBreakPreview">
      <selection activeCell="E17" sqref="E17"/>
      <pageMargins left="0.78740157480314965" right="0.19685039370078741" top="0.19685039370078741" bottom="0.19685039370078741" header="0.11811023622047245" footer="0.11811023622047245"/>
      <pageSetup paperSize="9" scale="83" fitToHeight="19" orientation="portrait" r:id="rId6"/>
      <headerFooter alignWithMargins="0"/>
      <autoFilter ref="A13:I604" xr:uid="{F0958308-29C5-4ECE-8C4D-A3B36D96F2B5}"/>
    </customSheetView>
  </customSheetViews>
  <mergeCells count="6"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customSheetViews>
    <customSheetView guid="{73FC67B9-3A5E-4402-A781-D3BF0209130F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AE1628EF-E883-4F65-8A92-E0DF709FF3F3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52696238-F456-4421-A192-0B109CB53B4A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2024-03-22T03:35:51Z</cp:lastPrinted>
  <dcterms:created xsi:type="dcterms:W3CDTF">2004-12-22T00:45:04Z</dcterms:created>
  <dcterms:modified xsi:type="dcterms:W3CDTF">2024-04-19T03:53:24Z</dcterms:modified>
</cp:coreProperties>
</file>