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9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90C1D62A-8F20-4BBE-8BC2-CFE0A52B699C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Ведом.структура!$A$17:$G$441</definedName>
    <definedName name="Top" localSheetId="0">Ведом.структура!#REF!</definedName>
    <definedName name="Z_098EA3E1_9101_4828_AFF2_83F566ED8C5E_.wvu.FilterData" localSheetId="0" hidden="1">Ведом.структура!$A$17:$G$441</definedName>
    <definedName name="Z_2A2ECC92_3F44_4A00_B633_AB973A7BB2F5_.wvu.FilterData" localSheetId="0" hidden="1">Ведом.структура!$A$17:$G$441</definedName>
    <definedName name="Z_349B70D3_4B98_4522_ABAD_EA78326CCCCE_.wvu.FilterData" localSheetId="0" hidden="1">Ведом.структура!$A$17:$G$441</definedName>
    <definedName name="Z_56B399BC_7D93_4B8E_ADB3_B32B8928040D_.wvu.FilterData" localSheetId="0" hidden="1">Ведом.структура!$A$17:$G$441</definedName>
    <definedName name="Z_57D7701F_09F8_49E5_8857_D5FABC293125_.wvu.FilterData" localSheetId="0" hidden="1">Ведом.структура!$A$17:$G$432</definedName>
    <definedName name="Z_807263EF_422E_4971_BF65_1CEADE7F6559_.wvu.FilterData" localSheetId="0" hidden="1">Ведом.структура!$A$17:$G$441</definedName>
    <definedName name="Z_807263EF_422E_4971_BF65_1CEADE7F6559_.wvu.PrintArea" localSheetId="0" hidden="1">Ведом.структура!$A$5:$G$432</definedName>
    <definedName name="Z_83811ABF_8EC5_43B5_84AF_A4221CF4962C_.wvu.FilterData" localSheetId="0" hidden="1">Ведом.структура!$A$17:$G$441</definedName>
    <definedName name="Z_9522EDAB_6422_4D7D_9DC7_4778C582A4E4_.wvu.FilterData" localSheetId="0" hidden="1">Ведом.структура!$A$17:$G$441</definedName>
    <definedName name="Z_981F873F_E376_4EA1_AA6D_14FB28176FB3_.wvu.FilterData" localSheetId="0" hidden="1">Ведом.структура!$A$17:$G$441</definedName>
    <definedName name="Z_A885D026_EBCE_444E_B866_32ADA1F64482_.wvu.FilterData" localSheetId="0" hidden="1">Ведом.структура!$A$17:$G$441</definedName>
    <definedName name="Z_B0AF3BEC_DA40_4DB3_8860_82C2A231005B_.wvu.FilterData" localSheetId="0" hidden="1">Ведом.структура!$A$17:$G$432</definedName>
    <definedName name="Z_CD2C33DB_FE2F_4ADD_A132_94B65B941AEC_.wvu.FilterData" localSheetId="0" hidden="1">Ведом.структура!$A$17:$G$441</definedName>
    <definedName name="Z_D8ECDB49_98AD_4B59_A9A6_647EDC84F455_.wvu.FilterData" localSheetId="0" hidden="1">Ведом.структура!$A$17:$G$441</definedName>
    <definedName name="Z_D8ECDB49_98AD_4B59_A9A6_647EDC84F455_.wvu.PrintArea" localSheetId="0" hidden="1">Ведом.структура!$A$5:$G$432</definedName>
    <definedName name="Z_E28A75F1_964C_42CF_8876_DAF36F038C80_.wvu.FilterData" localSheetId="0" hidden="1">Ведом.структура!$A$17:$G$441</definedName>
    <definedName name="Z_E330F985_0015_4DC4_AAB2_DD1A6292743B_.wvu.FilterData" localSheetId="0" hidden="1">Ведом.структура!$A$17:$G$441</definedName>
    <definedName name="Z_E330F985_0015_4DC4_AAB2_DD1A6292743B_.wvu.PrintArea" localSheetId="0" hidden="1">Ведом.структура!$A$1:$G$432</definedName>
    <definedName name="Z_E97D42D2_9E10_4ADB_8FB1_0860F6F503F4_.wvu.FilterData" localSheetId="0" hidden="1">Ведом.структура!$A$17:$G$441</definedName>
    <definedName name="Z_E97D42D2_9E10_4ADB_8FB1_0860F6F503F4_.wvu.PrintArea" localSheetId="0" hidden="1">Ведом.структура!$A$1:$G$432</definedName>
    <definedName name="_xlnm.Print_Area" localSheetId="0">Ведом.структура!$A$1:$G$432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БутытоваСГ - Личное представление" guid="{D8ECDB49-98AD-4B59-A9A6-647EDC84F455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2" i="1" l="1"/>
  <c r="G118" i="1" l="1"/>
  <c r="F118" i="1"/>
  <c r="F375" i="1"/>
  <c r="F374" i="1" s="1"/>
  <c r="F373" i="1" s="1"/>
  <c r="F372" i="1" s="1"/>
  <c r="F371" i="1" s="1"/>
  <c r="G375" i="1" l="1"/>
  <c r="G374" i="1" l="1"/>
  <c r="G373" i="1" s="1"/>
  <c r="G372" i="1" s="1"/>
  <c r="G371" i="1" s="1"/>
  <c r="F242" i="1"/>
  <c r="F161" i="1"/>
  <c r="G96" i="1" l="1"/>
  <c r="F96" i="1"/>
  <c r="G212" i="1"/>
  <c r="F212" i="1"/>
  <c r="G309" i="1" l="1"/>
  <c r="G308" i="1"/>
  <c r="G307" i="1" s="1"/>
  <c r="F309" i="1"/>
  <c r="F308" i="1"/>
  <c r="G214" i="1"/>
  <c r="G213" i="1" s="1"/>
  <c r="F214" i="1"/>
  <c r="F213" i="1" s="1"/>
  <c r="F307" i="1" l="1"/>
  <c r="G366" i="1"/>
  <c r="F366" i="1"/>
  <c r="G172" i="1"/>
  <c r="F172" i="1"/>
  <c r="G122" i="1"/>
  <c r="F122" i="1"/>
  <c r="G271" i="1"/>
  <c r="F271" i="1"/>
  <c r="G234" i="1" l="1"/>
  <c r="F234" i="1"/>
  <c r="F235" i="1"/>
  <c r="G62" i="1"/>
  <c r="F62" i="1"/>
  <c r="G228" i="1"/>
  <c r="F228" i="1"/>
  <c r="G232" i="1"/>
  <c r="F232" i="1"/>
  <c r="G429" i="1" l="1"/>
  <c r="F429" i="1"/>
  <c r="G409" i="1"/>
  <c r="F409" i="1"/>
  <c r="F101" i="1"/>
  <c r="G389" i="1"/>
  <c r="F389" i="1"/>
  <c r="G388" i="1"/>
  <c r="F388" i="1"/>
  <c r="G330" i="1"/>
  <c r="F330" i="1"/>
  <c r="G281" i="1"/>
  <c r="F281" i="1"/>
  <c r="G265" i="1"/>
  <c r="F265" i="1"/>
  <c r="G259" i="1"/>
  <c r="F259" i="1"/>
  <c r="G258" i="1"/>
  <c r="F258" i="1"/>
  <c r="G249" i="1"/>
  <c r="F249" i="1"/>
  <c r="G242" i="1"/>
  <c r="G238" i="1"/>
  <c r="G237" i="1" s="1"/>
  <c r="F238" i="1"/>
  <c r="F237" i="1" s="1"/>
  <c r="G231" i="1"/>
  <c r="F231" i="1"/>
  <c r="G223" i="1"/>
  <c r="F223" i="1"/>
  <c r="G221" i="1"/>
  <c r="F221" i="1"/>
  <c r="G198" i="1"/>
  <c r="F198" i="1"/>
  <c r="F192" i="1"/>
  <c r="F191" i="1" s="1"/>
  <c r="F190" i="1" s="1"/>
  <c r="F159" i="1"/>
  <c r="G31" i="1"/>
  <c r="F31" i="1"/>
  <c r="G192" i="1"/>
  <c r="G191" i="1" s="1"/>
  <c r="G190" i="1" s="1"/>
  <c r="F387" i="1" l="1"/>
  <c r="G387" i="1"/>
  <c r="G233" i="1"/>
  <c r="F233" i="1"/>
  <c r="G235" i="1"/>
  <c r="G200" i="1" l="1"/>
  <c r="G199" i="1" s="1"/>
  <c r="F200" i="1"/>
  <c r="F199" i="1" s="1"/>
  <c r="G197" i="1"/>
  <c r="G196" i="1" s="1"/>
  <c r="F197" i="1"/>
  <c r="F196" i="1" s="1"/>
  <c r="G93" i="1"/>
  <c r="G92" i="1" s="1"/>
  <c r="G91" i="1" s="1"/>
  <c r="F93" i="1"/>
  <c r="F92" i="1" s="1"/>
  <c r="F91" i="1" s="1"/>
  <c r="G195" i="1" l="1"/>
  <c r="G194" i="1" s="1"/>
  <c r="G189" i="1" s="1"/>
  <c r="F195" i="1"/>
  <c r="F194" i="1" s="1"/>
  <c r="F189" i="1" s="1"/>
  <c r="G161" i="1"/>
  <c r="G159" i="1"/>
  <c r="G229" i="1"/>
  <c r="F229" i="1"/>
  <c r="G171" i="1" l="1"/>
  <c r="G170" i="1" s="1"/>
  <c r="G169" i="1" s="1"/>
  <c r="F170" i="1"/>
  <c r="F169" i="1" s="1"/>
  <c r="F168" i="1" l="1"/>
  <c r="F167" i="1" s="1"/>
  <c r="G168" i="1"/>
  <c r="G167" i="1" s="1"/>
  <c r="G219" i="1" l="1"/>
  <c r="F219" i="1"/>
  <c r="G363" i="1"/>
  <c r="G362" i="1" s="1"/>
  <c r="G361" i="1" s="1"/>
  <c r="F363" i="1"/>
  <c r="F362" i="1" s="1"/>
  <c r="F361" i="1" s="1"/>
  <c r="G396" i="1" l="1"/>
  <c r="G394" i="1" s="1"/>
  <c r="F396" i="1"/>
  <c r="F394" i="1" s="1"/>
  <c r="G334" i="1"/>
  <c r="G333" i="1" s="1"/>
  <c r="G332" i="1" s="1"/>
  <c r="F334" i="1"/>
  <c r="F333" i="1" s="1"/>
  <c r="F332" i="1" s="1"/>
  <c r="G418" i="1"/>
  <c r="F418" i="1"/>
  <c r="G346" i="1"/>
  <c r="F346" i="1"/>
  <c r="G300" i="1"/>
  <c r="F300" i="1"/>
  <c r="G121" i="1"/>
  <c r="F121" i="1"/>
  <c r="G395" i="1" l="1"/>
  <c r="F395" i="1"/>
  <c r="G368" i="1"/>
  <c r="G365" i="1" s="1"/>
  <c r="F368" i="1"/>
  <c r="F365" i="1" s="1"/>
  <c r="G270" i="1"/>
  <c r="F270" i="1"/>
  <c r="F269" i="1" s="1"/>
  <c r="F268" i="1" s="1"/>
  <c r="G269" i="1" l="1"/>
  <c r="G268" i="1" s="1"/>
  <c r="F210" i="1"/>
  <c r="G164" i="1"/>
  <c r="G158" i="1" s="1"/>
  <c r="F164" i="1"/>
  <c r="F158" i="1" s="1"/>
  <c r="F157" i="1" s="1"/>
  <c r="F156" i="1" s="1"/>
  <c r="F155" i="1" s="1"/>
  <c r="G157" i="1" l="1"/>
  <c r="G156" i="1" s="1"/>
  <c r="G155" i="1" s="1"/>
  <c r="F225" i="1"/>
  <c r="G279" i="1"/>
  <c r="F279" i="1"/>
  <c r="F211" i="1"/>
  <c r="G225" i="1"/>
  <c r="G211" i="1" l="1"/>
  <c r="F384" i="1" l="1"/>
  <c r="G127" i="1" l="1"/>
  <c r="G126" i="1" s="1"/>
  <c r="G125" i="1" s="1"/>
  <c r="G124" i="1" s="1"/>
  <c r="G123" i="1" s="1"/>
  <c r="F127" i="1"/>
  <c r="F126" i="1" s="1"/>
  <c r="F125" i="1" s="1"/>
  <c r="F124" i="1" s="1"/>
  <c r="F123" i="1" s="1"/>
  <c r="G22" i="1"/>
  <c r="G21" i="1" s="1"/>
  <c r="G20" i="1" s="1"/>
  <c r="G19" i="1" s="1"/>
  <c r="G28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101" i="1"/>
  <c r="G107" i="1"/>
  <c r="G112" i="1"/>
  <c r="G115" i="1"/>
  <c r="G114" i="1" s="1"/>
  <c r="G73" i="1"/>
  <c r="G72" i="1" s="1"/>
  <c r="G77" i="1"/>
  <c r="G76" i="1" s="1"/>
  <c r="G48" i="1"/>
  <c r="G47" i="1" s="1"/>
  <c r="G46" i="1" s="1"/>
  <c r="G45" i="1" s="1"/>
  <c r="G44" i="1" s="1"/>
  <c r="G176" i="1"/>
  <c r="G175" i="1" s="1"/>
  <c r="G174" i="1" s="1"/>
  <c r="G180" i="1"/>
  <c r="G179" i="1" s="1"/>
  <c r="G178" i="1" s="1"/>
  <c r="G184" i="1"/>
  <c r="G183" i="1" s="1"/>
  <c r="G182" i="1" s="1"/>
  <c r="G187" i="1"/>
  <c r="G186" i="1" s="1"/>
  <c r="G136" i="1"/>
  <c r="G138" i="1"/>
  <c r="G141" i="1"/>
  <c r="G143" i="1"/>
  <c r="G146" i="1"/>
  <c r="G148" i="1"/>
  <c r="G152" i="1"/>
  <c r="G151" i="1" s="1"/>
  <c r="G133" i="1"/>
  <c r="G132" i="1" s="1"/>
  <c r="G131" i="1" s="1"/>
  <c r="G207" i="1"/>
  <c r="G209" i="1"/>
  <c r="G227" i="1"/>
  <c r="G218" i="1" s="1"/>
  <c r="G241" i="1"/>
  <c r="G240" i="1" s="1"/>
  <c r="G254" i="1"/>
  <c r="G257" i="1"/>
  <c r="G247" i="1"/>
  <c r="G283" i="1"/>
  <c r="G274" i="1"/>
  <c r="G273" i="1" s="1"/>
  <c r="G272" i="1" s="1"/>
  <c r="G267" i="1" s="1"/>
  <c r="G297" i="1"/>
  <c r="G295" i="1"/>
  <c r="G290" i="1"/>
  <c r="G289" i="1" s="1"/>
  <c r="G288" i="1" s="1"/>
  <c r="G312" i="1"/>
  <c r="G311" i="1" s="1"/>
  <c r="G315" i="1"/>
  <c r="G314" i="1" s="1"/>
  <c r="G264" i="1"/>
  <c r="G262" i="1" s="1"/>
  <c r="G261" i="1" s="1"/>
  <c r="G260" i="1" s="1"/>
  <c r="G328" i="1"/>
  <c r="G324" i="1"/>
  <c r="G322" i="1"/>
  <c r="G337" i="1"/>
  <c r="G336" i="1" s="1"/>
  <c r="G343" i="1"/>
  <c r="G342" i="1" s="1"/>
  <c r="G352" i="1"/>
  <c r="G351" i="1" s="1"/>
  <c r="G350" i="1" s="1"/>
  <c r="G358" i="1"/>
  <c r="G357" i="1" s="1"/>
  <c r="G356" i="1" s="1"/>
  <c r="G355" i="1" s="1"/>
  <c r="G360" i="1"/>
  <c r="G379" i="1"/>
  <c r="G384" i="1"/>
  <c r="G415" i="1"/>
  <c r="G407" i="1"/>
  <c r="G427" i="1"/>
  <c r="F22" i="1"/>
  <c r="F21" i="1" s="1"/>
  <c r="F20" i="1" s="1"/>
  <c r="F19" i="1" s="1"/>
  <c r="F28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107" i="1"/>
  <c r="F112" i="1"/>
  <c r="F115" i="1"/>
  <c r="F114" i="1" s="1"/>
  <c r="F73" i="1"/>
  <c r="F72" i="1" s="1"/>
  <c r="F77" i="1"/>
  <c r="F76" i="1" s="1"/>
  <c r="F48" i="1"/>
  <c r="F47" i="1" s="1"/>
  <c r="F46" i="1" s="1"/>
  <c r="F45" i="1" s="1"/>
  <c r="F44" i="1" s="1"/>
  <c r="F176" i="1"/>
  <c r="F175" i="1" s="1"/>
  <c r="F174" i="1" s="1"/>
  <c r="F180" i="1"/>
  <c r="F179" i="1" s="1"/>
  <c r="F178" i="1" s="1"/>
  <c r="F184" i="1"/>
  <c r="F183" i="1" s="1"/>
  <c r="F182" i="1" s="1"/>
  <c r="F187" i="1"/>
  <c r="F186" i="1" s="1"/>
  <c r="F136" i="1"/>
  <c r="F138" i="1"/>
  <c r="F141" i="1"/>
  <c r="F143" i="1"/>
  <c r="F146" i="1"/>
  <c r="F148" i="1"/>
  <c r="F152" i="1"/>
  <c r="F151" i="1" s="1"/>
  <c r="F133" i="1"/>
  <c r="F132" i="1" s="1"/>
  <c r="F131" i="1" s="1"/>
  <c r="F207" i="1"/>
  <c r="F209" i="1"/>
  <c r="F227" i="1"/>
  <c r="F218" i="1" s="1"/>
  <c r="F241" i="1"/>
  <c r="F240" i="1" s="1"/>
  <c r="F254" i="1"/>
  <c r="F257" i="1"/>
  <c r="F247" i="1"/>
  <c r="F283" i="1"/>
  <c r="F274" i="1"/>
  <c r="F273" i="1" s="1"/>
  <c r="F272" i="1" s="1"/>
  <c r="F267" i="1" s="1"/>
  <c r="F297" i="1"/>
  <c r="F295" i="1"/>
  <c r="F290" i="1"/>
  <c r="F312" i="1"/>
  <c r="F311" i="1" s="1"/>
  <c r="F315" i="1"/>
  <c r="F314" i="1" s="1"/>
  <c r="F264" i="1"/>
  <c r="F262" i="1" s="1"/>
  <c r="F261" i="1" s="1"/>
  <c r="F260" i="1" s="1"/>
  <c r="F328" i="1"/>
  <c r="F322" i="1"/>
  <c r="F337" i="1"/>
  <c r="F336" i="1" s="1"/>
  <c r="F343" i="1"/>
  <c r="F342" i="1" s="1"/>
  <c r="F352" i="1"/>
  <c r="F351" i="1" s="1"/>
  <c r="F350" i="1" s="1"/>
  <c r="F358" i="1"/>
  <c r="F357" i="1" s="1"/>
  <c r="F356" i="1" s="1"/>
  <c r="F355" i="1" s="1"/>
  <c r="F360" i="1"/>
  <c r="F379" i="1"/>
  <c r="F378" i="1" s="1"/>
  <c r="F415" i="1"/>
  <c r="F407" i="1"/>
  <c r="F427" i="1"/>
  <c r="G64" i="1"/>
  <c r="F64" i="1"/>
  <c r="G294" i="1" l="1"/>
  <c r="G293" i="1" s="1"/>
  <c r="F206" i="1"/>
  <c r="F205" i="1" s="1"/>
  <c r="F204" i="1" s="1"/>
  <c r="G206" i="1"/>
  <c r="G205" i="1" s="1"/>
  <c r="G204" i="1" s="1"/>
  <c r="F294" i="1"/>
  <c r="F293" i="1" s="1"/>
  <c r="F166" i="1"/>
  <c r="G166" i="1"/>
  <c r="G217" i="1"/>
  <c r="G216" i="1" s="1"/>
  <c r="G215" i="1" s="1"/>
  <c r="G414" i="1"/>
  <c r="G413" i="1" s="1"/>
  <c r="G412" i="1" s="1"/>
  <c r="F414" i="1"/>
  <c r="F413" i="1" s="1"/>
  <c r="G327" i="1"/>
  <c r="G326" i="1" s="1"/>
  <c r="F327" i="1"/>
  <c r="F326" i="1" s="1"/>
  <c r="F246" i="1"/>
  <c r="F245" i="1" s="1"/>
  <c r="F244" i="1" s="1"/>
  <c r="F253" i="1"/>
  <c r="F252" i="1" s="1"/>
  <c r="F251" i="1" s="1"/>
  <c r="G253" i="1"/>
  <c r="G252" i="1" s="1"/>
  <c r="G251" i="1" s="1"/>
  <c r="G95" i="1"/>
  <c r="F95" i="1"/>
  <c r="G378" i="1"/>
  <c r="G377" i="1" s="1"/>
  <c r="G354" i="1" s="1"/>
  <c r="F289" i="1"/>
  <c r="F288" i="1" s="1"/>
  <c r="G278" i="1"/>
  <c r="G277" i="1" s="1"/>
  <c r="G276" i="1" s="1"/>
  <c r="G266" i="1" s="1"/>
  <c r="G263" i="1"/>
  <c r="F263" i="1"/>
  <c r="G400" i="1"/>
  <c r="G399" i="1" s="1"/>
  <c r="G398" i="1" s="1"/>
  <c r="F310" i="1"/>
  <c r="G310" i="1"/>
  <c r="G71" i="1"/>
  <c r="G70" i="1" s="1"/>
  <c r="G341" i="1"/>
  <c r="G340" i="1" s="1"/>
  <c r="F52" i="1"/>
  <c r="G52" i="1"/>
  <c r="F406" i="1"/>
  <c r="F405" i="1" s="1"/>
  <c r="F400" i="1"/>
  <c r="F377" i="1"/>
  <c r="F354" i="1" s="1"/>
  <c r="G426" i="1"/>
  <c r="G425" i="1" s="1"/>
  <c r="G424" i="1" s="1"/>
  <c r="G423" i="1" s="1"/>
  <c r="G422" i="1" s="1"/>
  <c r="F135" i="1"/>
  <c r="F130" i="1" s="1"/>
  <c r="G135" i="1"/>
  <c r="G130" i="1" s="1"/>
  <c r="G406" i="1"/>
  <c r="G405" i="1" s="1"/>
  <c r="G404" i="1" s="1"/>
  <c r="G403" i="1" s="1"/>
  <c r="F278" i="1"/>
  <c r="F277" i="1" s="1"/>
  <c r="F276" i="1" s="1"/>
  <c r="F266" i="1" s="1"/>
  <c r="F27" i="1"/>
  <c r="F26" i="1" s="1"/>
  <c r="F25" i="1" s="1"/>
  <c r="G27" i="1"/>
  <c r="G26" i="1" s="1"/>
  <c r="G25" i="1" s="1"/>
  <c r="F426" i="1"/>
  <c r="F425" i="1" s="1"/>
  <c r="F424" i="1" s="1"/>
  <c r="F423" i="1" s="1"/>
  <c r="F422" i="1" s="1"/>
  <c r="F341" i="1"/>
  <c r="F340" i="1" s="1"/>
  <c r="F71" i="1"/>
  <c r="F70" i="1" s="1"/>
  <c r="G321" i="1"/>
  <c r="G320" i="1" s="1"/>
  <c r="G246" i="1"/>
  <c r="G245" i="1" s="1"/>
  <c r="G244" i="1" s="1"/>
  <c r="F56" i="1"/>
  <c r="G56" i="1"/>
  <c r="F324" i="1"/>
  <c r="F321" i="1" s="1"/>
  <c r="F404" i="1" l="1"/>
  <c r="F403" i="1" s="1"/>
  <c r="F399" i="1"/>
  <c r="F398" i="1" s="1"/>
  <c r="F393" i="1" s="1"/>
  <c r="F392" i="1" s="1"/>
  <c r="G55" i="1"/>
  <c r="G18" i="1" s="1"/>
  <c r="F55" i="1"/>
  <c r="F18" i="1" s="1"/>
  <c r="F320" i="1"/>
  <c r="F319" i="1" s="1"/>
  <c r="F318" i="1" s="1"/>
  <c r="F412" i="1"/>
  <c r="F411" i="1"/>
  <c r="G243" i="1"/>
  <c r="F243" i="1"/>
  <c r="G393" i="1"/>
  <c r="G392" i="1" s="1"/>
  <c r="G319" i="1"/>
  <c r="G318" i="1" s="1"/>
  <c r="F217" i="1"/>
  <c r="F216" i="1" s="1"/>
  <c r="F215" i="1" s="1"/>
  <c r="G129" i="1"/>
  <c r="F129" i="1"/>
  <c r="G203" i="1"/>
  <c r="F203" i="1"/>
  <c r="G411" i="1"/>
  <c r="G287" i="1"/>
  <c r="G286" i="1" s="1"/>
  <c r="G339" i="1"/>
  <c r="F287" i="1"/>
  <c r="F286" i="1" s="1"/>
  <c r="F339" i="1"/>
  <c r="F391" i="1" l="1"/>
  <c r="F317" i="1"/>
  <c r="G391" i="1"/>
  <c r="G317" i="1"/>
  <c r="F202" i="1"/>
  <c r="G202" i="1"/>
  <c r="F432" i="1" l="1"/>
  <c r="F436" i="1" l="1"/>
  <c r="F439" i="1"/>
  <c r="G432" i="1"/>
  <c r="G436" i="1" l="1"/>
  <c r="G439" i="1"/>
</calcChain>
</file>

<file path=xl/sharedStrings.xml><?xml version="1.0" encoding="utf-8"?>
<sst xmlns="http://schemas.openxmlformats.org/spreadsheetml/2006/main" count="1777" uniqueCount="485">
  <si>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</si>
  <si>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</si>
  <si>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</si>
  <si>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</si>
  <si>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</si>
  <si>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</si>
  <si>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</si>
  <si>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</si>
  <si>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</si>
  <si>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</si>
  <si>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</si>
  <si>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</si>
  <si>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</si>
  <si>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</si>
  <si>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</si>
  <si>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</si>
  <si>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</si>
  <si>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</si>
  <si>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</si>
  <si>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</si>
  <si>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</si>
  <si>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</si>
  <si>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</si>
  <si>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</si>
  <si>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</si>
  <si>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</si>
  <si>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</si>
  <si>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</si>
  <si>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</si>
  <si>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</si>
  <si>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</si>
  <si>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</si>
  <si>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</si>
  <si>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</si>
  <si>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</si>
  <si>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</si>
  <si>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</si>
  <si>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</si>
  <si>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</si>
  <si>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</si>
  <si>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</si>
  <si>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</si>
  <si>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</si>
  <si>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</si>
  <si>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</si>
  <si>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</si>
  <si>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</si>
  <si>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</si>
  <si>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</si>
  <si>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</si>
  <si>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</si>
  <si>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</si>
  <si>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</si>
  <si>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</si>
  <si>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</si>
  <si>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</si>
  <si>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</si>
  <si>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</si>
  <si>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</si>
  <si>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</si>
  <si>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</si>
  <si>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</si>
  <si>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</si>
  <si>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</si>
  <si>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</si>
  <si>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</si>
  <si>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</si>
  <si>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</si>
  <si>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</si>
  <si>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</si>
  <si>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</si>
  <si>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</si>
  <si>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</si>
  <si>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</si>
  <si>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</si>
  <si>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</si>
  <si>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</si>
  <si>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</si>
  <si>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</si>
  <si>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</si>
  <si>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</si>
  <si>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</si>
  <si>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</si>
  <si>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</si>
  <si>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</si>
  <si>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</si>
  <si>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</si>
  <si>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</si>
  <si>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</si>
  <si>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</si>
  <si>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</si>
  <si>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</si>
  <si>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</si>
  <si>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</si>
  <si>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</si>
  <si>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</si>
  <si>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</si>
  <si>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</si>
  <si>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</si>
  <si>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</si>
  <si>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</si>
  <si>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</si>
  <si>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</si>
  <si>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</si>
  <si>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</si>
  <si>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</si>
  <si>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</si>
  <si>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</si>
  <si>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</si>
  <si>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</si>
  <si>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</si>
  <si>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</si>
  <si>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</si>
  <si>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</si>
  <si>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</si>
  <si>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</si>
  <si>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</si>
  <si>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</si>
  <si>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</si>
  <si>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</si>
  <si>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</si>
  <si>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</si>
  <si>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</si>
  <si>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</si>
  <si>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</si>
  <si>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</si>
  <si>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</si>
  <si>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</si>
  <si>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</si>
  <si>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</si>
  <si>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</si>
  <si>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</si>
  <si>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</si>
  <si>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</si>
  <si>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</si>
  <si>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</si>
  <si>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</si>
  <si>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</si>
  <si>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</si>
  <si>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</si>
  <si>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</si>
  <si>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</si>
  <si>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</si>
  <si>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</si>
  <si>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</si>
  <si>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</si>
  <si>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</si>
  <si>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</si>
  <si>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</si>
  <si>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</si>
  <si>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</si>
  <si>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</si>
  <si>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</si>
  <si>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</si>
  <si>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</si>
  <si>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</si>
  <si>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</si>
  <si>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</si>
  <si>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</si>
  <si>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</si>
  <si>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</si>
  <si>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</si>
  <si>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</si>
  <si>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</si>
  <si>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</si>
  <si>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</si>
  <si>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</si>
  <si>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</si>
  <si>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</si>
  <si>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</si>
  <si>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</si>
  <si>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</si>
  <si>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</si>
  <si>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</si>
  <si>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</si>
  <si>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</si>
  <si>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</si>
  <si>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</si>
  <si>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</si>
  <si>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</si>
  <si>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</si>
  <si>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</si>
  <si>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</si>
  <si>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</si>
  <si>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</si>
  <si>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</si>
  <si>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</si>
  <si>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</si>
  <si>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</si>
  <si>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</si>
  <si>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</si>
  <si>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</si>
  <si>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</si>
  <si>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</si>
  <si>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</si>
  <si>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</si>
  <si>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</si>
  <si>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</si>
  <si>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</si>
  <si>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</si>
  <si>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</si>
  <si>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</si>
  <si>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</si>
  <si>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</si>
  <si>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</si>
  <si>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</si>
  <si>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</si>
  <si>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</si>
  <si>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</si>
  <si>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</si>
  <si>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</si>
  <si>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</si>
  <si>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</si>
  <si>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</si>
  <si>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</si>
  <si>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</si>
  <si>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</si>
  <si>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</si>
  <si>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</si>
  <si>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</si>
  <si>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</si>
  <si>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</si>
  <si>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</si>
  <si>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</si>
  <si>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</si>
  <si>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</si>
  <si>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</si>
  <si>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</si>
  <si>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</si>
  <si>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</si>
  <si>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</si>
  <si>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</si>
  <si>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</si>
  <si>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</si>
  <si>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</si>
  <si>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</si>
  <si>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</si>
  <si>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</si>
  <si>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</si>
  <si>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</si>
  <si>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</si>
  <si>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</si>
  <si>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</si>
  <si>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</si>
  <si>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</si>
  <si>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</si>
  <si>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</si>
  <si>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</si>
  <si>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</si>
  <si>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</si>
  <si>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</si>
  <si>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</si>
  <si>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</si>
  <si>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</si>
  <si>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</si>
  <si>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</si>
  <si>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</si>
  <si>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</si>
  <si>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</si>
  <si>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</si>
  <si>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</si>
  <si>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</si>
  <si>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</si>
  <si>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</si>
  <si>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</si>
  <si>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</si>
  <si>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</si>
  <si>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</si>
  <si>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</si>
  <si>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</si>
  <si>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</si>
  <si>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</si>
  <si>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</si>
  <si>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</si>
  <si>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</si>
  <si>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</si>
  <si>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</si>
  <si>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</si>
  <si>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</si>
  <si>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</si>
  <si>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</si>
  <si>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</si>
  <si>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</si>
  <si>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</si>
  <si>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</si>
  <si>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</si>
  <si>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</si>
  <si>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</si>
  <si>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</si>
  <si>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</si>
  <si>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</si>
  <si>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</si>
  <si>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</si>
  <si>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</si>
  <si>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</si>
  <si>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</si>
  <si>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</si>
  <si>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</si>
  <si>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</si>
  <si>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</si>
  <si>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</si>
  <si>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</si>
  <si>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</si>
  <si>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</si>
  <si>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</si>
  <si>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</si>
  <si>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</si>
  <si>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</si>
  <si>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</si>
  <si>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</si>
  <si>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</si>
  <si>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</si>
  <si>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</si>
  <si>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</si>
  <si>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</si>
  <si>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</si>
  <si>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</si>
  <si>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</si>
  <si>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</si>
  <si>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</si>
  <si>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</si>
  <si>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</si>
  <si>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</si>
  <si>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</si>
  <si>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</si>
  <si>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</si>
  <si>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</si>
  <si>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</si>
  <si>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</si>
  <si>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</si>
  <si>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</si>
  <si>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</si>
  <si>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</si>
  <si>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</si>
  <si>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</si>
  <si>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</si>
  <si>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</si>
  <si>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</si>
  <si>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</si>
  <si>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</si>
  <si>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</si>
  <si>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</si>
  <si>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</si>
  <si>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</si>
  <si>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</si>
  <si>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</si>
  <si>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</si>
  <si>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</si>
  <si>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</si>
  <si>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</si>
  <si>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</si>
  <si>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</si>
  <si>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</si>
  <si>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</si>
  <si>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</si>
  <si>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</si>
  <si>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</si>
  <si>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</si>
  <si>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</si>
  <si>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</si>
  <si>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</si>
  <si>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</si>
  <si>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</si>
  <si>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</si>
  <si>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</si>
  <si>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</si>
  <si>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</si>
  <si>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</si>
  <si>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</si>
  <si>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</si>
  <si>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</si>
  <si>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</si>
  <si>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</si>
  <si>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</si>
  <si>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</si>
  <si>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</si>
  <si>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</si>
  <si>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</si>
  <si>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</si>
  <si>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</si>
  <si>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</si>
  <si>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</si>
  <si>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</si>
  <si>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</si>
  <si>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</si>
  <si>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</si>
  <si>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</si>
  <si>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</si>
  <si>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</si>
  <si>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</si>
  <si>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</si>
  <si>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</si>
  <si>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</si>
  <si>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</si>
  <si>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</si>
  <si>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</si>
  <si>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</si>
  <si>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</si>
  <si>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</si>
  <si>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</si>
  <si>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</si>
  <si>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</si>
  <si>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</si>
  <si>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</si>
  <si>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043R1 722Д0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</si>
  <si>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</si>
  <si>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</si>
  <si>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</si>
  <si>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</si>
  <si>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</si>
  <si>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</si>
  <si>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</si>
  <si>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Основное мероприятие "Проведение мониторинга несанкционированных свалок"</t>
  </si>
  <si>
    <t>25001 00000</t>
  </si>
  <si>
    <t>25001 82900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</si>
  <si>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</si>
  <si>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</si>
  <si>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</si>
  <si>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</si>
  <si>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</si>
  <si>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</si>
  <si>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</si>
  <si>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</si>
  <si>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</si>
  <si>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</si>
  <si>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</si>
  <si>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</si>
  <si>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</si>
  <si>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</si>
  <si>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</si>
  <si>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</si>
  <si>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</si>
  <si>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</si>
  <si>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</si>
  <si>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</si>
  <si>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</si>
  <si>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</si>
  <si>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</si>
  <si>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</si>
  <si>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</si>
  <si>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МП «Развитие образования в Селенгинском районе на 2020-2025 годы"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</si>
  <si>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</si>
  <si>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</si>
  <si>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</si>
  <si>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</si>
  <si>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</si>
  <si>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</si>
  <si>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</si>
  <si>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</si>
  <si>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«Селенгинский район» на 2024 год</t>
  </si>
  <si>
    <t>плановый период 2025-2026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</si>
  <si>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</si>
  <si>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</si>
  <si>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</si>
  <si>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</si>
  <si>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</si>
  <si>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</si>
  <si>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Софинансирование расходных обязательств муниципальных районов (городских округов)</t>
  </si>
  <si>
    <t>10501 S2160</t>
  </si>
  <si>
    <t>10501  S2160</t>
  </si>
  <si>
    <t>10101 S2160</t>
  </si>
  <si>
    <t>04103 L5110</t>
  </si>
  <si>
    <t>На проведение комплексных кадастровых работ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</si>
  <si>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</si>
  <si>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</si>
  <si>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</si>
  <si>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</si>
  <si>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</si>
  <si>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</si>
  <si>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</si>
  <si>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</si>
  <si>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</si>
  <si>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</si>
  <si>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</si>
  <si>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</si>
  <si>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</si>
  <si>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</si>
  <si>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</si>
  <si>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</si>
  <si>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</si>
  <si>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</si>
  <si>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</si>
  <si>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к решению районного Совета депутатов МО "Селенгинский район"</t>
  </si>
  <si>
    <t>Приложение №4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</si>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</sst>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7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335" Type="http://schemas.openxmlformats.org/officeDocument/2006/relationships/revisionLog" Target="revisionLog288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26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7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9.xml"/><Relationship Id="rId33" Type="http://schemas.openxmlformats.org/officeDocument/2006/relationships/revisionLog" Target="revisionLog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36" Type="http://schemas.openxmlformats.org/officeDocument/2006/relationships/revisionLog" Target="revisionLog289.xml"/><Relationship Id="rId54" Type="http://schemas.openxmlformats.org/officeDocument/2006/relationships/revisionLog" Target="revisionLog53.xml"/><Relationship Id="rId96" Type="http://schemas.openxmlformats.org/officeDocument/2006/relationships/revisionLog" Target="revisionLog143.xml"/><Relationship Id="rId161" Type="http://schemas.openxmlformats.org/officeDocument/2006/relationships/revisionLog" Target="revisionLog117.xml"/><Relationship Id="rId217" Type="http://schemas.openxmlformats.org/officeDocument/2006/relationships/revisionLog" Target="revisionLog172.xml"/><Relationship Id="rId75" Type="http://schemas.openxmlformats.org/officeDocument/2006/relationships/revisionLog" Target="revisionLog171.xml"/><Relationship Id="rId140" Type="http://schemas.openxmlformats.org/officeDocument/2006/relationships/revisionLog" Target="revisionLog94.xml"/><Relationship Id="rId182" Type="http://schemas.openxmlformats.org/officeDocument/2006/relationships/revisionLog" Target="revisionLog131.xml"/><Relationship Id="rId259" Type="http://schemas.openxmlformats.org/officeDocument/2006/relationships/revisionLog" Target="revisionLog213.xml"/><Relationship Id="rId238" Type="http://schemas.openxmlformats.org/officeDocument/2006/relationships/revisionLog" Target="revisionLog19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26" Type="http://schemas.openxmlformats.org/officeDocument/2006/relationships/revisionLog" Target="revisionLog280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70.xml"/><Relationship Id="rId337" Type="http://schemas.openxmlformats.org/officeDocument/2006/relationships/revisionLog" Target="revisionLog12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8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276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71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266.xml"/><Relationship Id="rId333" Type="http://schemas.openxmlformats.org/officeDocument/2006/relationships/revisionLog" Target="revisionLog286.xml"/><Relationship Id="rId338" Type="http://schemas.openxmlformats.org/officeDocument/2006/relationships/revisionLog" Target="revisionLog1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261.xml"/><Relationship Id="rId328" Type="http://schemas.openxmlformats.org/officeDocument/2006/relationships/revisionLog" Target="revisionLog282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277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2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72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267.xml"/><Relationship Id="rId339" Type="http://schemas.openxmlformats.org/officeDocument/2006/relationships/revisionLog" Target="revisionLog290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334" Type="http://schemas.openxmlformats.org/officeDocument/2006/relationships/revisionLog" Target="revisionLog287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262.xml"/><Relationship Id="rId329" Type="http://schemas.openxmlformats.org/officeDocument/2006/relationships/revisionLog" Target="revisionLog28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73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13.xml"/><Relationship Id="rId90" Type="http://schemas.openxmlformats.org/officeDocument/2006/relationships/revisionLog" Target="revisionLog15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274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.xml"/><Relationship Id="rId197" Type="http://schemas.openxmlformats.org/officeDocument/2006/relationships/revisionLog" Target="revisionLog134.xml"/><Relationship Id="rId201" Type="http://schemas.openxmlformats.org/officeDocument/2006/relationships/revisionLog" Target="revisionLog156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310" Type="http://schemas.openxmlformats.org/officeDocument/2006/relationships/revisionLog" Target="revisionLog264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84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1.xml"/><Relationship Id="rId177" Type="http://schemas.openxmlformats.org/officeDocument/2006/relationships/revisionLog" Target="revisionLog134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275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265.xml"/><Relationship Id="rId332" Type="http://schemas.openxmlformats.org/officeDocument/2006/relationships/revisionLog" Target="revisionLog285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49EE882-816E-4630-849E-28DFBDC423E7}" diskRevisions="1" revisionId="4152" version="339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482809C5-0285-4480-8531-FF711E434F03}" dateTime="2023-12-11T11:38:22" maxSheetId="2" userName="БутытоваСГ" r:id="rId249" minRId="3697">
    <sheetIdMap count="1">
      <sheetId val="1"/>
    </sheetIdMap>
  </header>
  <header guid="{31C28F8D-93FA-4AA9-B40E-9076DB644FFA}" dateTime="2023-12-11T11:39:04" maxSheetId="2" userName="БутытоваСГ" r:id="rId250" minRId="3700" maxRId="3702">
    <sheetIdMap count="1">
      <sheetId val="1"/>
    </sheetIdMap>
  </header>
  <header guid="{B5AD77ED-F429-40C8-B77C-527A057DB502}" dateTime="2023-12-11T11:41:30" maxSheetId="2" userName="БутытоваСГ" r:id="rId251" minRId="3703" maxRId="3715">
    <sheetIdMap count="1">
      <sheetId val="1"/>
    </sheetIdMap>
  </header>
  <header guid="{A81365ED-70BF-4B8F-A418-872F811A4C22}" dateTime="2023-12-11T11:41:40" maxSheetId="2" userName="БутытоваСГ" r:id="rId252" minRId="3716">
    <sheetIdMap count="1">
      <sheetId val="1"/>
    </sheetIdMap>
  </header>
  <header guid="{01A10C1F-653B-4DF4-B53C-05FB588D6ACA}" dateTime="2023-12-11T11:51:31" maxSheetId="2" userName="БутытоваСГ" r:id="rId253" minRId="3717" maxRId="3720">
    <sheetIdMap count="1">
      <sheetId val="1"/>
    </sheetIdMap>
  </header>
  <header guid="{33BCF6FE-93D0-4B97-9334-41456D5C8B4C}" dateTime="2023-12-11T11:55:08" maxSheetId="2" userName="БутытоваСГ" r:id="rId254" minRId="3721" maxRId="3727">
    <sheetIdMap count="1">
      <sheetId val="1"/>
    </sheetIdMap>
  </header>
  <header guid="{9DFB5112-CEFE-4D6C-B97C-85B36DC090CB}" dateTime="2023-12-11T11:56:07" maxSheetId="2" userName="БутытоваСГ" r:id="rId255" minRId="3728" maxRId="3733">
    <sheetIdMap count="1">
      <sheetId val="1"/>
    </sheetIdMap>
  </header>
  <header guid="{5B94952F-D937-450D-8403-E67A02FFBC37}" dateTime="2023-12-11T13:11:52" maxSheetId="2" userName="БутытоваСГ" r:id="rId256" minRId="3734" maxRId="3735">
    <sheetIdMap count="1">
      <sheetId val="1"/>
    </sheetIdMap>
  </header>
  <header guid="{0514FCC5-3DC4-4D46-A9A1-24C60971275D}" dateTime="2023-12-11T13:13:33" maxSheetId="2" userName="БутытоваСГ" r:id="rId257" minRId="3738" maxRId="3739">
    <sheetIdMap count="1">
      <sheetId val="1"/>
    </sheetIdMap>
  </header>
  <header guid="{B46E79B9-FA0B-4899-81B3-36365DA43F53}" dateTime="2023-12-11T13:13:55" maxSheetId="2" userName="БутытоваСГ" r:id="rId258" minRId="3740" maxRId="3741">
    <sheetIdMap count="1">
      <sheetId val="1"/>
    </sheetIdMap>
  </header>
  <header guid="{1DDBA95E-F966-4554-9FC4-F20A65DA0736}" dateTime="2023-12-11T13:15:05" maxSheetId="2" userName="БутытоваСГ" r:id="rId259" minRId="3742" maxRId="3745">
    <sheetIdMap count="1">
      <sheetId val="1"/>
    </sheetIdMap>
  </header>
  <header guid="{AB5B0884-AA3A-482F-BB4E-211FEDD29BE2}" dateTime="2023-12-11T13:15:34" maxSheetId="2" userName="БутытоваСГ" r:id="rId260" minRId="3746" maxRId="3749">
    <sheetIdMap count="1">
      <sheetId val="1"/>
    </sheetIdMap>
  </header>
  <header guid="{810A9D3E-F71D-4826-85C9-3DCC21BB9010}" dateTime="2023-12-11T13:16:20" maxSheetId="2" userName="БутытоваСГ" r:id="rId261" minRId="3750" maxRId="3753">
    <sheetIdMap count="1">
      <sheetId val="1"/>
    </sheetIdMap>
  </header>
  <header guid="{487A14DD-5F70-4B00-8E0E-5E6487A08CCF}" dateTime="2023-12-11T13:16:24" maxSheetId="2" userName="БутытоваСГ" r:id="rId262">
    <sheetIdMap count="1">
      <sheetId val="1"/>
    </sheetIdMap>
  </header>
  <header guid="{A086C186-DE9E-4A64-AA9F-1D11428D8118}" dateTime="2023-12-11T13:17:19" maxSheetId="2" userName="БутытоваСГ" r:id="rId263" minRId="3754" maxRId="3755">
    <sheetIdMap count="1">
      <sheetId val="1"/>
    </sheetIdMap>
  </header>
  <header guid="{3F159A7F-7FCF-457D-895C-27E66B427CCF}" dateTime="2023-12-11T13:18:36" maxSheetId="2" userName="БутытоваСГ" r:id="rId264" minRId="3756" maxRId="3759">
    <sheetIdMap count="1">
      <sheetId val="1"/>
    </sheetIdMap>
  </header>
  <header guid="{789C993B-D4BC-4D5D-BB63-BEFDFFC84B30}" dateTime="2023-12-11T13:18:39" maxSheetId="2" userName="БутытоваСГ" r:id="rId265">
    <sheetIdMap count="1">
      <sheetId val="1"/>
    </sheetIdMap>
  </header>
  <header guid="{96EC0F9B-A427-4DCC-813A-77D9EB6F5B84}" dateTime="2023-12-11T13:20:25" maxSheetId="2" userName="БутытоваСГ" r:id="rId266" minRId="3760" maxRId="3775">
    <sheetIdMap count="1">
      <sheetId val="1"/>
    </sheetIdMap>
  </header>
  <header guid="{A3535E70-B8DA-43AE-825C-E87602198A4A}" dateTime="2023-12-11T13:21:02" maxSheetId="2" userName="БутытоваСГ" r:id="rId267" minRId="3776" maxRId="3777">
    <sheetIdMap count="1">
      <sheetId val="1"/>
    </sheetIdMap>
  </header>
  <header guid="{D5038740-31D4-4027-A069-2950FADB9DB7}" dateTime="2023-12-11T13:21:15" maxSheetId="2" userName="БутытоваСГ" r:id="rId268" minRId="3778" maxRId="3779">
    <sheetIdMap count="1">
      <sheetId val="1"/>
    </sheetIdMap>
  </header>
  <header guid="{AD415D88-1527-44DF-8568-61A2AB1925C0}" dateTime="2023-12-11T13:21:30" maxSheetId="2" userName="БутытоваСГ" r:id="rId269" minRId="3780" maxRId="3782">
    <sheetIdMap count="1">
      <sheetId val="1"/>
    </sheetIdMap>
  </header>
  <header guid="{9DB812C8-398A-41EA-94B1-A36740616341}" dateTime="2023-12-11T13:22:37" maxSheetId="2" userName="БутытоваСГ" r:id="rId270" minRId="3783" maxRId="3784">
    <sheetIdMap count="1">
      <sheetId val="1"/>
    </sheetIdMap>
  </header>
  <header guid="{ED4F91E7-7D0E-4B91-8811-DC806037E308}" dateTime="2023-12-11T13:22:57" maxSheetId="2" userName="БутытоваСГ" r:id="rId271" minRId="3785" maxRId="3786">
    <sheetIdMap count="1">
      <sheetId val="1"/>
    </sheetIdMap>
  </header>
  <header guid="{7B5A3864-E8DB-47A3-8796-5D16B441503A}" dateTime="2023-12-11T13:23:26" maxSheetId="2" userName="БутытоваСГ" r:id="rId272" minRId="3787" maxRId="3788">
    <sheetIdMap count="1">
      <sheetId val="1"/>
    </sheetIdMap>
  </header>
  <header guid="{5B1372E0-4EBF-431B-AA05-BE8D930CD5CD}" dateTime="2023-12-11T13:23:41" maxSheetId="2" userName="БутытоваСГ" r:id="rId273" minRId="3789" maxRId="3790">
    <sheetIdMap count="1">
      <sheetId val="1"/>
    </sheetIdMap>
  </header>
  <header guid="{879F6A0D-B032-4403-BE32-CE19A22C1657}" dateTime="2023-12-11T13:24:13" maxSheetId="2" userName="БутытоваСГ" r:id="rId274" minRId="3791" maxRId="3792">
    <sheetIdMap count="1">
      <sheetId val="1"/>
    </sheetIdMap>
  </header>
  <header guid="{B8908977-23E4-4C3C-BED0-3EE7624C345A}" dateTime="2023-12-11T13:24:31" maxSheetId="2" userName="БутытоваСГ" r:id="rId275" minRId="3793" maxRId="3794">
    <sheetIdMap count="1">
      <sheetId val="1"/>
    </sheetIdMap>
  </header>
  <header guid="{1DE47C6B-350E-4D4D-8782-1E47B166A1F7}" dateTime="2023-12-11T13:25:27" maxSheetId="2" userName="БутытоваСГ" r:id="rId276" minRId="3795" maxRId="3802">
    <sheetIdMap count="1">
      <sheetId val="1"/>
    </sheetIdMap>
  </header>
  <header guid="{7D7419C3-A591-4429-83CD-1446010DE74D}" dateTime="2023-12-11T13:26:33" maxSheetId="2" userName="БутытоваСГ" r:id="rId277" minRId="3803" maxRId="3804">
    <sheetIdMap count="1">
      <sheetId val="1"/>
    </sheetIdMap>
  </header>
  <header guid="{9467E305-7150-4366-9ABA-5CC746835612}" dateTime="2023-12-11T13:27:16" maxSheetId="2" userName="БутытоваСГ" r:id="rId278" minRId="3805" maxRId="3808">
    <sheetIdMap count="1">
      <sheetId val="1"/>
    </sheetIdMap>
  </header>
  <header guid="{0801DF33-5588-42B6-B369-552D0E042106}" dateTime="2023-12-11T13:27:55" maxSheetId="2" userName="БутытоваСГ" r:id="rId279" minRId="3809" maxRId="3812">
    <sheetIdMap count="1">
      <sheetId val="1"/>
    </sheetIdMap>
  </header>
  <header guid="{4FE1780D-10B5-4A95-8052-878F0075A5B4}" dateTime="2023-12-11T13:28:37" maxSheetId="2" userName="БутытоваСГ" r:id="rId280" minRId="3813" maxRId="3814">
    <sheetIdMap count="1">
      <sheetId val="1"/>
    </sheetIdMap>
  </header>
  <header guid="{5E6D5DEC-4152-4D48-8D42-50782FFC3CC4}" dateTime="2023-12-11T13:29:04" maxSheetId="2" userName="БутытоваСГ" r:id="rId281" minRId="3815" maxRId="3818">
    <sheetIdMap count="1">
      <sheetId val="1"/>
    </sheetIdMap>
  </header>
  <header guid="{8B6C2DF4-568A-4B94-9AD6-1F1FDBE1A070}" dateTime="2023-12-11T13:30:09" maxSheetId="2" userName="БутытоваСГ" r:id="rId282" minRId="3819" maxRId="3822">
    <sheetIdMap count="1">
      <sheetId val="1"/>
    </sheetIdMap>
  </header>
  <header guid="{FCC63E88-13F5-4497-A9A4-49F35CB5582E}" dateTime="2023-12-11T13:30:38" maxSheetId="2" userName="БутытоваСГ" r:id="rId283" minRId="3823" maxRId="3826">
    <sheetIdMap count="1">
      <sheetId val="1"/>
    </sheetIdMap>
  </header>
  <header guid="{61455D1D-0E4D-43F1-B46E-C876A9C266D1}" dateTime="2023-12-11T13:30:55" maxSheetId="2" userName="БутытоваСГ" r:id="rId284" minRId="3827" maxRId="3828">
    <sheetIdMap count="1">
      <sheetId val="1"/>
    </sheetIdMap>
  </header>
  <header guid="{A820060D-E56B-4B09-A429-A57D819DA6EE}" dateTime="2023-12-11T13:31:28" maxSheetId="2" userName="БутытоваСГ" r:id="rId285" minRId="3829" maxRId="3832">
    <sheetIdMap count="1">
      <sheetId val="1"/>
    </sheetIdMap>
  </header>
  <header guid="{030B4D2D-0506-4EAD-89DD-87341E90BB36}" dateTime="2023-12-11T13:32:05" maxSheetId="2" userName="БутытоваСГ" r:id="rId286" minRId="3833" maxRId="3834">
    <sheetIdMap count="1">
      <sheetId val="1"/>
    </sheetIdMap>
  </header>
  <header guid="{388D43C1-D4A8-4FE9-A44A-1EFEB0E59D17}" dateTime="2023-12-11T13:32:34" maxSheetId="2" userName="БутытоваСГ" r:id="rId287" minRId="3835" maxRId="3838">
    <sheetIdMap count="1">
      <sheetId val="1"/>
    </sheetIdMap>
  </header>
  <header guid="{E018B4F8-1872-47B2-A950-58E8320D4B84}" dateTime="2023-12-11T13:33:00" maxSheetId="2" userName="БутытоваСГ" r:id="rId288" minRId="3839" maxRId="3842">
    <sheetIdMap count="1">
      <sheetId val="1"/>
    </sheetIdMap>
  </header>
  <header guid="{BD39EB50-D2B2-4065-8631-BE0A96084863}" dateTime="2023-12-11T13:33:03" maxSheetId="2" userName="БутытоваСГ" r:id="rId289">
    <sheetIdMap count="1">
      <sheetId val="1"/>
    </sheetIdMap>
  </header>
  <header guid="{0F1D8E3E-88FC-4BA4-ACEA-8E7321CEB0B1}" dateTime="2023-12-11T13:33:59" maxSheetId="2" userName="БутытоваСГ" r:id="rId290" minRId="3843" maxRId="3849">
    <sheetIdMap count="1">
      <sheetId val="1"/>
    </sheetIdMap>
  </header>
  <header guid="{056BFE0B-085B-4DD9-9DED-0188B32940C5}" dateTime="2023-12-11T13:34:33" maxSheetId="2" userName="БутытоваСГ" r:id="rId291" minRId="3850" maxRId="3851">
    <sheetIdMap count="1">
      <sheetId val="1"/>
    </sheetIdMap>
  </header>
  <header guid="{F75A5A03-57C9-4183-AC3C-9BCAFF8870ED}" dateTime="2023-12-11T13:35:09" maxSheetId="2" userName="БутытоваСГ" r:id="rId292" minRId="3852" maxRId="3855">
    <sheetIdMap count="1">
      <sheetId val="1"/>
    </sheetIdMap>
  </header>
  <header guid="{49D953E6-84F2-4A89-96D5-1C7568B5F7E3}" dateTime="2023-12-11T13:35:58" maxSheetId="2" userName="БутытоваСГ" r:id="rId293" minRId="3856" maxRId="3860">
    <sheetIdMap count="1">
      <sheetId val="1"/>
    </sheetIdMap>
  </header>
  <header guid="{F4B05AA2-6F80-4765-8830-48F4624EAF37}" dateTime="2023-12-11T13:37:30" maxSheetId="2" userName="БутытоваСГ" r:id="rId294" minRId="3861" maxRId="3877">
    <sheetIdMap count="1">
      <sheetId val="1"/>
    </sheetIdMap>
  </header>
  <header guid="{8664AD3E-1E00-495E-8C4B-7C42099B603A}" dateTime="2023-12-11T13:37:38" maxSheetId="2" userName="БутытоваСГ" r:id="rId295" minRId="3878">
    <sheetIdMap count="1">
      <sheetId val="1"/>
    </sheetIdMap>
  </header>
  <header guid="{B799C2B3-502B-40E3-BF70-834B99105EFF}" dateTime="2023-12-11T13:39:09" maxSheetId="2" userName="БутытоваСГ" r:id="rId296" minRId="3879" maxRId="3880">
    <sheetIdMap count="1">
      <sheetId val="1"/>
    </sheetIdMap>
  </header>
  <header guid="{2C7E00C5-C758-4B12-B6DA-C93BD84A7D8B}" dateTime="2023-12-11T13:41:53" maxSheetId="2" userName="БутытоваСГ" r:id="rId297" minRId="3883" maxRId="3892">
    <sheetIdMap count="1">
      <sheetId val="1"/>
    </sheetIdMap>
  </header>
  <header guid="{B15F957F-3714-4939-A9C5-DA6E4B1503D8}" dateTime="2023-12-11T13:46:48" maxSheetId="2" userName="БутытоваСГ" r:id="rId298" minRId="3893">
    <sheetIdMap count="1">
      <sheetId val="1"/>
    </sheetIdMap>
  </header>
  <header guid="{B2DED1AB-C56D-4CF2-9E92-4B2BA1221765}" dateTime="2023-12-11T13:47:03" maxSheetId="2" userName="БутытоваСГ" r:id="rId299" minRId="3894" maxRId="3895">
    <sheetIdMap count="1">
      <sheetId val="1"/>
    </sheetIdMap>
  </header>
  <header guid="{D79744C6-1E8D-4F1C-B0BC-20EC4EA544B5}" dateTime="2023-12-11T13:59:54" maxSheetId="2" userName="БутытоваСГ" r:id="rId300" minRId="3896">
    <sheetIdMap count="1">
      <sheetId val="1"/>
    </sheetIdMap>
  </header>
  <header guid="{3D71990B-3513-43A3-8A16-DAAB7CF13E39}" dateTime="2023-12-11T15:40:50" maxSheetId="2" userName="БутытоваСГ" r:id="rId301" minRId="3897" maxRId="3898">
    <sheetIdMap count="1">
      <sheetId val="1"/>
    </sheetIdMap>
  </header>
  <header guid="{8FC7D3FC-C065-451D-8428-70690FC64296}" dateTime="2023-12-11T15:45:39" maxSheetId="2" userName="БутытоваСГ" r:id="rId302" minRId="3899" maxRId="3923">
    <sheetIdMap count="1">
      <sheetId val="1"/>
    </sheetIdMap>
  </header>
  <header guid="{E426DD20-46A0-4C97-803A-E45DA4C17749}" dateTime="2023-12-11T15:47:11" maxSheetId="2" userName="БутытоваСГ" r:id="rId303" minRId="3924" maxRId="3939">
    <sheetIdMap count="1">
      <sheetId val="1"/>
    </sheetIdMap>
  </header>
  <header guid="{C1D5723E-DC97-4456-B849-CE8DD3AF6456}" dateTime="2023-12-11T16:19:25" maxSheetId="2" userName="БутытоваСГ" r:id="rId304" minRId="3940" maxRId="3947">
    <sheetIdMap count="1">
      <sheetId val="1"/>
    </sheetIdMap>
  </header>
  <header guid="{4850E4E3-3DCB-44EA-9DAA-66920BBFD892}" dateTime="2023-12-11T16:22:30" maxSheetId="2" userName="БутытоваСГ" r:id="rId305" minRId="3948" maxRId="3962">
    <sheetIdMap count="1">
      <sheetId val="1"/>
    </sheetIdMap>
  </header>
  <header guid="{479CA627-96DE-4339-8697-528308DCD70B}" dateTime="2023-12-11T16:47:02" maxSheetId="2" userName="БутытоваСГ" r:id="rId306">
    <sheetIdMap count="1">
      <sheetId val="1"/>
    </sheetIdMap>
  </header>
  <header guid="{8EC9EE58-891E-46CE-AA25-B158714B796A}" dateTime="2023-12-11T16:58:02" maxSheetId="2" userName="БутытоваСГ" r:id="rId307" minRId="3963" maxRId="3966">
    <sheetIdMap count="1">
      <sheetId val="1"/>
    </sheetIdMap>
  </header>
  <header guid="{CA0D50B2-7C1B-4B84-8C87-601BAF7860BC}" dateTime="2023-12-12T11:00:07" maxSheetId="2" userName="БутытоваСГ" r:id="rId308" minRId="3967" maxRId="3969">
    <sheetIdMap count="1">
      <sheetId val="1"/>
    </sheetIdMap>
  </header>
  <header guid="{1C02EA56-A703-496D-9970-00D5FCCA86D3}" dateTime="2023-12-12T11:00:53" maxSheetId="2" userName="БутытоваСГ" r:id="rId309" minRId="3970" maxRId="3971">
    <sheetIdMap count="1">
      <sheetId val="1"/>
    </sheetIdMap>
  </header>
  <header guid="{8319F71E-2044-4826-9CFB-FAD163D9AE27}" dateTime="2023-12-12T11:11:48" maxSheetId="2" userName="БутытоваСГ" r:id="rId310" minRId="3972">
    <sheetIdMap count="1">
      <sheetId val="1"/>
    </sheetIdMap>
  </header>
  <header guid="{57E474DD-54A8-44B1-B68F-E067E1908A02}" dateTime="2023-12-13T13:42:21" maxSheetId="2" userName="БутытоваСГ" r:id="rId311">
    <sheetIdMap count="1">
      <sheetId val="1"/>
    </sheetIdMap>
  </header>
  <header guid="{A844B54D-47E9-4C00-83DB-250EF634FEAB}" dateTime="2023-12-13T13:47:19" maxSheetId="2" userName="БутытоваСГ" r:id="rId312">
    <sheetIdMap count="1">
      <sheetId val="1"/>
    </sheetIdMap>
  </header>
  <header guid="{38D5F9DB-A79E-449A-8BE3-DD0428BF272E}" dateTime="2023-12-13T13:47:49" maxSheetId="2" userName="БутытоваСГ" r:id="rId313" minRId="3973">
    <sheetIdMap count="1">
      <sheetId val="1"/>
    </sheetIdMap>
  </header>
  <header guid="{6EB6EB2B-2500-40AA-BAF3-92C9AC2FC78E}" dateTime="2023-12-18T08:52:52" maxSheetId="2" userName="БутытоваСГ" r:id="rId314" minRId="3974" maxRId="3994">
    <sheetIdMap count="1">
      <sheetId val="1"/>
    </sheetIdMap>
  </header>
  <header guid="{EFD498BF-CF02-4A9B-B906-C59150DE53D2}" dateTime="2023-12-21T08:43:01" maxSheetId="2" userName="БутытоваСГ" r:id="rId315">
    <sheetIdMap count="1">
      <sheetId val="1"/>
    </sheetIdMap>
  </header>
  <header guid="{1BF73ADB-8D4C-42A7-85E2-2F1FBB16621C}" dateTime="2023-12-21T09:02:14" maxSheetId="2" userName="БутытоваСГ" r:id="rId316" minRId="3995" maxRId="4002">
    <sheetIdMap count="1">
      <sheetId val="1"/>
    </sheetIdMap>
  </header>
  <header guid="{FB32439E-5BDC-48F9-BF2C-C7D398190208}" dateTime="2023-12-21T09:18:31" maxSheetId="2" userName="БутытоваСГ" r:id="rId317" minRId="4003" maxRId="4010">
    <sheetIdMap count="1">
      <sheetId val="1"/>
    </sheetIdMap>
  </header>
  <header guid="{5E742796-D511-48FB-A1AD-5ECF653AE379}" dateTime="2023-12-28T09:34:59" maxSheetId="2" userName="Пользователь" r:id="rId318" minRId="4011">
    <sheetIdMap count="1">
      <sheetId val="1"/>
    </sheetIdMap>
  </header>
  <header guid="{8530CDE1-62EB-45F9-AF1D-8C46E1AF6CF6}" dateTime="2024-03-19T20:55:21" maxSheetId="2" userName="БутытоваСГ" r:id="rId319" minRId="4012" maxRId="4017">
    <sheetIdMap count="1">
      <sheetId val="1"/>
    </sheetIdMap>
  </header>
  <header guid="{D1A996F5-2CD0-4785-BFD4-C1343AE5F447}" dateTime="2024-03-19T20:56:39" maxSheetId="2" userName="БутытоваСГ" r:id="rId320" minRId="4018" maxRId="4020">
    <sheetIdMap count="1">
      <sheetId val="1"/>
    </sheetIdMap>
  </header>
  <header guid="{846300B2-BF4F-407C-8CB9-3B5DC496FB7B}" dateTime="2024-03-19T20:58:47" maxSheetId="2" userName="БутытоваСГ" r:id="rId321" minRId="4021" maxRId="4031">
    <sheetIdMap count="1">
      <sheetId val="1"/>
    </sheetIdMap>
  </header>
  <header guid="{C2E2EB99-BAC8-4AEA-B257-013942E17329}" dateTime="2024-03-19T21:02:53" maxSheetId="2" userName="БутытоваСГ" r:id="rId322" minRId="4034" maxRId="4039">
    <sheetIdMap count="1">
      <sheetId val="1"/>
    </sheetIdMap>
  </header>
  <header guid="{68E4F1A5-E63C-4E7B-AACB-F9A732CA1E10}" dateTime="2024-03-19T21:03:05" maxSheetId="2" userName="БутытоваСГ" r:id="rId323">
    <sheetIdMap count="1">
      <sheetId val="1"/>
    </sheetIdMap>
  </header>
  <header guid="{25CBB7D7-CA3F-4235-B2BC-927771686455}" dateTime="2024-03-20T08:22:16" maxSheetId="2" userName="БутытоваСГ" r:id="rId324" minRId="4040" maxRId="4053">
    <sheetIdMap count="1">
      <sheetId val="1"/>
    </sheetIdMap>
  </header>
  <header guid="{296CEBA1-C448-4441-871B-58963F188B6F}" dateTime="2024-03-20T08:23:45" maxSheetId="2" userName="БутытоваСГ" r:id="rId325" minRId="4054" maxRId="4057">
    <sheetIdMap count="1">
      <sheetId val="1"/>
    </sheetIdMap>
  </header>
  <header guid="{2D30322A-19C5-410B-861A-4BC4FD012F8C}" dateTime="2024-03-20T08:28:17" maxSheetId="2" userName="БутытоваСГ" r:id="rId326" minRId="4058" maxRId="4094">
    <sheetIdMap count="1">
      <sheetId val="1"/>
    </sheetIdMap>
  </header>
  <header guid="{2785EA75-DA0F-4681-A49C-B7929047611E}" dateTime="2024-03-20T08:31:00" maxSheetId="2" userName="БутытоваСГ" r:id="rId327" minRId="4097" maxRId="4108">
    <sheetIdMap count="1">
      <sheetId val="1"/>
    </sheetIdMap>
  </header>
  <header guid="{E22E7818-167A-466C-93D7-1D86DD0EC4EC}" dateTime="2024-03-20T08:31:31" maxSheetId="2" userName="БутытоваСГ" r:id="rId328" minRId="4111" maxRId="4123">
    <sheetIdMap count="1">
      <sheetId val="1"/>
    </sheetIdMap>
  </header>
  <header guid="{FC44E429-1A3C-49EF-B13B-407DB7CE2B78}" dateTime="2024-03-20T11:06:06" maxSheetId="2" userName="БутытоваСГ" r:id="rId329" minRId="4124" maxRId="4129">
    <sheetIdMap count="1">
      <sheetId val="1"/>
    </sheetIdMap>
  </header>
  <header guid="{2312D59E-D892-47E3-9386-52C374F5AC1F}" dateTime="2024-03-22T11:46:53" maxSheetId="2" userName="Ольга Владимировна" r:id="rId330" minRId="4130" maxRId="4133">
    <sheetIdMap count="1">
      <sheetId val="1"/>
    </sheetIdMap>
  </header>
  <header guid="{E3C53D9D-461F-43D3-B2CF-1617BE4442F5}" dateTime="2024-04-11T14:35:52" maxSheetId="2" userName="Пользователь" r:id="rId331" minRId="4136">
    <sheetIdMap count="1">
      <sheetId val="1"/>
    </sheetIdMap>
  </header>
  <header guid="{96E22700-7C55-4F8C-BA94-F156BA2CE152}" dateTime="2024-04-15T16:47:59" maxSheetId="2" userName="Пользователь" r:id="rId332">
    <sheetIdMap count="1">
      <sheetId val="1"/>
    </sheetIdMap>
  </header>
  <header guid="{086B029A-8092-4763-95C8-3FD8D11B283C}" dateTime="2024-05-28T15:57:05" maxSheetId="2" userName="БутытоваСГ" r:id="rId333" minRId="4139" maxRId="4142">
    <sheetIdMap count="1">
      <sheetId val="1"/>
    </sheetIdMap>
  </header>
  <header guid="{15844C40-2A92-49F1-8E68-455BC4445646}" dateTime="2024-05-28T15:57:23" maxSheetId="2" userName="БутытоваСГ" r:id="rId334" minRId="4143" maxRId="4144">
    <sheetIdMap count="1">
      <sheetId val="1"/>
    </sheetIdMap>
  </header>
  <header guid="{DCAAED8F-0497-431C-A407-1E8D424A4ACB}" dateTime="2024-05-28T15:58:02" maxSheetId="2" userName="БутытоваСГ" r:id="rId335" minRId="4145" maxRId="4146">
    <sheetIdMap count="1">
      <sheetId val="1"/>
    </sheetIdMap>
  </header>
  <header guid="{064E1E2F-6217-4149-92AB-041296F5D547}" dateTime="2024-05-29T09:49:23" maxSheetId="2" userName="БутытоваСГ" r:id="rId336" minRId="4147" maxRId="4148">
    <sheetIdMap count="1">
      <sheetId val="1"/>
    </sheetIdMap>
  </header>
  <header guid="{37DBEC81-8575-47D4-9B69-5AFEE8C670C4}" dateTime="2024-05-29T15:27:45" maxSheetId="2" userName="Ольга Владимировна" r:id="rId337" minRId="4149" maxRId="4150">
    <sheetIdMap count="1">
      <sheetId val="1"/>
    </sheetIdMap>
  </header>
  <header guid="{A76291A3-E875-444A-A89A-18DF7B53B8C8}" dateTime="2024-05-29T15:29:55" maxSheetId="2" userName="Ольга Владимировна" r:id="rId338" minRId="4151">
    <sheetIdMap count="1">
      <sheetId val="1"/>
    </sheetIdMap>
  </header>
  <header guid="{549EE882-816E-4630-849E-28DFBDC423E7}" dateTime="2024-06-20T16:29:29" maxSheetId="2" userName="Пользователь" r:id="rId339" minRId="415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151" sId="1" odxf="1">
    <oc r="G1" t="inlineStr">
      <is>
        <t>Приложение №___</t>
      </is>
    </oc>
    <nc r="G1" t="inlineStr">
      <is>
        <t>Приложение №4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149" sId="1" odxf="1">
    <oc r="G1" t="inlineStr">
      <is>
        <t>Приложение №5</t>
      </is>
    </oc>
    <nc r="G1" t="inlineStr">
      <is>
        <t>Приложение №___</t>
      </is>
    </nc>
    <odxf/>
  </rcc>
  <rcc rId="4150" sId="1" odxf="1">
    <oc r="G3" t="inlineStr">
      <is>
        <t>от "09" апреля 2024    № 318</t>
      </is>
    </oc>
    <nc r="G3" t="inlineStr">
      <is>
        <t>от "___" июня 2024    № ___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13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13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2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3" sId="1">
    <nc r="G1" t="inlineStr">
      <is>
        <t>Приложение №5</t>
      </is>
    </nc>
  </rcc>
  <rcv guid="{E330F985-0015-4DC4-AAB2-DD1A6292743B}" action="delete"/>
  <rdn rId="0" localSheetId="1" customView="1" name="Z_E330F985_0015_4DC4_AAB2_DD1A6292743B_.wvu.PrintArea" hidden="1" oldHidden="1">
    <formula>Ведом.структура!$A$1:$G$432</formula>
    <oldFormula>Ведом.структура!$A$5:$G$432</oldFormula>
  </rdn>
  <rdn rId="0" localSheetId="1" customView="1" name="Z_E330F985_0015_4DC4_AAB2_DD1A6292743B_.wvu.FilterData" hidden="1" oldHidden="1">
    <formula>Ведом.структура!$A$17:$G$441</formula>
    <oldFormula>Ведом.структура!$A$17:$G$441</oldFormula>
  </rdn>
  <rcv guid="{E330F985-0015-4DC4-AAB2-DD1A6292743B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7" sId="1">
    <nc r="H240">
      <v>13346.3</v>
    </nc>
  </rcc>
  <rfmt sheetId="1" sqref="F240:G240">
    <dxf>
      <fill>
        <patternFill>
          <bgColor rgb="FF92D050"/>
        </patternFill>
      </fill>
    </dxf>
  </rfmt>
  <rdn rId="0" localSheetId="1" customView="1" name="Z_D8ECDB49_98AD_4B59_A9A6_647EDC84F455_.wvu.PrintArea" hidden="1" oldHidden="1">
    <formula>Ведом.структура!$A$1:$G$414</formula>
  </rdn>
  <rdn rId="0" localSheetId="1" customView="1" name="Z_D8ECDB49_98AD_4B59_A9A6_647EDC84F455_.wvu.FilterData" hidden="1" oldHidden="1">
    <formula>Ведом.структура!$A$13:$G$423</formula>
  </rdn>
  <rcv guid="{D8ECDB49-98AD-4B59-A9A6-647EDC84F455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0" sId="1">
    <nc r="H318">
      <v>12942.4</v>
    </nc>
  </rcc>
  <rcc rId="3701" sId="1">
    <nc r="H325">
      <v>7707.5</v>
    </nc>
  </rcc>
  <rcc rId="3702" sId="1">
    <nc r="H312">
      <v>8270.1</v>
    </nc>
  </rcc>
  <rfmt sheetId="1" sqref="F312:G312">
    <dxf>
      <fill>
        <patternFill>
          <bgColor rgb="FF92D050"/>
        </patternFill>
      </fill>
    </dxf>
  </rfmt>
  <rfmt sheetId="1" sqref="F318:G318">
    <dxf>
      <fill>
        <patternFill>
          <bgColor rgb="FF92D050"/>
        </patternFill>
      </fill>
    </dxf>
  </rfmt>
  <rfmt sheetId="1" sqref="F325:G325">
    <dxf>
      <fill>
        <patternFill>
          <bgColor rgb="FF92D050"/>
        </patternFill>
      </fill>
    </dxf>
  </rfmt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3" sId="1">
    <nc r="H232">
      <v>8380</v>
    </nc>
  </rcc>
  <rfmt sheetId="1" sqref="F232:G232">
    <dxf>
      <fill>
        <patternFill>
          <bgColor rgb="FF92D050"/>
        </patternFill>
      </fill>
    </dxf>
  </rfmt>
  <rfmt sheetId="1" sqref="F157:G157">
    <dxf>
      <fill>
        <patternFill>
          <bgColor rgb="FF92D050"/>
        </patternFill>
      </fill>
    </dxf>
  </rfmt>
  <rcc rId="3704" sId="1">
    <nc r="H157">
      <v>112975.6</v>
    </nc>
  </rcc>
  <rcc rId="3705" sId="1">
    <nc r="I157">
      <v>713.9</v>
    </nc>
  </rcc>
  <rcc rId="3706" sId="1">
    <nc r="I232">
      <v>8380</v>
    </nc>
  </rcc>
  <rcc rId="3707" sId="1">
    <nc r="I240">
      <v>13346.3</v>
    </nc>
  </rcc>
  <rcc rId="3708" sId="1">
    <nc r="I312">
      <v>8270.1</v>
    </nc>
  </rcc>
  <rcc rId="3709" sId="1">
    <nc r="I318">
      <v>12942.4</v>
    </nc>
  </rcc>
  <rcc rId="3710" sId="1">
    <nc r="I325">
      <v>7707.5</v>
    </nc>
  </rcc>
  <rfmt sheetId="1" sqref="F159:G159">
    <dxf>
      <fill>
        <patternFill>
          <bgColor rgb="FF92D050"/>
        </patternFill>
      </fill>
    </dxf>
  </rfmt>
  <rcc rId="3711" sId="1">
    <nc r="H159">
      <v>100000</v>
    </nc>
  </rcc>
  <rcc rId="3712" sId="1">
    <nc r="I159">
      <v>100000</v>
    </nc>
  </rcc>
  <rfmt sheetId="1" sqref="F165:G165">
    <dxf>
      <fill>
        <patternFill>
          <bgColor rgb="FF92D050"/>
        </patternFill>
      </fill>
    </dxf>
  </rfmt>
  <rcc rId="3713" sId="1">
    <oc r="F165">
      <f>120+30</f>
    </oc>
    <nc r="F165"/>
  </rcc>
  <rcc rId="3714" sId="1">
    <nc r="H165">
      <v>0</v>
    </nc>
  </rcc>
  <rcc rId="3715" sId="1">
    <nc r="I165">
      <v>120</v>
    </nc>
  </rcc>
  <rfmt sheetId="1" sqref="F165">
    <dxf>
      <fill>
        <patternFill>
          <bgColor theme="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1" numFmtId="4">
    <nc r="F165">
      <v>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>
    <nc r="H222">
      <v>11746</v>
    </nc>
  </rcc>
  <rcc rId="3718" sId="1">
    <nc r="I222">
      <v>11746</v>
    </nc>
  </rcc>
  <rcc rId="3719" sId="1">
    <oc r="F222">
      <f>10584.6+10584.6</f>
    </oc>
    <nc r="F222">
      <f>11746+11746</f>
    </nc>
  </rcc>
  <rcc rId="3720" sId="1">
    <oc r="G222">
      <f>10584.6+10584.6</f>
    </oc>
    <nc r="G222">
      <f>11746+11746</f>
    </nc>
  </rcc>
  <rfmt sheetId="1" sqref="F222:G222">
    <dxf>
      <fill>
        <patternFill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2:G392">
    <dxf>
      <fill>
        <patternFill>
          <bgColor rgb="FF92D050"/>
        </patternFill>
      </fill>
    </dxf>
  </rfmt>
  <rcc rId="3721" sId="1">
    <nc r="H392">
      <v>13287.4</v>
    </nc>
  </rcc>
  <rcc rId="3722" sId="1">
    <nc r="I392">
      <v>13287.4</v>
    </nc>
  </rcc>
  <rcc rId="3723" sId="1">
    <nc r="H247">
      <v>42329.8</v>
    </nc>
  </rcc>
  <rcc rId="3724" sId="1">
    <nc r="I247">
      <v>42329.8</v>
    </nc>
  </rcc>
  <rfmt sheetId="1" sqref="F247:G247">
    <dxf>
      <fill>
        <patternFill patternType="solid">
          <bgColor rgb="FF92D050"/>
        </patternFill>
      </fill>
    </dxf>
  </rfmt>
  <rcc rId="3725" sId="1">
    <oc r="F218">
      <f>27282+275.6</f>
    </oc>
    <nc r="F218">
      <f>28059.9+283.4</f>
    </nc>
  </rcc>
  <rcc rId="3726" sId="1">
    <nc r="H218">
      <v>28059.9</v>
    </nc>
  </rcc>
  <rfmt sheetId="1" sqref="F218">
    <dxf>
      <fill>
        <patternFill>
          <bgColor rgb="FF92D050"/>
        </patternFill>
      </fill>
    </dxf>
  </rfmt>
  <rcc rId="3727" sId="1">
    <o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8" sId="1">
    <nc r="I218">
      <v>26797.599999999999</v>
    </nc>
  </rcc>
  <rcc rId="3729" sId="1" numFmtId="4">
    <oc r="G218">
      <v>0</v>
    </oc>
    <nc r="G218">
      <f>26797.6+270.7</f>
    </nc>
  </rcc>
  <rfmt sheetId="1" sqref="G218">
    <dxf>
      <fill>
        <patternFill>
          <bgColor rgb="FF92D050"/>
        </patternFill>
      </fill>
    </dxf>
  </rfmt>
  <rcc rId="3730" sId="1">
    <oc r="F58">
      <f>208+208</f>
    </oc>
    <nc r="F58">
      <f>211+211</f>
    </nc>
  </rcc>
  <rcc rId="3731" sId="1">
    <oc r="G58">
      <f>208+208</f>
    </oc>
    <nc r="G58">
      <f>211+211</f>
    </nc>
  </rcc>
  <rcc rId="3732" sId="1">
    <nc r="H58">
      <v>211</v>
    </nc>
  </rcc>
  <rcc rId="3733" sId="1">
    <nc r="I58">
      <v>211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4" sId="1">
    <nc r="H255">
      <v>395</v>
    </nc>
  </rcc>
  <rcc rId="3735" sId="1">
    <nc r="I255">
      <v>395</v>
    </nc>
  </rcc>
  <rcv guid="{D8ECDB49-98AD-4B59-A9A6-647EDC84F455}" action="delete"/>
  <rdn rId="0" localSheetId="1" customView="1" name="Z_D8ECDB49_98AD_4B59_A9A6_647EDC84F455_.wvu.PrintArea" hidden="1" oldHidden="1">
    <formula>Ведом.структура!$A$1:$G$414</formula>
    <oldFormula>Ведом.структура!$A$1:$G$414</oldFormula>
  </rdn>
  <rdn rId="0" localSheetId="1" customView="1" name="Z_D8ECDB49_98AD_4B59_A9A6_647EDC84F455_.wvu.FilterData" hidden="1" oldHidden="1">
    <formula>Ведом.структура!$A$13:$G$423</formula>
    <oldFormula>Ведом.структура!$A$13:$G$423</oldFormula>
  </rdn>
  <rcv guid="{D8ECDB49-98AD-4B59-A9A6-647EDC84F455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8" sId="1">
    <nc r="H224">
      <v>1523.6</v>
    </nc>
  </rcc>
  <rcc rId="3739" sId="1">
    <nc r="I224">
      <v>1523.6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>
    <oc r="F224">
      <f>1380.2+28.2</f>
    </oc>
    <nc r="F224">
      <f>1523.6+31.1</f>
    </nc>
  </rcc>
  <rcc rId="3741" sId="1">
    <oc r="G224">
      <f>1380.2+28.2</f>
    </oc>
    <nc r="G224">
      <f>1523.6+31.1</f>
    </nc>
  </rcc>
  <rfmt sheetId="1" sqref="F224:G224">
    <dxf>
      <fill>
        <patternFill>
          <bgColor rgb="FF92D050"/>
        </patternFill>
      </fill>
    </dxf>
  </rfmt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2" sId="1">
    <nc r="H220">
      <v>116435</v>
    </nc>
  </rcc>
  <rcc rId="3743" sId="1">
    <nc r="I220">
      <v>116435</v>
    </nc>
  </rcc>
  <rfmt sheetId="1" sqref="F220:G220">
    <dxf>
      <fill>
        <patternFill>
          <bgColor rgb="FF92D050"/>
        </patternFill>
      </fill>
    </dxf>
  </rfmt>
  <rcc rId="3744" sId="1">
    <oc r="F220">
      <f>116435+15410</f>
    </oc>
    <nc r="F220">
      <f>116435+16154.2</f>
    </nc>
  </rcc>
  <rcc rId="3745" sId="1">
    <oc r="G220">
      <f>116435+15410</f>
    </oc>
    <nc r="G220">
      <f>116435+16154.2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6" sId="1">
    <oc r="F185">
      <f>512.4+512.4</f>
    </oc>
    <nc r="F185">
      <f>511.5+511.5</f>
    </nc>
  </rcc>
  <rcc rId="3747" sId="1">
    <nc r="H185">
      <v>511.5</v>
    </nc>
  </rcc>
  <rcc rId="3748" sId="1">
    <nc r="I185">
      <v>532</v>
    </nc>
  </rcc>
  <rcc rId="3749" sId="1" numFmtId="4">
    <oc r="G185">
      <v>0</v>
    </oc>
    <nc r="G185">
      <f>532+532</f>
    </nc>
  </rcc>
  <rfmt sheetId="1" sqref="F185:G185">
    <dxf>
      <fill>
        <patternFill patternType="solid">
          <bgColor rgb="FF92D050"/>
        </patternFill>
      </fill>
    </dxf>
  </rfmt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F261">
      <v>100</v>
    </oc>
    <nc r="F261">
      <f>100+2.04082</f>
    </nc>
  </rcc>
  <rcc rId="3751" sId="1" numFmtId="4">
    <oc r="G261">
      <v>100</v>
    </oc>
    <nc r="G261">
      <f>100+2.04082</f>
    </nc>
  </rcc>
  <rcc rId="3752" sId="1">
    <nc r="H261">
      <v>100</v>
    </nc>
  </rcc>
  <rcc rId="3753" sId="1">
    <nc r="I261">
      <v>100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1:G261">
    <dxf>
      <fill>
        <patternFill>
          <bgColor rgb="FF92D05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4" sId="1">
    <oc r="F351">
      <f>3010.8+61.4+344.6</f>
    </oc>
    <nc r="F351">
      <f>815+16.6</f>
    </nc>
  </rcc>
  <rcc rId="3755" sId="1">
    <nc r="H351">
      <v>831.6</v>
    </nc>
  </rcc>
  <rfmt sheetId="1" sqref="F351:G351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6" sId="1">
    <oc r="F117">
      <f>10869+543.5</f>
    </oc>
    <nc r="F117">
      <f>9321+190.2</f>
    </nc>
  </rcc>
  <rcc rId="3757" sId="1" numFmtId="4">
    <oc r="G117">
      <v>0</v>
    </oc>
    <nc r="G117">
      <f>9321+190.2</f>
    </nc>
  </rcc>
  <rcc rId="3758" sId="1">
    <nc r="H117">
      <v>9321</v>
    </nc>
  </rcc>
  <rcc rId="3759" sId="1">
    <nc r="I117">
      <v>9321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17:G117">
    <dxf>
      <fill>
        <patternFill>
          <bgColor rgb="FF92D05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0" sId="1" ref="A166:XFD167" action="insertRow"/>
  <rfmt sheetId="1" sqref="A166" start="0" length="0">
    <dxf>
      <font>
        <i/>
        <color indexed="8"/>
        <name val="Times New Roman"/>
        <family val="1"/>
      </font>
    </dxf>
  </rfmt>
  <rfmt sheetId="1" sqref="B166" start="0" length="0">
    <dxf>
      <font>
        <i/>
        <name val="Times New Roman"/>
        <family val="1"/>
      </font>
    </dxf>
  </rfmt>
  <rfmt sheetId="1" sqref="C166" start="0" length="0">
    <dxf>
      <font>
        <i/>
        <name val="Times New Roman"/>
        <family val="1"/>
      </font>
    </dxf>
  </rfmt>
  <rfmt sheetId="1" sqref="D166" start="0" length="0">
    <dxf>
      <font>
        <i/>
        <name val="Times New Roman"/>
        <family val="1"/>
      </font>
    </dxf>
  </rfmt>
  <rfmt sheetId="1" sqref="E166" start="0" length="0">
    <dxf>
      <font>
        <i/>
        <name val="Times New Roman"/>
        <family val="1"/>
      </font>
    </dxf>
  </rfmt>
  <rcc rId="3761" sId="1" odxf="1" dxf="1">
    <nc r="F166">
      <f>F167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2" sId="1" odxf="1" dxf="1">
    <nc r="G166">
      <f>G167</f>
    </nc>
    <odxf>
      <font>
        <i val="0"/>
        <name val="Times New Roman"/>
        <family val="1"/>
      </font>
      <fill>
        <patternFill patternType="solid">
          <bgColor rgb="FF92D05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3" sId="1" numFmtId="4">
    <nc r="F167">
      <v>0</v>
    </nc>
  </rcc>
  <rcc rId="3764" sId="1">
    <nc r="G167">
      <f>120+30</f>
    </nc>
  </rcc>
  <rcc rId="3765" sId="1">
    <nc r="H167">
      <v>0</v>
    </nc>
  </rcc>
  <rcc rId="3766" sId="1">
    <nc r="I167">
      <v>120</v>
    </nc>
  </rcc>
  <rcc rId="3767" sId="1">
    <nc r="B166" t="inlineStr">
      <is>
        <t>04</t>
      </is>
    </nc>
  </rcc>
  <rcc rId="3768" sId="1">
    <nc r="C166" t="inlineStr">
      <is>
        <t>12</t>
      </is>
    </nc>
  </rcc>
  <rcc rId="3769" sId="1">
    <nc r="D166" t="inlineStr">
      <is>
        <t>04103 S2П90</t>
      </is>
    </nc>
  </rcc>
  <rcc rId="3770" sId="1">
    <nc r="A167" t="inlineStr">
      <is>
        <t>Прочие закупки товаров, работ и услуг для государственных (муниципальных) нужд</t>
      </is>
    </nc>
  </rcc>
  <rcc rId="3771" sId="1">
    <nc r="B167" t="inlineStr">
      <is>
        <t>04</t>
      </is>
    </nc>
  </rcc>
  <rcc rId="3772" sId="1">
    <nc r="C167" t="inlineStr">
      <is>
        <t>12</t>
      </is>
    </nc>
  </rcc>
  <rcc rId="3773" sId="1">
    <nc r="D167" t="inlineStr">
      <is>
        <t>04103 S2П90</t>
      </is>
    </nc>
  </rcc>
  <rcc rId="3774" sId="1" odxf="1" dxf="1">
    <nc r="E167" t="inlineStr">
      <is>
        <t>244</t>
      </is>
    </nc>
    <ndxf>
      <fill>
        <patternFill patternType="solid">
          <bgColor theme="0"/>
        </patternFill>
      </fill>
    </ndxf>
  </rcc>
  <rcc rId="3775" sId="1">
    <nc r="A166" t="inlineStr">
      <is>
        <t>Субсидия на проведение комплексных кадастровых работ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6">
    <dxf>
      <fill>
        <patternFill patternType="solid">
          <bgColor rgb="FFFF0000"/>
        </patternFill>
      </fill>
    </dxf>
  </rfmt>
  <rcc rId="3776" sId="1" numFmtId="4">
    <oc r="F167">
      <v>0</v>
    </oc>
    <nc r="F167">
      <f>1337.7+100.7</f>
    </nc>
  </rcc>
  <rcc rId="3777" sId="1">
    <oc r="G167">
      <f>120+30</f>
    </oc>
    <nc r="G167">
      <f>470.3+30</f>
    </nc>
  </rcc>
  <rfmt sheetId="1" sqref="F167:G167">
    <dxf>
      <fill>
        <patternFill>
          <bgColor rgb="FF92D050"/>
        </patternFill>
      </fill>
    </dxf>
  </rfmt>
  <rfmt sheetId="1" sqref="F167:G167">
    <dxf>
      <fill>
        <patternFill>
          <bgColor rgb="FFFF0000"/>
        </patternFill>
      </fill>
    </dxf>
  </rfmt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8" sId="1">
    <oc r="H167">
      <v>0</v>
    </oc>
    <nc r="H167">
      <v>1438.4</v>
    </nc>
  </rcc>
  <rcc rId="3779" sId="1">
    <oc r="I167">
      <v>120</v>
    </oc>
    <nc r="I167">
      <v>500.3</v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0" sId="1">
    <oc r="F163">
      <f>F164</f>
    </oc>
    <nc r="F163">
      <f>F164+F166</f>
    </nc>
  </rcc>
  <rcc rId="3781" sId="1">
    <oc r="G164">
      <f>G165</f>
    </oc>
    <nc r="G164">
      <f>G165</f>
    </nc>
  </rcc>
  <rcc rId="3782" sId="1">
    <oc r="G163">
      <f>G164</f>
    </oc>
    <nc r="G163">
      <f>G164+G166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2:G182">
    <dxf>
      <fill>
        <patternFill>
          <bgColor rgb="FF92D050"/>
        </patternFill>
      </fill>
    </dxf>
  </rfmt>
  <rcc rId="3783" sId="1">
    <nc r="H182">
      <v>3.8</v>
    </nc>
  </rcc>
  <rcc rId="3784" sId="1">
    <nc r="I182">
      <v>3.8</v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G288">
    <dxf>
      <fill>
        <patternFill>
          <bgColor rgb="FF92D050"/>
        </patternFill>
      </fill>
    </dxf>
  </rfmt>
  <rcc rId="3785" sId="1">
    <nc r="H288">
      <v>82</v>
    </nc>
  </rcc>
  <rcc rId="3786" sId="1">
    <nc r="I288">
      <v>82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2:G272">
    <dxf>
      <fill>
        <patternFill>
          <bgColor rgb="FF92D050"/>
        </patternFill>
      </fill>
    </dxf>
  </rfmt>
  <rcc rId="3787" sId="1">
    <nc r="H272">
      <v>5352.5</v>
    </nc>
  </rcc>
  <rcc rId="3788" sId="1">
    <nc r="I272">
      <v>5352.5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14:G414">
    <dxf>
      <fill>
        <patternFill>
          <bgColor rgb="FF92D050"/>
        </patternFill>
      </fill>
    </dxf>
  </rfmt>
  <rcc rId="3789" sId="1">
    <nc r="H414">
      <v>126.5</v>
    </nc>
  </rcc>
  <rcc rId="3790" sId="1">
    <nc r="I414">
      <v>131.6</v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6:G216">
    <dxf>
      <fill>
        <patternFill>
          <bgColor rgb="FF92D050"/>
        </patternFill>
      </fill>
    </dxf>
  </rfmt>
  <rcc rId="3791" sId="1">
    <nc r="H216">
      <v>5565.8</v>
    </nc>
  </rcc>
  <rcc rId="3792" sId="1">
    <nc r="I216">
      <v>5565.8</v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2:G92">
    <dxf>
      <fill>
        <patternFill>
          <bgColor rgb="FF92D050"/>
        </patternFill>
      </fill>
    </dxf>
  </rfmt>
  <rcc rId="3793" sId="1">
    <nc r="H92">
      <v>300.5</v>
    </nc>
  </rcc>
  <rcc rId="3794" sId="1">
    <nc r="I92">
      <v>300.5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95" sId="1" numFmtId="4">
    <oc r="F369">
      <v>241.16</v>
    </oc>
    <nc r="F369"/>
  </rcc>
  <rcc rId="3796" sId="1" numFmtId="4">
    <oc r="G369">
      <v>241.16</v>
    </oc>
    <nc r="G369"/>
  </rcc>
  <rcc rId="3797" sId="1" numFmtId="4">
    <oc r="F368">
      <v>140</v>
    </oc>
    <nc r="F368"/>
  </rcc>
  <rcc rId="3798" sId="1" numFmtId="4">
    <oc r="G368">
      <v>140</v>
    </oc>
    <nc r="G368"/>
  </rcc>
  <rcc rId="3799" sId="1" numFmtId="4">
    <oc r="F367">
      <v>536.79999999999995</v>
    </oc>
    <nc r="F367">
      <v>378.56</v>
    </nc>
  </rcc>
  <rcc rId="3800" sId="1" numFmtId="4">
    <oc r="G367">
      <v>536.79999999999995</v>
    </oc>
    <nc r="G367">
      <v>378.56</v>
    </nc>
  </rcc>
  <rfmt sheetId="1" sqref="F365:G365">
    <dxf>
      <fill>
        <patternFill>
          <bgColor rgb="FF92D050"/>
        </patternFill>
      </fill>
    </dxf>
  </rfmt>
  <rcc rId="3801" sId="1">
    <nc r="H365">
      <v>2157.3000000000002</v>
    </nc>
  </rcc>
  <rcc rId="3802" sId="1">
    <nc r="I365">
      <v>2157.3000000000002</v>
    </nc>
  </rcc>
  <rfmt sheetId="1" sqref="F365:G365">
    <dxf>
      <fill>
        <patternFill>
          <bgColor rgb="FFFF0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5:G95">
    <dxf>
      <fill>
        <patternFill>
          <bgColor rgb="FF92D050"/>
        </patternFill>
      </fill>
    </dxf>
  </rfmt>
  <rcc rId="3803" sId="1">
    <nc r="H95">
      <v>790.1</v>
    </nc>
  </rcc>
  <rcc rId="3804" sId="1">
    <nc r="I95">
      <v>790.1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5" sId="1" numFmtId="4">
    <oc r="G361">
      <v>1174.8699999999999</v>
    </oc>
    <nc r="G361">
      <v>1188.94</v>
    </nc>
  </rcc>
  <rcc rId="3806" sId="1" numFmtId="4">
    <oc r="G362">
      <v>374.31</v>
    </oc>
    <nc r="G362">
      <v>359.06</v>
    </nc>
  </rcc>
  <rcc rId="3807" sId="1">
    <nc r="H360">
      <v>1618</v>
    </nc>
  </rcc>
  <rcc rId="3808" sId="1">
    <nc r="I360">
      <v>1618</v>
    </nc>
  </rcc>
  <rfmt sheetId="1" sqref="F360:G360">
    <dxf>
      <fill>
        <patternFill>
          <bgColor rgb="FF92D05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F214">
      <v>256178</v>
    </oc>
    <nc r="F214">
      <v>259444.1</v>
    </nc>
  </rcc>
  <rcc rId="3810" sId="1" numFmtId="4">
    <oc r="G214">
      <v>256178</v>
    </oc>
    <nc r="G214">
      <v>259444.1</v>
    </nc>
  </rcc>
  <rcc rId="3811" sId="1">
    <nc r="H214">
      <v>259444.1</v>
    </nc>
  </rcc>
  <rcc rId="3812" sId="1">
    <nc r="I214">
      <v>259444.1</v>
    </nc>
  </rcc>
  <rfmt sheetId="1" sqref="F214:G214">
    <dxf>
      <fill>
        <patternFill>
          <bgColor rgb="FF92D050"/>
        </patternFill>
      </fill>
    </dxf>
  </rfmt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5:G355">
    <dxf>
      <fill>
        <patternFill patternType="solid">
          <bgColor rgb="FF92D050"/>
        </patternFill>
      </fill>
    </dxf>
  </rfmt>
  <rcc rId="3813" sId="1">
    <nc r="H355">
      <v>2602.1999999999998</v>
    </nc>
  </rcc>
  <rcc rId="3814" sId="1">
    <nc r="I355">
      <v>2602.1999999999998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5" sId="1" numFmtId="4">
    <oc r="F202">
      <v>132003.5</v>
    </oc>
    <nc r="F202">
      <v>133180</v>
    </nc>
  </rcc>
  <rcc rId="3816" sId="1" numFmtId="4">
    <oc r="G202">
      <v>132003.5</v>
    </oc>
    <nc r="G202">
      <v>133180</v>
    </nc>
  </rcc>
  <rcc rId="3817" sId="1">
    <nc r="H202">
      <v>133180</v>
    </nc>
  </rcc>
  <rcc rId="3818" sId="1">
    <nc r="I202">
      <v>133180</v>
    </nc>
  </rcc>
  <rfmt sheetId="1" sqref="F202:G202">
    <dxf>
      <fill>
        <patternFill>
          <bgColor rgb="FF92D050"/>
        </patternFill>
      </fill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2:G132">
    <dxf>
      <fill>
        <patternFill>
          <bgColor rgb="FF92D050"/>
        </patternFill>
      </fill>
    </dxf>
  </rfmt>
  <rfmt sheetId="1" sqref="F133:G133">
    <dxf>
      <fill>
        <patternFill>
          <bgColor rgb="FF92D050"/>
        </patternFill>
      </fill>
    </dxf>
  </rfmt>
  <rcc rId="3819" sId="1">
    <nc r="H132">
      <v>311</v>
    </nc>
  </rcc>
  <rcc rId="3820" sId="1">
    <nc r="H133">
      <v>1.7</v>
    </nc>
  </rcc>
  <rcc rId="3821" sId="1">
    <nc r="I132">
      <v>0</v>
    </nc>
  </rcc>
  <rcc rId="3822" sId="1">
    <nc r="I133">
      <v>0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G141">
    <dxf>
      <fill>
        <patternFill>
          <bgColor rgb="FF92D050"/>
        </patternFill>
      </fill>
    </dxf>
  </rfmt>
  <rfmt sheetId="1" sqref="F138:G138">
    <dxf>
      <fill>
        <patternFill>
          <bgColor rgb="FF92D050"/>
        </patternFill>
      </fill>
    </dxf>
  </rfmt>
  <rcc rId="3823" sId="1">
    <nc r="H138">
      <v>50.5</v>
    </nc>
  </rcc>
  <rcc rId="3824" sId="1">
    <nc r="I138">
      <v>50.5</v>
    </nc>
  </rcc>
  <rcc rId="3825" sId="1">
    <nc r="H141">
      <v>3366.9</v>
    </nc>
  </rcc>
  <rcc rId="3826" sId="1">
    <nc r="I141">
      <v>3366.9</v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01:G101">
    <dxf>
      <fill>
        <patternFill>
          <bgColor rgb="FF92D050"/>
        </patternFill>
      </fill>
    </dxf>
  </rfmt>
  <rcc rId="3827" sId="1">
    <nc r="H101">
      <v>513.5</v>
    </nc>
  </rcc>
  <rcc rId="3828" sId="1">
    <nc r="I101">
      <v>513.5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6:G136">
    <dxf>
      <fill>
        <patternFill>
          <bgColor rgb="FF92D050"/>
        </patternFill>
      </fill>
    </dxf>
  </rfmt>
  <rfmt sheetId="1" sqref="F143:G143">
    <dxf>
      <fill>
        <patternFill>
          <bgColor rgb="FF92D050"/>
        </patternFill>
      </fill>
    </dxf>
  </rfmt>
  <rcc rId="3829" sId="1">
    <nc r="H136">
      <v>149.6</v>
    </nc>
  </rcc>
  <rcc rId="3830" sId="1">
    <nc r="I136">
      <v>149.6</v>
    </nc>
  </rcc>
  <rcc rId="3831" sId="1">
    <nc r="H143">
      <v>22.4</v>
    </nc>
  </rcc>
  <rcc rId="3832" sId="1">
    <nc r="I143">
      <v>22.4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5:G275">
    <dxf>
      <fill>
        <patternFill>
          <bgColor rgb="FF92D050"/>
        </patternFill>
      </fill>
    </dxf>
  </rfmt>
  <rcc rId="3833" sId="1">
    <nc r="H275">
      <v>80.3</v>
    </nc>
  </rcc>
  <rcc rId="3834" sId="1">
    <nc r="I275">
      <v>80.3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4:G274">
    <dxf>
      <fill>
        <patternFill>
          <bgColor rgb="FF92D050"/>
        </patternFill>
      </fill>
    </dxf>
  </rfmt>
  <rcc rId="3835" sId="1">
    <nc r="H274">
      <v>5645.9</v>
    </nc>
  </rcc>
  <rcc rId="3836" sId="1">
    <nc r="I274">
      <v>5645.9</v>
    </nc>
  </rcc>
  <rfmt sheetId="1" sqref="F282:G282">
    <dxf>
      <fill>
        <patternFill>
          <bgColor rgb="FF92D050"/>
        </patternFill>
      </fill>
    </dxf>
  </rfmt>
  <rcc rId="3837" sId="1">
    <nc r="H282">
      <v>84.7</v>
    </nc>
  </rcc>
  <rcc rId="3838" sId="1">
    <nc r="I282">
      <v>84.7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9" sId="1" numFmtId="4">
    <oc r="F39">
      <v>10.5</v>
    </oc>
    <nc r="F39">
      <v>48.7</v>
    </nc>
  </rcc>
  <rcc rId="3840" sId="1" numFmtId="4">
    <oc r="G39">
      <v>0</v>
    </oc>
    <nc r="G39">
      <v>381.8</v>
    </nc>
  </rcc>
  <rcc rId="3841" sId="1">
    <nc r="H39">
      <v>48.7</v>
    </nc>
  </rcc>
  <rcc rId="3842" sId="1">
    <nc r="I39">
      <v>381.8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rgb="FF92D050"/>
        </patternFill>
      </fill>
    </dxf>
  </rfmt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4">
    <oc r="F374">
      <v>14.685</v>
    </oc>
    <nc r="F374"/>
  </rcc>
  <rcc rId="3844" sId="1" numFmtId="4">
    <oc r="G374">
      <v>14.685</v>
    </oc>
    <nc r="G374"/>
  </rcc>
  <rcc rId="3845" sId="1" numFmtId="4">
    <oc r="F373">
      <f>145.8+29.37</f>
    </oc>
    <nc r="F373">
      <v>189.85499999999999</v>
    </nc>
  </rcc>
  <rcc rId="3846" sId="1" numFmtId="4">
    <oc r="G373">
      <f>145.8+29.37</f>
    </oc>
    <nc r="G373">
      <v>189.85499999999999</v>
    </nc>
  </rcc>
  <rrc rId="3847" sId="1" ref="A374:XFD374" action="deleteRow">
    <undo index="65535" exp="area" dr="G371:G374" r="G370" sId="1"/>
    <undo index="65535" exp="area" dr="F371:F374" r="F370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370:G370">
    <dxf>
      <fill>
        <patternFill>
          <bgColor rgb="FF92D050"/>
        </patternFill>
      </fill>
    </dxf>
  </rfmt>
  <rcc rId="3848" sId="1">
    <nc r="H370">
      <v>421.8</v>
    </nc>
  </rcc>
  <rcc rId="3849" sId="1">
    <nc r="I370">
      <v>421.8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4:G204">
    <dxf>
      <fill>
        <patternFill>
          <bgColor rgb="FF92D050"/>
        </patternFill>
      </fill>
    </dxf>
  </rfmt>
  <rcc rId="3850" sId="1">
    <nc r="H204">
      <v>563</v>
    </nc>
  </rcc>
  <rcc rId="3851" sId="1">
    <nc r="I204">
      <v>563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 numFmtId="4">
    <oc r="F228">
      <v>4690.3999999999996</v>
    </oc>
    <nc r="F228">
      <v>4382.3999999999996</v>
    </nc>
  </rcc>
  <rcc rId="3853" sId="1" numFmtId="4">
    <oc r="G228">
      <v>0</v>
    </oc>
    <nc r="G228">
      <v>5297.5</v>
    </nc>
  </rcc>
  <rfmt sheetId="1" sqref="F228:G228">
    <dxf>
      <fill>
        <patternFill>
          <bgColor rgb="FF92D050"/>
        </patternFill>
      </fill>
    </dxf>
  </rfmt>
  <rcc rId="3854" sId="1">
    <nc r="H228">
      <v>4382.3999999999996</v>
    </nc>
  </rcc>
  <rcc rId="3855" sId="1">
    <nc r="I228">
      <v>5297.5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211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11" t="inlineStr">
      <is>
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    </is>
    </nc>
  </rcc>
  <rcc rId="3857" sId="1" numFmtId="4">
    <oc r="F212">
      <v>31012</v>
    </oc>
    <nc r="F212">
      <v>31351.9</v>
    </nc>
  </rcc>
  <rcc rId="3858" sId="1" numFmtId="4">
    <oc r="G212">
      <v>0</v>
    </oc>
    <nc r="G212">
      <v>31351.9</v>
    </nc>
  </rcc>
  <rcc rId="3859" sId="1">
    <nc r="H212">
      <v>31351.9</v>
    </nc>
  </rcc>
  <rcc rId="3860" sId="1">
    <nc r="I212">
      <v>31351.9</v>
    </nc>
  </rcc>
  <rfmt sheetId="1" sqref="F212:G212">
    <dxf>
      <fill>
        <patternFill>
          <bgColor rgb="FF92D05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1" sId="1" ref="A355:XFD356" action="insertRow"/>
  <rfmt sheetId="1" sqref="A355" start="0" length="0">
    <dxf>
      <font>
        <b val="0"/>
        <i/>
        <name val="Times New Roman"/>
        <family val="1"/>
      </font>
      <alignment vertical="top"/>
    </dxf>
  </rfmt>
  <rfmt sheetId="1" sqref="B355" start="0" length="0">
    <dxf>
      <font>
        <b val="0"/>
        <i/>
        <name val="Times New Roman"/>
        <family val="1"/>
      </font>
    </dxf>
  </rfmt>
  <rfmt sheetId="1" sqref="C355" start="0" length="0">
    <dxf>
      <font>
        <b val="0"/>
        <i/>
        <name val="Times New Roman"/>
        <family val="1"/>
      </font>
    </dxf>
  </rfmt>
  <rfmt sheetId="1" sqref="D355" start="0" length="0">
    <dxf>
      <font>
        <b val="0"/>
        <i/>
        <name val="Times New Roman"/>
        <family val="1"/>
      </font>
    </dxf>
  </rfmt>
  <rfmt sheetId="1" sqref="E355" start="0" length="0">
    <dxf>
      <font>
        <b val="0"/>
        <i/>
        <name val="Times New Roman"/>
        <family val="1"/>
      </font>
    </dxf>
  </rfmt>
  <rfmt sheetId="1" sqref="F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G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H355" start="0" length="0">
    <dxf>
      <font>
        <i/>
        <name val="Times New Roman CYR"/>
        <family val="1"/>
      </font>
    </dxf>
  </rfmt>
  <rfmt sheetId="1" sqref="I355" start="0" length="0">
    <dxf>
      <font>
        <i/>
        <name val="Times New Roman CYR"/>
        <family val="1"/>
      </font>
    </dxf>
  </rfmt>
  <rfmt sheetId="1" sqref="A355:XFD355" start="0" length="0">
    <dxf>
      <font>
        <i/>
        <name val="Times New Roman CYR"/>
        <family val="1"/>
      </font>
    </dxf>
  </rfmt>
  <rfmt sheetId="1" sqref="A356" start="0" length="0">
    <dxf>
      <font>
        <b val="0"/>
        <color indexed="8"/>
        <name val="Times New Roman"/>
        <family val="1"/>
      </font>
      <fill>
        <patternFill patternType="solid"/>
      </fill>
    </dxf>
  </rfmt>
  <rfmt sheetId="1" sqref="B356" start="0" length="0">
    <dxf>
      <font>
        <b val="0"/>
        <name val="Times New Roman"/>
        <family val="1"/>
      </font>
    </dxf>
  </rfmt>
  <rfmt sheetId="1" sqref="C356" start="0" length="0">
    <dxf>
      <font>
        <b val="0"/>
        <name val="Times New Roman"/>
        <family val="1"/>
      </font>
    </dxf>
  </rfmt>
  <rfmt sheetId="1" sqref="D356" start="0" length="0">
    <dxf>
      <font>
        <b val="0"/>
        <name val="Times New Roman"/>
        <family val="1"/>
      </font>
    </dxf>
  </rfmt>
  <rfmt sheetId="1" sqref="E356" start="0" length="0">
    <dxf>
      <font>
        <b val="0"/>
        <name val="Times New Roman"/>
        <family val="1"/>
      </font>
    </dxf>
  </rfmt>
  <rfmt sheetId="1" sqref="F356" start="0" length="0">
    <dxf>
      <font>
        <b val="0"/>
        <name val="Times New Roman"/>
        <family val="1"/>
      </font>
    </dxf>
  </rfmt>
  <rcc rId="3862" sId="1" odxf="1" dxf="1" numFmtId="4">
    <nc r="G356">
      <v>2293.1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H356" start="0" length="0">
    <dxf>
      <font>
        <b/>
        <name val="Times New Roman CYR"/>
        <family val="1"/>
      </font>
    </dxf>
  </rfmt>
  <rfmt sheetId="1" sqref="I356" start="0" length="0">
    <dxf>
      <font>
        <b/>
        <name val="Times New Roman CYR"/>
        <family val="1"/>
      </font>
    </dxf>
  </rfmt>
  <rfmt sheetId="1" sqref="A356:XFD356" start="0" length="0">
    <dxf>
      <font>
        <b/>
        <name val="Times New Roman CYR"/>
        <family val="1"/>
      </font>
    </dxf>
  </rfmt>
  <rcc rId="3863" sId="1" odxf="1" dxf="1">
    <nc r="A35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ndxf>
      <alignment horizontal="general" vertical="center"/>
    </ndxf>
  </rcc>
  <rcc rId="3864" sId="1">
    <nc r="B355" t="inlineStr">
      <is>
        <t>10</t>
      </is>
    </nc>
  </rcc>
  <rcc rId="3865" sId="1">
    <nc r="C355" t="inlineStr">
      <is>
        <t>03</t>
      </is>
    </nc>
  </rcc>
  <rcc rId="3866" sId="1">
    <nc r="D355" t="inlineStr">
      <is>
        <t>99900 51560</t>
      </is>
    </nc>
  </rcc>
  <rcc rId="3867" sId="1" odxf="1" dxf="1">
    <nc r="A356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868" sId="1">
    <nc r="B356" t="inlineStr">
      <is>
        <t>10</t>
      </is>
    </nc>
  </rcc>
  <rcc rId="3869" sId="1">
    <nc r="C356" t="inlineStr">
      <is>
        <t>03</t>
      </is>
    </nc>
  </rcc>
  <rcc rId="3870" sId="1">
    <nc r="D356" t="inlineStr">
      <is>
        <t>99900 51560</t>
      </is>
    </nc>
  </rcc>
  <rcc rId="3871" sId="1">
    <nc r="E356" t="inlineStr">
      <is>
        <t>322</t>
      </is>
    </nc>
  </rcc>
  <rcc rId="3872" sId="1" numFmtId="4">
    <nc r="F356">
      <v>37920.199999999997</v>
    </nc>
  </rcc>
  <rcc rId="3873" sId="1">
    <nc r="H355">
      <v>37920.199999999997</v>
    </nc>
  </rcc>
  <rcc rId="3874" sId="1">
    <nc r="F355">
      <f>F356</f>
    </nc>
  </rcc>
  <rcc rId="3875" sId="1">
    <nc r="G355">
      <f>G356</f>
    </nc>
  </rcc>
  <rcc rId="3876" sId="1">
    <oc r="F354">
      <f>F357</f>
    </oc>
    <nc r="F354">
      <f>F357+F355</f>
    </nc>
  </rcc>
  <rcc rId="3877" sId="1">
    <oc r="G354">
      <f>G357</f>
    </oc>
    <nc r="G354">
      <f>G357+G355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8" sId="1" numFmtId="4">
    <oc r="G356">
      <v>2293.1</v>
    </oc>
    <nc r="G356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9" sId="1">
    <nc r="H419">
      <f>SUM(H39:H415)</f>
    </nc>
  </rcc>
  <rcc rId="3880" sId="1">
    <nc r="I419">
      <f>SUM(I39:I415)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Ведом.структура!$A$1:$G$417</formula>
    <oldFormula>Ведом.структура!$A$1:$G$417</oldFormula>
  </rdn>
  <rdn rId="0" localSheetId="1" customView="1" name="Z_D8ECDB49_98AD_4B59_A9A6_647EDC84F455_.wvu.FilterData" hidden="1" oldHidden="1">
    <formula>Ведом.структура!$A$13:$G$426</formula>
    <oldFormula>Ведом.структура!$A$13:$G$426</oldFormula>
  </rdn>
  <rcv guid="{D8ECDB49-98AD-4B59-A9A6-647EDC84F455}" action="add"/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3" sId="1">
    <nc r="H421">
      <v>1280055.6000000001</v>
    </nc>
  </rcc>
  <rcc rId="3884" sId="1">
    <nc r="I421">
      <v>1127912.8</v>
    </nc>
  </rcc>
  <rcc rId="3885" sId="1" odxf="1" dxf="1">
    <nc r="H423">
      <f>H419-H421</f>
    </nc>
    <odxf>
      <numFmt numFmtId="0" formatCode="General"/>
    </odxf>
    <ndxf>
      <numFmt numFmtId="167" formatCode="_-* #,##0.00000\ _₽_-;\-* #,##0.00000\ _₽_-;_-* &quot;-&quot;?????\ _₽_-;_-@_-"/>
    </ndxf>
  </rcc>
  <rcc rId="3886" sId="1" odxf="1" dxf="1">
    <nc r="I423">
      <f>I419-I421</f>
    </nc>
    <odxf>
      <numFmt numFmtId="0" formatCode="General"/>
    </odxf>
    <ndxf>
      <numFmt numFmtId="167" formatCode="_-* #,##0.00000\ _₽_-;\-* #,##0.00000\ _₽_-;_-* &quot;-&quot;?????\ _₽_-;_-@_-"/>
    </ndxf>
  </rcc>
  <rcc rId="3887" sId="1">
    <nc r="H425">
      <v>159373.29999999999</v>
    </nc>
  </rcc>
  <rcc rId="3888" sId="1">
    <nc r="I425">
      <v>159373.29999999999</v>
    </nc>
  </rcc>
  <rcc rId="3889" sId="1">
    <nc r="H426">
      <v>134722.9</v>
    </nc>
  </rcc>
  <rcc rId="3890" sId="1">
    <nc r="I426">
      <v>134722.9</v>
    </nc>
  </rcc>
  <rcc rId="3891" sId="1" odxf="1" dxf="1">
    <nc r="H428">
      <f>H423+H425+H426</f>
    </nc>
    <odxf>
      <numFmt numFmtId="0" formatCode="General"/>
    </odxf>
    <ndxf>
      <numFmt numFmtId="167" formatCode="_-* #,##0.00000\ _₽_-;\-* #,##0.00000\ _₽_-;_-* &quot;-&quot;?????\ _₽_-;_-@_-"/>
    </ndxf>
  </rcc>
  <rcc rId="3892" sId="1" odxf="1" dxf="1">
    <nc r="I428">
      <f>I423+I425+I426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3" sId="1">
    <oc r="H421">
      <v>1280055.6000000001</v>
    </oc>
    <nc r="H421">
      <v>1280045.6000000001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4" sId="1">
    <nc r="J425" t="inlineStr">
      <is>
        <t>дотация</t>
      </is>
    </nc>
  </rcc>
  <rcc rId="3895" sId="1">
    <nc r="J426" t="inlineStr">
      <is>
        <t>СИРО</t>
      </is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6" sId="1">
    <oc r="A166" t="inlineStr">
      <is>
        <t>Субсидия на проведение комплексных кадастровых работ</t>
      </is>
    </oc>
    <nc r="A166" t="inlineStr">
      <is>
        <t>Субсидии на проведение комплексных кадастровых работ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7" sId="1">
    <oc r="F419">
      <f>1103337.9+227787.8</f>
    </oc>
    <nc r="F419">
      <f>1280045.6+227787.8</f>
    </nc>
  </rcc>
  <rcc rId="3898" sId="1">
    <oc r="G419">
      <f>913320.1+230369.9</f>
    </oc>
    <nc r="G419">
      <f>1127912.8+230369.9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9" sId="1" ref="A299:XFD301" action="insertRow"/>
  <rfmt sheetId="1" sqref="A29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99" start="0" length="0">
    <dxf>
      <font>
        <i/>
        <name val="Times New Roman"/>
        <family val="1"/>
      </font>
    </dxf>
  </rfmt>
  <rfmt sheetId="1" sqref="C299" start="0" length="0">
    <dxf>
      <font>
        <i/>
        <name val="Times New Roman"/>
        <family val="1"/>
      </font>
    </dxf>
  </rfmt>
  <rfmt sheetId="1" sqref="D299" start="0" length="0">
    <dxf>
      <font>
        <i/>
        <name val="Times New Roman"/>
        <family val="1"/>
      </font>
    </dxf>
  </rfmt>
  <rfmt sheetId="1" sqref="E299" start="0" length="0">
    <dxf>
      <font>
        <i/>
        <name val="Times New Roman"/>
        <family val="1"/>
      </font>
    </dxf>
  </rfmt>
  <rfmt sheetId="1" sqref="F299" start="0" length="0">
    <dxf>
      <font>
        <i/>
        <name val="Times New Roman"/>
        <family val="1"/>
      </font>
    </dxf>
  </rfmt>
  <rfmt sheetId="1" sqref="G299" start="0" length="0">
    <dxf>
      <font>
        <i/>
        <name val="Times New Roman"/>
        <family val="1"/>
      </font>
    </dxf>
  </rfmt>
  <rfmt sheetId="1" sqref="H299" start="0" length="0">
    <dxf>
      <font>
        <i val="0"/>
        <name val="Times New Roman CYR"/>
        <family val="1"/>
      </font>
    </dxf>
  </rfmt>
  <rfmt sheetId="1" sqref="I299" start="0" length="0">
    <dxf>
      <font>
        <i val="0"/>
        <name val="Times New Roman CYR"/>
        <family val="1"/>
      </font>
    </dxf>
  </rfmt>
  <rfmt sheetId="1" sqref="J299" start="0" length="0">
    <dxf>
      <font>
        <i val="0"/>
        <name val="Times New Roman CYR"/>
        <family val="1"/>
      </font>
    </dxf>
  </rfmt>
  <rfmt sheetId="1" sqref="A299:XFD299" start="0" length="0">
    <dxf>
      <font>
        <i val="0"/>
        <name val="Times New Roman CYR"/>
        <family val="1"/>
      </font>
    </dxf>
  </rfmt>
  <rfmt sheetId="1" sqref="A30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0" start="0" length="0">
    <dxf>
      <font>
        <i val="0"/>
        <name val="Times New Roman CYR"/>
        <family val="1"/>
      </font>
    </dxf>
  </rfmt>
  <rfmt sheetId="1" sqref="I300" start="0" length="0">
    <dxf>
      <font>
        <i val="0"/>
        <name val="Times New Roman CYR"/>
        <family val="1"/>
      </font>
    </dxf>
  </rfmt>
  <rfmt sheetId="1" sqref="J300" start="0" length="0">
    <dxf>
      <font>
        <i val="0"/>
        <name val="Times New Roman CYR"/>
        <family val="1"/>
      </font>
    </dxf>
  </rfmt>
  <rfmt sheetId="1" sqref="A300:XFD300" start="0" length="0">
    <dxf>
      <font>
        <i val="0"/>
        <name val="Times New Roman CYR"/>
        <family val="1"/>
      </font>
    </dxf>
  </rfmt>
  <rfmt sheetId="1" sqref="A301" start="0" length="0">
    <dxf>
      <border outline="0">
        <left style="thin">
          <color indexed="64"/>
        </left>
      </border>
    </dxf>
  </rfmt>
  <rfmt sheetId="1" sqref="H301" start="0" length="0">
    <dxf>
      <font>
        <i val="0"/>
        <name val="Times New Roman CYR"/>
        <family val="1"/>
      </font>
    </dxf>
  </rfmt>
  <rfmt sheetId="1" sqref="I301" start="0" length="0">
    <dxf>
      <font>
        <i val="0"/>
        <name val="Times New Roman CYR"/>
        <family val="1"/>
      </font>
    </dxf>
  </rfmt>
  <rfmt sheetId="1" sqref="J301" start="0" length="0">
    <dxf>
      <font>
        <i val="0"/>
        <name val="Times New Roman CYR"/>
        <family val="1"/>
      </font>
    </dxf>
  </rfmt>
  <rfmt sheetId="1" sqref="A301:XFD301" start="0" length="0">
    <dxf>
      <font>
        <i val="0"/>
        <name val="Times New Roman CYR"/>
        <family val="1"/>
      </font>
    </dxf>
  </rfmt>
  <rcc rId="3900" sId="1" odxf="1" dxf="1">
    <nc r="A29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3901" sId="1">
    <nc r="B299" t="inlineStr">
      <is>
        <t>07</t>
      </is>
    </nc>
  </rcc>
  <rcc rId="3902" sId="1">
    <nc r="C299" t="inlineStr">
      <is>
        <t>09</t>
      </is>
    </nc>
  </rcc>
  <rcc rId="3903" sId="1">
    <nc r="D299" t="inlineStr">
      <is>
        <t>10501 S2160</t>
      </is>
    </nc>
  </rcc>
  <rcc rId="3904" sId="1">
    <nc r="A300" t="inlineStr">
      <is>
        <t xml:space="preserve">Фонд оплаты труда учреждений </t>
      </is>
    </nc>
  </rcc>
  <rcc rId="3905" sId="1">
    <nc r="B300" t="inlineStr">
      <is>
        <t>07</t>
      </is>
    </nc>
  </rcc>
  <rcc rId="3906" sId="1">
    <nc r="C300" t="inlineStr">
      <is>
        <t>09</t>
      </is>
    </nc>
  </rcc>
  <rcc rId="3907" sId="1">
    <nc r="D300" t="inlineStr">
      <is>
        <t>10501  S2160</t>
      </is>
    </nc>
  </rcc>
  <rcc rId="3908" sId="1">
    <nc r="E300" t="inlineStr">
      <is>
        <t>111</t>
      </is>
    </nc>
  </rcc>
  <rcc rId="390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3910" sId="1">
    <nc r="B301" t="inlineStr">
      <is>
        <t>07</t>
      </is>
    </nc>
  </rcc>
  <rcc rId="3911" sId="1">
    <nc r="C301" t="inlineStr">
      <is>
        <t>09</t>
      </is>
    </nc>
  </rcc>
  <rcc rId="3912" sId="1">
    <nc r="D301" t="inlineStr">
      <is>
        <t>10501 S2160</t>
      </is>
    </nc>
  </rcc>
  <rcc rId="3913" sId="1">
    <nc r="E301" t="inlineStr">
      <is>
        <t>119</t>
      </is>
    </nc>
  </rcc>
  <rcc rId="3914" sId="1">
    <nc r="F299">
      <f>SUM(F300:F301)</f>
    </nc>
  </rcc>
  <rcc rId="3915" sId="1">
    <nc r="G299">
      <f>SUM(G300:G301)</f>
    </nc>
  </rcc>
  <rcc rId="3916" sId="1" numFmtId="4">
    <nc r="F300">
      <v>23850</v>
    </nc>
  </rcc>
  <rcc rId="3917" sId="1" numFmtId="4">
    <nc r="F301">
      <v>7192.9</v>
    </nc>
  </rcc>
  <rcc rId="3918" sId="1" numFmtId="4">
    <nc r="G300">
      <v>23850</v>
    </nc>
  </rcc>
  <rcc rId="3919" sId="1" numFmtId="4">
    <nc r="G301">
      <v>7192.9</v>
    </nc>
  </rcc>
  <rcc rId="3920" sId="1">
    <nc r="H299">
      <v>31042.9</v>
    </nc>
  </rcc>
  <rcc rId="3921" sId="1">
    <nc r="I299">
      <v>31042.9</v>
    </nc>
  </rcc>
  <rfmt sheetId="1" sqref="F299:G299">
    <dxf>
      <fill>
        <patternFill patternType="solid">
          <bgColor rgb="FF92D050"/>
        </patternFill>
      </fill>
    </dxf>
  </rfmt>
  <rcc rId="3922" sId="1">
    <oc r="F286">
      <f>F289+F292+F287</f>
    </oc>
    <nc r="F286">
      <f>F289+F292+F287+F299</f>
    </nc>
  </rcc>
  <rcc rId="3923" sId="1">
    <oc r="G286">
      <f>G289+G292+G287</f>
    </oc>
    <nc r="G286">
      <f>G289+G292+G287+G299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24" sId="1" ref="A207:XFD208" action="insertRow"/>
  <rfmt sheetId="1" sqref="A207" start="0" length="0">
    <dxf>
      <font>
        <i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fmt sheetId="1" sqref="D207" start="0" length="0">
    <dxf>
      <font>
        <i/>
        <name val="Times New Roman"/>
        <family val="1"/>
      </font>
    </dxf>
  </rfmt>
  <rfmt sheetId="1" sqref="E207" start="0" length="0">
    <dxf>
      <font>
        <i/>
        <name val="Times New Roman"/>
        <family val="1"/>
      </font>
    </dxf>
  </rfmt>
  <rcc rId="3925" sId="1" odxf="1" dxf="1">
    <nc r="F207">
      <f>F208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7" sId="1">
    <nc r="A207" t="inlineStr">
      <is>
        <t>Софинансирование расходных обязательств муниципальных районов (городских округов)</t>
      </is>
    </nc>
  </rcc>
  <rcc rId="3928" sId="1">
    <nc r="B207" t="inlineStr">
      <is>
        <t>07</t>
      </is>
    </nc>
  </rcc>
  <rcc rId="3929" sId="1">
    <nc r="C207" t="inlineStr">
      <is>
        <t>01</t>
      </is>
    </nc>
  </rcc>
  <rcc rId="3930" sId="1">
    <nc r="D207" t="inlineStr">
      <is>
        <t>10101 S2160</t>
      </is>
    </nc>
  </rcc>
  <rcc rId="3931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32" sId="1">
    <nc r="B208" t="inlineStr">
      <is>
        <t>07</t>
      </is>
    </nc>
  </rcc>
  <rcc rId="3933" sId="1">
    <nc r="C208" t="inlineStr">
      <is>
        <t>01</t>
      </is>
    </nc>
  </rcc>
  <rcc rId="3934" sId="1">
    <nc r="D208" t="inlineStr">
      <is>
        <t>10101 S2160</t>
      </is>
    </nc>
  </rcc>
  <rcc rId="3935" sId="1">
    <nc r="E208" t="inlineStr">
      <is>
        <t>611</t>
      </is>
    </nc>
  </rcc>
  <rcc rId="3936" sId="1">
    <nc r="F208">
      <f>103680</f>
    </nc>
  </rcc>
  <rcc rId="3937" sId="1">
    <nc r="G208">
      <f>103680</f>
    </nc>
  </rcc>
  <rcc rId="3938" sId="1">
    <nc r="H208">
      <v>103680</v>
    </nc>
  </rcc>
  <rcc rId="3939" sId="1">
    <nc r="I208">
      <v>103680</v>
    </nc>
  </rcc>
  <rfmt sheetId="1" sqref="F207:G207">
    <dxf>
      <fill>
        <patternFill>
          <bgColor rgb="FF92D05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0" sId="1">
    <oc r="F200">
      <f>F201+F205+F203</f>
    </oc>
    <nc r="F200">
      <f>F201+F205+F203+F207</f>
    </nc>
  </rcc>
  <rcc rId="3941" sId="1">
    <oc r="G200">
      <f>G201+G205+G203</f>
    </oc>
    <nc r="G200">
      <f>G201+G205+G203+G207</f>
    </nc>
  </rcc>
  <rcc rId="3942" sId="1">
    <oc r="F208">
      <f>103680</f>
    </oc>
    <nc r="F208">
      <f>103680+3206.6</f>
    </nc>
  </rcc>
  <rcc rId="3943" sId="1">
    <oc r="G208">
      <f>103680</f>
    </oc>
    <nc r="G208">
      <f>103680+3206.6</f>
    </nc>
  </rcc>
  <rcc rId="3944" sId="1" numFmtId="4">
    <oc r="F302">
      <v>23850</v>
    </oc>
    <nc r="F302">
      <f>23850+737.6</f>
    </nc>
  </rcc>
  <rcc rId="3945" sId="1" numFmtId="4">
    <oc r="F303">
      <v>7192.9</v>
    </oc>
    <nc r="F303">
      <f>7192.9+222.5</f>
    </nc>
  </rcc>
  <rcc rId="3946" sId="1" numFmtId="4">
    <oc r="G302">
      <v>23850</v>
    </oc>
    <nc r="G302">
      <f>23850+737.6</f>
    </nc>
  </rcc>
  <rcc rId="3947" sId="1" numFmtId="4">
    <oc r="G303">
      <v>7192.9</v>
    </oc>
    <nc r="G303">
      <f>7192.9+222.5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8" sId="1">
    <oc r="H430">
      <v>159373.29999999999</v>
    </oc>
    <nc r="H430"/>
  </rcc>
  <rcc rId="3949" sId="1">
    <oc r="I430">
      <v>159373.29999999999</v>
    </oc>
    <nc r="I430"/>
  </rcc>
  <rcc rId="3950" sId="1">
    <oc r="H431">
      <v>134722.9</v>
    </oc>
    <nc r="H431"/>
  </rcc>
  <rcc rId="3951" sId="1">
    <oc r="I431">
      <v>134722.9</v>
    </oc>
    <nc r="I431"/>
  </rcc>
  <rcc rId="3952" sId="1">
    <oc r="H424">
      <f>SUM(H39:H420)</f>
    </oc>
    <nc r="H424">
      <f>SUM(H39:H420)</f>
    </nc>
  </rcc>
  <rcc rId="3953" sId="1">
    <oc r="I424">
      <f>SUM(I39:I420)</f>
    </oc>
    <nc r="I424">
      <f>SUM(I39:I420)</f>
    </nc>
  </rcc>
  <rcc rId="3954" sId="1">
    <oc r="H428">
      <f>H424-H426</f>
    </oc>
    <nc r="H428">
      <f>H426-H424</f>
    </nc>
  </rcc>
  <rcc rId="3955" sId="1">
    <oc r="I428">
      <f>I424-I426</f>
    </oc>
    <nc r="I428">
      <f>I426-I424</f>
    </nc>
  </rcc>
  <rcc rId="3956" sId="1">
    <nc r="J428" t="inlineStr">
      <is>
        <t>дотация</t>
      </is>
    </nc>
  </rcc>
  <rcc rId="3957" sId="1">
    <oc r="J430" t="inlineStr">
      <is>
        <t>дотация</t>
      </is>
    </oc>
    <nc r="J430"/>
  </rcc>
  <rcc rId="3958" sId="1">
    <oc r="J431" t="inlineStr">
      <is>
        <t>СИРО</t>
      </is>
    </oc>
    <nc r="J431"/>
  </rcc>
  <rcc rId="3959" sId="1">
    <oc r="H433">
      <f>H428+H430+H431</f>
    </oc>
    <nc r="H433"/>
  </rcc>
  <rcc rId="3960" sId="1">
    <oc r="I433">
      <f>I428+I430+I431</f>
    </oc>
    <nc r="I433"/>
  </rcc>
  <rcc rId="3961" sId="1">
    <oc r="G206">
      <f>80336.9-24369.815</f>
    </oc>
    <nc r="G206">
      <f>80336.9-24369.815-6595.26082</f>
    </nc>
  </rcc>
  <rcc rId="3962" sId="1">
    <oc r="F206">
      <f>80336.9-18626.92</f>
    </oc>
    <nc r="F206">
      <f>80336.9-18626.92-4882.54082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8:G358">
    <dxf>
      <fill>
        <patternFill>
          <bgColor rgb="FFFF000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3" sId="1" numFmtId="4">
    <oc r="F233">
      <v>255.2</v>
    </oc>
    <nc r="F233">
      <v>300</v>
    </nc>
  </rcc>
  <rcc rId="3964" sId="1" numFmtId="4">
    <oc r="G233">
      <v>255.2</v>
    </oc>
    <nc r="G233">
      <v>300</v>
    </nc>
  </rcc>
  <rcc rId="3965" sId="1">
    <oc r="F206">
      <f>80336.9-18626.92-4882.54082</f>
    </oc>
    <nc r="F206">
      <f>80336.9-18626.92-4882.54082-44.8</f>
    </nc>
  </rcc>
  <rcc rId="3966" sId="1">
    <oc r="G206">
      <f>80336.9-24369.815-6595.26082</f>
    </oc>
    <nc r="G206">
      <f>80336.9-24369.815-6595.26082-44.8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7" sId="1">
    <oc r="F167">
      <f>1337.7+100.7</f>
    </oc>
    <nc r="F167">
      <f>1337.7+100.7+5.0343</f>
    </nc>
  </rcc>
  <rcc rId="3968" sId="1">
    <oc r="G167">
      <f>470.3+30</f>
    </oc>
    <nc r="G167">
      <f>470.3+30+1.50099</f>
    </nc>
  </rcc>
  <rfmt sheetId="1" sqref="F167:G167">
    <dxf>
      <fill>
        <patternFill>
          <bgColor theme="0"/>
        </patternFill>
      </fill>
    </dxf>
  </rfmt>
  <rcc rId="3969" sId="1">
    <oc r="D166" t="inlineStr">
      <is>
        <t>04103 S2П90</t>
      </is>
    </oc>
    <nc r="D166" t="inlineStr">
      <is>
        <t>04103 L5110</t>
      </is>
    </nc>
  </rcc>
  <rfmt sheetId="1" sqref="D166">
    <dxf>
      <fill>
        <patternFill>
          <bgColor theme="0"/>
        </patternFill>
      </fill>
    </dxf>
  </rfmt>
  <rfmt sheetId="1" sqref="F167:G167">
    <dxf>
      <fill>
        <patternFill>
          <bgColor rgb="FF92D050"/>
        </patternFill>
      </fill>
    </dxf>
  </rfmt>
  <rfmt sheetId="1" sqref="F165">
    <dxf>
      <fill>
        <patternFill>
          <bgColor rgb="FF92D05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0" sId="1">
    <oc r="F206">
      <f>80336.9-18626.92-4882.54082-44.8</f>
    </oc>
    <nc r="F206">
      <f>80336.9-18626.92-4882.54082-44.8-5.0343</f>
    </nc>
  </rcc>
  <rcc rId="3971" sId="1">
    <oc r="G206">
      <f>80336.9-24369.815-6595.26082-44.8</f>
    </oc>
    <nc r="G206">
      <f>80336.9-24369.815-6595.26082-44.8-1.50099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2" sId="1">
    <oc r="D167" t="inlineStr">
      <is>
        <t>04103 S2П90</t>
      </is>
    </oc>
    <nc r="D167" t="inlineStr">
      <is>
        <t>04103 L5110</t>
      </is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8">
    <dxf>
      <fill>
        <patternFill>
          <bgColor theme="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8:G308" start="0" length="2147483647">
    <dxf>
      <font>
        <i/>
      </font>
    </dxf>
  </rfmt>
  <rfmt sheetId="1" sqref="E269" start="0" length="2147483647">
    <dxf>
      <font>
        <i val="0"/>
      </font>
    </dxf>
  </rfmt>
  <rfmt sheetId="1" sqref="F268:G268" start="0" length="2147483647">
    <dxf>
      <font>
        <i/>
      </font>
    </dxf>
  </rfmt>
  <rfmt sheetId="1" sqref="F266:G266" start="0" length="2147483647">
    <dxf>
      <font>
        <i/>
      </font>
    </dxf>
  </rfmt>
  <rfmt sheetId="1" sqref="F234:G234" start="0" length="2147483647">
    <dxf>
      <font>
        <i/>
      </font>
    </dxf>
  </rfmt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3" sId="1">
    <oc r="A166" t="inlineStr">
      <is>
        <t>Субсидии на проведение комплексных кадастровых работ</t>
      </is>
    </oc>
    <nc r="A166" t="inlineStr">
      <is>
        <t>На проведение комплексных кадастровых работ</t>
      </is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74" sId="1" ref="A95:XFD96" action="insertRow"/>
  <rcc rId="3975" sId="1">
    <nc r="A95" t="inlineStr">
      <is>
        <t>Закупка товаров, работ и услуг в сфере информационно-коммуникационных технологий</t>
      </is>
    </nc>
  </rcc>
  <rcc rId="3976" sId="1">
    <nc r="B95" t="inlineStr">
      <is>
        <t>01</t>
      </is>
    </nc>
  </rcc>
  <rcc rId="3977" sId="1">
    <nc r="C95" t="inlineStr">
      <is>
        <t>13</t>
      </is>
    </nc>
  </rcc>
  <rcc rId="3978" sId="1">
    <nc r="E95" t="inlineStr">
      <is>
        <t>242</t>
      </is>
    </nc>
  </rcc>
  <rcc rId="3979" sId="1">
    <nc r="A96" t="inlineStr">
      <is>
        <t>Прочие закупки товаров, работ и услуг для государственных (муниципальных) нужд</t>
      </is>
    </nc>
  </rcc>
  <rcc rId="3980" sId="1">
    <nc r="B96" t="inlineStr">
      <is>
        <t>01</t>
      </is>
    </nc>
  </rcc>
  <rcc rId="3981" sId="1">
    <nc r="C96" t="inlineStr">
      <is>
        <t>13</t>
      </is>
    </nc>
  </rcc>
  <rcc rId="3982" sId="1">
    <nc r="E96" t="inlineStr">
      <is>
        <t>244</t>
      </is>
    </nc>
  </rcc>
  <rcc rId="3983" sId="1">
    <nc r="D95" t="inlineStr">
      <is>
        <t>99900 73100</t>
      </is>
    </nc>
  </rcc>
  <rcc rId="3984" sId="1">
    <nc r="D96" t="inlineStr">
      <is>
        <t>99900 73100</t>
      </is>
    </nc>
  </rcc>
  <rcc rId="3985" sId="1" numFmtId="4">
    <oc r="F93">
      <v>230.8</v>
    </oc>
    <nc r="F93">
      <v>193.22880000000001</v>
    </nc>
  </rcc>
  <rcc rId="3986" sId="1" numFmtId="4">
    <oc r="G93">
      <v>230.8</v>
    </oc>
    <nc r="G93">
      <v>193.22880000000001</v>
    </nc>
  </rcc>
  <rcc rId="3987" sId="1" numFmtId="4">
    <oc r="F94">
      <v>69.7</v>
    </oc>
    <nc r="F94">
      <v>58.371200000000002</v>
    </nc>
  </rcc>
  <rcc rId="3988" sId="1" numFmtId="4">
    <oc r="G94">
      <v>69.7</v>
    </oc>
    <nc r="G94">
      <v>58.371200000000002</v>
    </nc>
  </rcc>
  <rcc rId="3989" sId="1" numFmtId="4">
    <nc r="F95">
      <v>15</v>
    </nc>
  </rcc>
  <rcc rId="3990" sId="1" numFmtId="4">
    <nc r="G95">
      <v>15</v>
    </nc>
  </rcc>
  <rcc rId="3991" sId="1" numFmtId="4">
    <nc r="F96">
      <v>33.9</v>
    </nc>
  </rcc>
  <rcc rId="3992" sId="1" numFmtId="4">
    <nc r="G96">
      <v>33.9</v>
    </nc>
  </rcc>
  <rcc rId="3993" sId="1">
    <oc r="F92">
      <f>SUM(F93:F94)</f>
    </oc>
    <nc r="F92">
      <f>SUM(F93:F96)</f>
    </nc>
  </rcc>
  <rcc rId="3994" sId="1">
    <oc r="G92">
      <f>SUM(G93:G94)</f>
    </oc>
    <nc r="G92">
      <f>SUM(G93:G96)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60">
    <dxf>
      <fill>
        <patternFill>
          <bgColor rgb="FF92D05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5" sId="1">
    <o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6" sId="1">
    <oc r="A7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75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3997" sId="1">
    <oc r="A8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87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3998" sId="1">
    <o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9" sId="1">
    <o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000" sId="1">
    <oc r="A17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001" sId="1">
    <oc r="A17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002" sId="1">
    <oc r="A19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1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3" sId="1">
    <oc r="A240" t="inlineStr">
      <is>
        <t>Муниципальная Программа «Развитие культуры в Селенгинском районе на 2020 – 2025 годы»</t>
      </is>
    </oc>
    <nc r="A240" t="inlineStr">
      <is>
        <t>Муниципальная Программа «Развитие культуры в Селенгинском районе на 2023 – 2027 годы»</t>
      </is>
    </nc>
  </rcc>
  <rcc rId="4004" sId="1">
    <oc r="A26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6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годы»</t>
      </is>
    </nc>
  </rcc>
  <rcc rId="4006" sId="1">
    <oc r="A336" t="inlineStr">
      <is>
        <t>Муниципальная Программа «Развитие культуры в Селенгинском районе на 2020 – 2025 годы»</t>
      </is>
    </oc>
    <nc r="A336" t="inlineStr">
      <is>
        <t>Муниципальная Программа «Развитие культуры в Селенгинском районе на 2023 – 2027 годы»</t>
      </is>
    </nc>
  </rcc>
  <rcc rId="4007" sId="1">
    <oc r="A346" t="inlineStr">
      <is>
        <t>Муниципальная программа «Старшее поколение на 2020-2025 годы</t>
      </is>
    </oc>
    <nc r="A346" t="inlineStr">
      <is>
        <t>Муниципальная программа «Старшее поколение на 2023-2027 годы</t>
      </is>
    </nc>
  </rcc>
  <rcc rId="4008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9" sId="1">
    <oc r="A39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9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10" sId="1">
    <oc r="A4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1" sId="1">
    <oc r="G7" t="inlineStr">
      <is>
        <t>от "___" декабря 2023 №___</t>
      </is>
    </oc>
    <nc r="G7" t="inlineStr">
      <is>
        <t>от "27" декабря  2023  № 310</t>
      </is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theme="0"/>
        </patternFill>
      </fill>
    </dxf>
  </rfmt>
  <rfmt sheetId="1" sqref="F92:G92">
    <dxf>
      <fill>
        <patternFill>
          <bgColor theme="0"/>
        </patternFill>
      </fill>
    </dxf>
  </rfmt>
  <rfmt sheetId="1" sqref="F97:G97">
    <dxf>
      <fill>
        <patternFill>
          <bgColor theme="0"/>
        </patternFill>
      </fill>
    </dxf>
  </rfmt>
  <rfmt sheetId="1" sqref="F103:G103">
    <dxf>
      <fill>
        <patternFill>
          <bgColor theme="0"/>
        </patternFill>
      </fill>
    </dxf>
  </rfmt>
  <rcc rId="4012" sId="1" numFmtId="4">
    <oc r="F114">
      <v>65</v>
    </oc>
    <nc r="F114">
      <v>69.442319999999995</v>
    </nc>
  </rcc>
  <rcc rId="4013" sId="1" numFmtId="4">
    <oc r="G114">
      <v>65</v>
    </oc>
    <nc r="G114">
      <v>155</v>
    </nc>
  </rcc>
  <rcc rId="4014" sId="1" numFmtId="34">
    <oc r="F426">
      <f>1280045.6+227787.8</f>
    </oc>
    <nc r="F426">
      <v>1620068.9379400001</v>
    </nc>
  </rcc>
  <rcc rId="4015" sId="1" numFmtId="34">
    <oc r="G426">
      <f>1127912.8+230369.9</f>
    </oc>
    <nc r="G426">
      <v>1357882.0801299999</v>
    </nc>
  </rcc>
  <rcc rId="4016" sId="1" numFmtId="34">
    <oc r="F423">
      <v>9667.11</v>
    </oc>
    <nc r="F423">
      <v>9679.0300000000007</v>
    </nc>
  </rcc>
  <rcc rId="4017" sId="1" numFmtId="34">
    <oc r="G423">
      <v>19463.325000000001</v>
    </oc>
    <nc r="G423">
      <v>19487.16</v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8" sId="1" numFmtId="4">
    <oc r="F116">
      <v>90</v>
    </oc>
    <nc r="F116"/>
  </rcc>
  <rcc rId="4019" sId="1" numFmtId="4">
    <oc r="G116">
      <v>90</v>
    </oc>
    <nc r="G116"/>
  </rcc>
  <rrc rId="4020" sId="1" ref="A116:XFD116" action="deleteRow"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118:G118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3:G134">
    <dxf>
      <fill>
        <patternFill>
          <bgColor theme="0"/>
        </patternFill>
      </fill>
    </dxf>
  </rfmt>
  <rfmt sheetId="1" sqref="F137:G137">
    <dxf>
      <fill>
        <patternFill>
          <bgColor theme="0"/>
        </patternFill>
      </fill>
    </dxf>
  </rfmt>
  <rfmt sheetId="1" sqref="F139:G139">
    <dxf>
      <fill>
        <patternFill>
          <bgColor theme="0"/>
        </patternFill>
      </fill>
    </dxf>
  </rfmt>
  <rfmt sheetId="1" sqref="F142:G142">
    <dxf>
      <fill>
        <patternFill>
          <bgColor theme="0"/>
        </patternFill>
      </fill>
    </dxf>
  </rfmt>
  <rfmt sheetId="1" sqref="F144:G144">
    <dxf>
      <fill>
        <patternFill>
          <bgColor theme="0"/>
        </patternFill>
      </fill>
    </dxf>
  </rfmt>
  <rrc rId="4021" sId="1" ref="A158:XFD158" action="insertRow"/>
  <rfmt sheetId="1" sqref="A158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022" sId="1" odxf="1" dxf="1">
    <nc r="B15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3" sId="1" odxf="1" dxf="1">
    <nc r="C158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4" sId="1" odxf="1" dxf="1">
    <nc r="D158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8" start="0" length="0">
    <dxf>
      <font>
        <i val="0"/>
        <name val="Times New Roman"/>
        <family val="1"/>
      </font>
      <fill>
        <patternFill>
          <bgColor theme="0"/>
        </patternFill>
      </fill>
    </dxf>
  </rfmt>
  <rfmt sheetId="1" sqref="F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fmt sheetId="1" sqref="G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cc rId="4025" sId="1" odxf="1" dxf="1">
    <nc r="H158">
      <v>112975.6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cc rId="4026" sId="1" odxf="1" dxf="1">
    <nc r="I158">
      <v>713.9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fmt sheetId="1" sqref="J158" start="0" length="0">
    <dxf>
      <font>
        <b val="0"/>
        <i val="0"/>
        <name val="Times New Roman CYR"/>
        <family val="1"/>
      </font>
    </dxf>
  </rfmt>
  <rfmt sheetId="1" sqref="A158:XFD158" start="0" length="0">
    <dxf>
      <font>
        <b val="0"/>
        <i val="0"/>
        <name val="Times New Roman CYR"/>
        <family val="1"/>
      </font>
    </dxf>
  </rfmt>
  <rcc rId="4027" sId="1">
    <nc r="E158" t="inlineStr">
      <is>
        <t>465</t>
      </is>
    </nc>
  </rcc>
  <rcc rId="4028" sId="1" numFmtId="4">
    <nc r="F158">
      <v>112261.7</v>
    </nc>
  </rcc>
  <rfmt sheetId="1" sqref="F158:G159">
    <dxf>
      <fill>
        <patternFill>
          <bgColor theme="0"/>
        </patternFill>
      </fill>
    </dxf>
  </rfmt>
  <rcc rId="4029" sId="1">
    <oc r="F157">
      <f>SUM(F159:F159)</f>
    </oc>
    <nc r="F157">
      <f>SUM(F158:F159)</f>
    </nc>
  </rcc>
  <rcc rId="4030" sId="1" numFmtId="4">
    <nc r="G158">
      <v>0</v>
    </nc>
  </rcc>
  <rcc rId="4031" sId="1" xfDxf="1" dxf="1">
    <nc r="A15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8ECDB49-98AD-4B59-A9A6-647EDC84F455}" action="delete"/>
  <rdn rId="0" localSheetId="1" customView="1" name="Z_D8ECDB49_98AD_4B59_A9A6_647EDC84F455_.wvu.PrintArea" hidden="1" oldHidden="1">
    <formula>Ведом.структура!$A$1:$G$424</formula>
    <oldFormula>Ведом.структура!$A$1:$G$424</oldFormula>
  </rdn>
  <rdn rId="0" localSheetId="1" customView="1" name="Z_D8ECDB49_98AD_4B59_A9A6_647EDC84F455_.wvu.FilterData" hidden="1" oldHidden="1">
    <formula>Ведом.структура!$A$13:$G$433</formula>
    <oldFormula>Ведом.структура!$A$13:$G$433</oldFormula>
  </rdn>
  <rcv guid="{D8ECDB49-98AD-4B59-A9A6-647EDC84F455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1:G161">
    <dxf>
      <fill>
        <patternFill>
          <bgColor theme="0"/>
        </patternFill>
      </fill>
    </dxf>
  </rfmt>
  <rcc rId="4034" sId="1" numFmtId="4">
    <oc r="F169">
      <f>1337.7+100.7+5.0343</f>
    </oc>
    <nc r="F169">
      <v>1443.40527</v>
    </nc>
  </rcc>
  <rcc rId="4035" sId="1" numFmtId="4">
    <oc r="G169">
      <f>470.3+30+1.50099</f>
    </oc>
    <nc r="G169">
      <v>501.83078</v>
    </nc>
  </rcc>
  <rfmt sheetId="1" sqref="F167:G169">
    <dxf>
      <fill>
        <patternFill>
          <bgColor theme="0"/>
        </patternFill>
      </fill>
    </dxf>
  </rfmt>
  <rfmt sheetId="1" sqref="F184:G184">
    <dxf>
      <fill>
        <patternFill>
          <bgColor theme="0"/>
        </patternFill>
      </fill>
    </dxf>
  </rfmt>
  <rcc rId="4036" sId="1" numFmtId="4">
    <oc r="F189">
      <f>511.5+511.5</f>
    </oc>
    <nc r="F189">
      <v>1023.01392</v>
    </nc>
  </rcc>
  <rcc rId="4037" sId="1" numFmtId="4">
    <oc r="G189">
      <f>532+532</f>
    </oc>
    <nc r="G189">
      <v>1064.0223100000001</v>
    </nc>
  </rcc>
  <rfmt sheetId="1" sqref="F189:G189">
    <dxf>
      <fill>
        <patternFill>
          <bgColor theme="0"/>
        </patternFill>
      </fill>
    </dxf>
  </rfmt>
  <rfmt sheetId="1" sqref="F204:G204">
    <dxf>
      <fill>
        <patternFill>
          <bgColor theme="0"/>
        </patternFill>
      </fill>
    </dxf>
  </rfmt>
  <rfmt sheetId="1" sqref="F206:G206">
    <dxf>
      <fill>
        <patternFill>
          <bgColor theme="0"/>
        </patternFill>
      </fill>
    </dxf>
  </rfmt>
  <rfmt sheetId="1" sqref="F209:G209">
    <dxf>
      <fill>
        <patternFill>
          <bgColor theme="0"/>
        </patternFill>
      </fill>
    </dxf>
  </rfmt>
  <rfmt sheetId="1" sqref="F216:G220">
    <dxf>
      <fill>
        <patternFill>
          <bgColor theme="0"/>
        </patternFill>
      </fill>
    </dxf>
  </rfmt>
  <rcc rId="4038" sId="1" numFmtId="4">
    <oc r="F226">
      <f>116435+16154.2</f>
    </oc>
    <nc r="F226">
      <v>131237.9</v>
    </nc>
  </rcc>
  <rcc rId="4039" sId="1" numFmtId="4">
    <oc r="G226">
      <f>116435+16154.2</f>
    </oc>
    <nc r="G226">
      <v>131237.9</v>
    </nc>
  </rcc>
  <rfmt sheetId="1" sqref="F224:G226">
    <dxf>
      <fill>
        <patternFill>
          <bgColor theme="0"/>
        </patternFill>
      </fill>
    </dxf>
  </rfmt>
  <rfmt sheetId="1" sqref="F228:G230">
    <dxf>
      <fill>
        <patternFill>
          <bgColor theme="0"/>
        </patternFill>
      </fill>
    </dxf>
  </rfmt>
  <rfmt sheetId="1" sqref="F232:G232">
    <dxf>
      <fill>
        <patternFill>
          <bgColor theme="0"/>
        </patternFill>
      </fill>
    </dxf>
  </rfmt>
  <rfmt sheetId="1" sqref="F238:G238">
    <dxf>
      <fill>
        <patternFill>
          <bgColor theme="0"/>
        </patternFill>
      </fill>
    </dxf>
  </rfmt>
  <rfmt sheetId="1" sqref="F246:G246">
    <dxf>
      <fill>
        <patternFill>
          <bgColor theme="0"/>
        </patternFill>
      </fill>
    </dxf>
  </rfmt>
  <rfmt sheetId="1" sqref="F253:G253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7:G267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0" sId="1" numFmtId="4">
    <oc r="F276">
      <v>5352.5</v>
    </oc>
    <nc r="F276">
      <v>4940.8771399999996</v>
    </nc>
  </rcc>
  <rcc rId="4041" sId="1" numFmtId="4">
    <oc r="G276">
      <v>5352.5</v>
    </oc>
    <nc r="G276">
      <v>4940.8771399999996</v>
    </nc>
  </rcc>
  <rfmt sheetId="1" sqref="F276:G276">
    <dxf>
      <fill>
        <patternFill>
          <bgColor theme="0"/>
        </patternFill>
      </fill>
    </dxf>
  </rfmt>
  <rcc rId="4042" sId="1" numFmtId="4">
    <oc r="F278">
      <v>5645.9</v>
    </oc>
    <nc r="F278">
      <v>5645.8528500000002</v>
    </nc>
  </rcc>
  <rcc rId="4043" sId="1" numFmtId="4">
    <oc r="G278">
      <v>5645.9</v>
    </oc>
    <nc r="G278">
      <v>5645.8528500000002</v>
    </nc>
  </rcc>
  <rfmt sheetId="1" sqref="F278:G278">
    <dxf>
      <fill>
        <patternFill>
          <bgColor theme="0"/>
        </patternFill>
      </fill>
    </dxf>
  </rfmt>
  <rcc rId="4044" sId="1" numFmtId="4">
    <oc r="F280">
      <v>61.7</v>
    </oc>
    <nc r="F280">
      <v>56.938000000000002</v>
    </nc>
  </rcc>
  <rcc rId="4045" sId="1" numFmtId="4">
    <oc r="G280">
      <v>61.7</v>
    </oc>
    <nc r="G280">
      <v>56.938000000000002</v>
    </nc>
  </rcc>
  <rcc rId="4046" sId="1" numFmtId="4">
    <oc r="F281">
      <v>18.600000000000001</v>
    </oc>
    <nc r="F281">
      <v>17.161999999999999</v>
    </nc>
  </rcc>
  <rcc rId="4047" sId="1" numFmtId="4">
    <oc r="G281">
      <v>18.600000000000001</v>
    </oc>
    <nc r="G281">
      <v>17.161999999999999</v>
    </nc>
  </rcc>
  <rfmt sheetId="1" sqref="F279:G279">
    <dxf>
      <fill>
        <patternFill>
          <bgColor theme="0"/>
        </patternFill>
      </fill>
    </dxf>
  </rfmt>
  <rcc rId="4048" sId="1" numFmtId="4">
    <oc r="F287">
      <v>65.099999999999994</v>
    </oc>
    <nc r="F287">
      <v>65.045000000000002</v>
    </nc>
  </rcc>
  <rcc rId="4049" sId="1" numFmtId="4">
    <oc r="F288">
      <v>19.600000000000001</v>
    </oc>
    <nc r="F288">
      <v>19.642790000000002</v>
    </nc>
  </rcc>
  <rcc rId="4050" sId="1" numFmtId="4">
    <oc r="G287">
      <v>65.099999999999994</v>
    </oc>
    <nc r="G287">
      <v>65.045000000000002</v>
    </nc>
  </rcc>
  <rcc rId="4051" sId="1" numFmtId="4">
    <oc r="G288">
      <v>19.600000000000001</v>
    </oc>
    <nc r="G288">
      <v>19.642790000000002</v>
    </nc>
  </rcc>
  <rfmt sheetId="1" sqref="F286:G286">
    <dxf>
      <fill>
        <patternFill>
          <bgColor theme="0"/>
        </patternFill>
      </fill>
    </dxf>
  </rfmt>
  <rfmt sheetId="1" sqref="F292:G292">
    <dxf>
      <fill>
        <patternFill>
          <bgColor theme="0"/>
        </patternFill>
      </fill>
    </dxf>
  </rfmt>
  <rfmt sheetId="1" sqref="F303:G303">
    <dxf>
      <fill>
        <patternFill>
          <bgColor theme="0"/>
        </patternFill>
      </fill>
    </dxf>
  </rfmt>
  <rfmt sheetId="1" sqref="F321:G321">
    <dxf>
      <fill>
        <patternFill>
          <bgColor theme="0"/>
        </patternFill>
      </fill>
    </dxf>
  </rfmt>
  <rfmt sheetId="1" sqref="F327:G327">
    <dxf>
      <fill>
        <patternFill>
          <bgColor theme="0"/>
        </patternFill>
      </fill>
    </dxf>
  </rfmt>
  <rcc rId="4052" sId="1" numFmtId="4">
    <oc r="F360">
      <f>815+16.6</f>
    </oc>
    <nc r="F360">
      <v>917.16184999999996</v>
    </nc>
  </rcc>
  <rfmt sheetId="1" sqref="F360">
    <dxf>
      <fill>
        <patternFill>
          <bgColor theme="0"/>
        </patternFill>
      </fill>
    </dxf>
  </rfmt>
  <rcc rId="4053" sId="1" numFmtId="4">
    <oc r="F363">
      <v>37920.199999999997</v>
    </oc>
    <nc r="F363">
      <v>38303.232320000003</v>
    </nc>
  </rcc>
  <rfmt sheetId="1" sqref="F362:G362">
    <dxf>
      <fill>
        <patternFill>
          <bgColor theme="0"/>
        </patternFill>
      </fill>
    </dxf>
  </rfmt>
  <rfmt sheetId="1" sqref="F364:G364">
    <dxf>
      <fill>
        <patternFill>
          <bgColor theme="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4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55" sId="1" ref="A377:XFD377" action="deleteRow">
    <undo index="65535" exp="area" dr="G375:G377" r="G374" sId="1"/>
    <undo index="65535" exp="area" dr="F375:F377" r="F374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56" sId="1" numFmtId="4">
    <oc r="F380">
      <v>189.85499999999999</v>
    </oc>
    <nc r="F380">
      <v>262.85500000000002</v>
    </nc>
  </rcc>
  <rcc rId="4057" sId="1" numFmtId="4">
    <oc r="G380">
      <v>189.85499999999999</v>
    </oc>
    <nc r="G380">
      <v>262.85500000000002</v>
    </nc>
  </rcc>
  <rfmt sheetId="1" sqref="F400:G400">
    <dxf>
      <fill>
        <patternFill>
          <bgColor theme="0"/>
        </patternFill>
      </fill>
    </dxf>
  </rfmt>
  <rfmt sheetId="1" sqref="F420:G420">
    <dxf>
      <fill>
        <patternFill>
          <bgColor theme="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8" sId="1" ref="A401:XFD406" action="insertRow"/>
  <rfmt sheetId="1" sqref="A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B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1" start="0" length="0">
    <dxf>
      <font>
        <b/>
        <name val="Times New Roman"/>
        <family val="1"/>
      </font>
      <fill>
        <patternFill>
          <bgColor indexed="41"/>
        </patternFill>
      </fill>
    </dxf>
  </rfmt>
  <rcc rId="4059" sId="1" odxf="1" dxf="1">
    <nc r="G401">
      <f>G402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1" start="0" length="0">
    <dxf>
      <font>
        <b/>
        <i val="0"/>
        <name val="Times New Roman CYR"/>
        <family val="1"/>
      </font>
    </dxf>
  </rfmt>
  <rfmt sheetId="1" sqref="I401" start="0" length="0">
    <dxf>
      <font>
        <b/>
        <i val="0"/>
        <name val="Times New Roman CYR"/>
        <family val="1"/>
      </font>
    </dxf>
  </rfmt>
  <rfmt sheetId="1" sqref="J401" start="0" length="0">
    <dxf>
      <font>
        <b/>
        <i val="0"/>
        <name val="Times New Roman CYR"/>
        <family val="1"/>
      </font>
    </dxf>
  </rfmt>
  <rfmt sheetId="1" sqref="A401:XFD401" start="0" length="0">
    <dxf>
      <font>
        <b/>
        <i val="0"/>
        <name val="Times New Roman CYR"/>
        <family val="1"/>
      </font>
    </dxf>
  </rfmt>
  <rfmt sheetId="1" sqref="A402" start="0" length="0">
    <dxf>
      <font>
        <b/>
        <name val="Times New Roman"/>
        <family val="1"/>
      </font>
    </dxf>
  </rfmt>
  <rfmt sheetId="1" sqref="B402" start="0" length="0">
    <dxf>
      <font>
        <b/>
        <name val="Times New Roman"/>
        <family val="1"/>
      </font>
    </dxf>
  </rfmt>
  <rfmt sheetId="1" sqref="C402" start="0" length="0">
    <dxf>
      <font>
        <b/>
        <name val="Times New Roman"/>
        <family val="1"/>
      </font>
    </dxf>
  </rfmt>
  <rfmt sheetId="1" sqref="D402" start="0" length="0">
    <dxf>
      <font>
        <b/>
        <name val="Times New Roman"/>
        <family val="1"/>
      </font>
    </dxf>
  </rfmt>
  <rfmt sheetId="1" sqref="E402" start="0" length="0">
    <dxf>
      <font>
        <b/>
        <name val="Times New Roman"/>
        <family val="1"/>
      </font>
    </dxf>
  </rfmt>
  <rfmt sheetId="1" sqref="F4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060" sId="1" odxf="1" dxf="1">
    <nc r="G402">
      <f>G403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2" start="0" length="0">
    <dxf>
      <font>
        <i val="0"/>
        <name val="Times New Roman CYR"/>
        <family val="1"/>
      </font>
    </dxf>
  </rfmt>
  <rfmt sheetId="1" sqref="I402" start="0" length="0">
    <dxf>
      <font>
        <i val="0"/>
        <name val="Times New Roman CYR"/>
        <family val="1"/>
      </font>
    </dxf>
  </rfmt>
  <rfmt sheetId="1" sqref="J402" start="0" length="0">
    <dxf>
      <font>
        <i val="0"/>
        <name val="Times New Roman CYR"/>
        <family val="1"/>
      </font>
    </dxf>
  </rfmt>
  <rfmt sheetId="1" sqref="A402:XFD402" start="0" length="0">
    <dxf>
      <font>
        <i val="0"/>
        <name val="Times New Roman CYR"/>
        <family val="1"/>
      </font>
    </dxf>
  </rfmt>
  <rfmt sheetId="1" sqref="A403" start="0" length="0">
    <dxf>
      <font>
        <b/>
        <i/>
        <name val="Times New Roman"/>
        <family val="1"/>
      </font>
      <alignment horizontal="general"/>
    </dxf>
  </rfmt>
  <rfmt sheetId="1" sqref="B403" start="0" length="0">
    <dxf>
      <font>
        <b/>
        <i/>
        <name val="Times New Roman"/>
        <family val="1"/>
      </font>
    </dxf>
  </rfmt>
  <rfmt sheetId="1" sqref="C403" start="0" length="0">
    <dxf>
      <font>
        <b/>
        <i/>
        <name val="Times New Roman"/>
        <family val="1"/>
      </font>
    </dxf>
  </rfmt>
  <rfmt sheetId="1" sqref="D403" start="0" length="0">
    <dxf>
      <font>
        <b/>
        <i/>
        <name val="Times New Roman"/>
        <family val="1"/>
      </font>
    </dxf>
  </rfmt>
  <rfmt sheetId="1" sqref="E403" start="0" length="0">
    <dxf>
      <font>
        <b/>
        <i/>
        <name val="Times New Roman"/>
        <family val="1"/>
      </font>
    </dxf>
  </rfmt>
  <rfmt sheetId="1" sqref="F4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4061" sId="1" odxf="1" dxf="1">
    <nc r="G403">
      <f>G404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3" start="0" length="0">
    <dxf>
      <font>
        <i val="0"/>
        <name val="Times New Roman CYR"/>
        <family val="1"/>
      </font>
    </dxf>
  </rfmt>
  <rfmt sheetId="1" sqref="I403" start="0" length="0">
    <dxf>
      <font>
        <i val="0"/>
        <name val="Times New Roman CYR"/>
        <family val="1"/>
      </font>
    </dxf>
  </rfmt>
  <rfmt sheetId="1" sqref="J403" start="0" length="0">
    <dxf>
      <font>
        <i val="0"/>
        <name val="Times New Roman CYR"/>
        <family val="1"/>
      </font>
    </dxf>
  </rfmt>
  <rfmt sheetId="1" sqref="A403:XFD403" start="0" length="0">
    <dxf>
      <font>
        <i val="0"/>
        <name val="Times New Roman CYR"/>
        <family val="1"/>
      </font>
    </dxf>
  </rfmt>
  <rfmt sheetId="1" sqref="A404" start="0" length="0">
    <dxf>
      <font>
        <i/>
        <name val="Times New Roman"/>
        <family val="1"/>
      </font>
    </dxf>
  </rfmt>
  <rfmt sheetId="1" sqref="B404" start="0" length="0">
    <dxf>
      <font>
        <i/>
        <name val="Times New Roman"/>
        <family val="1"/>
      </font>
    </dxf>
  </rfmt>
  <rfmt sheetId="1" sqref="C404" start="0" length="0">
    <dxf>
      <font>
        <i/>
        <name val="Times New Roman"/>
        <family val="1"/>
      </font>
    </dxf>
  </rfmt>
  <rfmt sheetId="1" sqref="D404" start="0" length="0">
    <dxf>
      <font>
        <i/>
        <name val="Times New Roman"/>
        <family val="1"/>
      </font>
    </dxf>
  </rfmt>
  <rfmt sheetId="1" sqref="E404" start="0" length="0">
    <dxf>
      <font>
        <i/>
        <name val="Times New Roman"/>
        <family val="1"/>
      </font>
    </dxf>
  </rfmt>
  <rfmt sheetId="1" sqref="F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04" start="0" length="0">
    <dxf>
      <font>
        <i val="0"/>
        <name val="Times New Roman CYR"/>
        <family val="1"/>
      </font>
    </dxf>
  </rfmt>
  <rfmt sheetId="1" sqref="I404" start="0" length="0">
    <dxf>
      <font>
        <i val="0"/>
        <name val="Times New Roman CYR"/>
        <family val="1"/>
      </font>
    </dxf>
  </rfmt>
  <rfmt sheetId="1" sqref="J404" start="0" length="0">
    <dxf>
      <font>
        <i val="0"/>
        <name val="Times New Roman CYR"/>
        <family val="1"/>
      </font>
    </dxf>
  </rfmt>
  <rfmt sheetId="1" sqref="A404:XFD404" start="0" length="0">
    <dxf>
      <font>
        <i val="0"/>
        <name val="Times New Roman CYR"/>
        <family val="1"/>
      </font>
    </dxf>
  </rfmt>
  <rfmt sheetId="1" sqref="A405" start="0" length="0">
    <dxf>
      <font>
        <i/>
        <name val="Times New Roman"/>
        <family val="1"/>
      </font>
    </dxf>
  </rfmt>
  <rfmt sheetId="1" sqref="B405" start="0" length="0">
    <dxf>
      <font>
        <i/>
        <name val="Times New Roman"/>
        <family val="1"/>
      </font>
    </dxf>
  </rfmt>
  <rfmt sheetId="1" sqref="C405" start="0" length="0">
    <dxf>
      <font>
        <i/>
        <name val="Times New Roman"/>
        <family val="1"/>
      </font>
    </dxf>
  </rfmt>
  <rfmt sheetId="1" sqref="D405" start="0" length="0">
    <dxf>
      <font>
        <i/>
        <name val="Times New Roman"/>
        <family val="1"/>
      </font>
    </dxf>
  </rfmt>
  <rfmt sheetId="1" sqref="E405" start="0" length="0">
    <dxf>
      <font>
        <i/>
        <name val="Times New Roman"/>
        <family val="1"/>
      </font>
    </dxf>
  </rfmt>
  <rfmt sheetId="1" sqref="F4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062" sId="1" odxf="1" dxf="1">
    <nc r="G405">
      <f>G406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i val="0"/>
        <name val="Times New Roman CYR"/>
        <family val="1"/>
      </font>
    </dxf>
  </rfmt>
  <rfmt sheetId="1" sqref="I405" start="0" length="0">
    <dxf>
      <font>
        <i val="0"/>
        <name val="Times New Roman CYR"/>
        <family val="1"/>
      </font>
    </dxf>
  </rfmt>
  <rfmt sheetId="1" sqref="J405" start="0" length="0">
    <dxf>
      <font>
        <i val="0"/>
        <name val="Times New Roman CYR"/>
        <family val="1"/>
      </font>
    </dxf>
  </rfmt>
  <rfmt sheetId="1" sqref="A405:XFD405" start="0" length="0">
    <dxf>
      <font>
        <i val="0"/>
        <name val="Times New Roman CYR"/>
        <family val="1"/>
      </font>
    </dxf>
  </rfmt>
  <rfmt sheetId="1" sqref="H406" start="0" length="0">
    <dxf>
      <font>
        <i val="0"/>
        <name val="Times New Roman CYR"/>
        <family val="1"/>
      </font>
    </dxf>
  </rfmt>
  <rfmt sheetId="1" sqref="I406" start="0" length="0">
    <dxf>
      <font>
        <i val="0"/>
        <name val="Times New Roman CYR"/>
        <family val="1"/>
      </font>
    </dxf>
  </rfmt>
  <rfmt sheetId="1" sqref="J406" start="0" length="0">
    <dxf>
      <font>
        <i val="0"/>
        <name val="Times New Roman CYR"/>
        <family val="1"/>
      </font>
    </dxf>
  </rfmt>
  <rfmt sheetId="1" sqref="A406:XFD406" start="0" length="0">
    <dxf>
      <font>
        <i val="0"/>
        <name val="Times New Roman CYR"/>
        <family val="1"/>
      </font>
    </dxf>
  </rfmt>
  <rcc rId="4063" sId="1" odxf="1" dxf="1">
    <nc r="A401" t="inlineStr">
      <is>
        <t>Охрана семьи и детства</t>
      </is>
    </nc>
    <ndxf>
      <alignment horizontal="general"/>
    </ndxf>
  </rcc>
  <rcc rId="4064" sId="1">
    <nc r="B401" t="inlineStr">
      <is>
        <t>10</t>
      </is>
    </nc>
  </rcc>
  <rcc rId="4065" sId="1">
    <nc r="C401" t="inlineStr">
      <is>
        <t>04</t>
      </is>
    </nc>
  </rcc>
  <rcc rId="4066" sId="1">
    <nc r="F401">
      <f>F402</f>
    </nc>
  </rcc>
  <rcc rId="4067" sId="1">
    <nc r="A402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4068" sId="1">
    <nc r="B402" t="inlineStr">
      <is>
        <t>10</t>
      </is>
    </nc>
  </rcc>
  <rcc rId="4069" sId="1">
    <nc r="C402" t="inlineStr">
      <is>
        <t>04</t>
      </is>
    </nc>
  </rcc>
  <rcc rId="4070" sId="1">
    <nc r="D402" t="inlineStr">
      <is>
        <t>09000 00000</t>
      </is>
    </nc>
  </rcc>
  <rcc rId="4071" sId="1" odxf="1" dxf="1">
    <nc r="F402">
      <f>F403</f>
    </nc>
    <ndxf>
      <fill>
        <patternFill patternType="solid">
          <bgColor theme="0"/>
        </patternFill>
      </fill>
      <alignment wrapText="0"/>
    </ndxf>
  </rcc>
  <rcc rId="4072" sId="1" odxf="1" dxf="1">
    <nc r="A403" t="inlineStr">
      <is>
        <t>Подпрограмма «Обеспечение жильем молодых семей»</t>
      </is>
    </nc>
    <ndxf>
      <alignment horizontal="left"/>
    </ndxf>
  </rcc>
  <rcc rId="4073" sId="1">
    <nc r="B403" t="inlineStr">
      <is>
        <t>10</t>
      </is>
    </nc>
  </rcc>
  <rcc rId="4074" sId="1">
    <nc r="C403" t="inlineStr">
      <is>
        <t>04</t>
      </is>
    </nc>
  </rcc>
  <rcc rId="4075" sId="1">
    <nc r="D403" t="inlineStr">
      <is>
        <t>09500 00000</t>
      </is>
    </nc>
  </rcc>
  <rcc rId="4076" sId="1" odxf="1" dxf="1">
    <nc r="F403">
      <f>F404</f>
    </nc>
    <ndxf>
      <alignment wrapText="0"/>
    </ndxf>
  </rcc>
  <rcc rId="4077" sId="1">
    <nc r="A404" t="inlineStr">
      <is>
        <t>Основное мероприятие «Обеспечение жильем молодых семей»</t>
      </is>
    </nc>
  </rcc>
  <rcc rId="4078" sId="1">
    <nc r="B404" t="inlineStr">
      <is>
        <t>10</t>
      </is>
    </nc>
  </rcc>
  <rcc rId="4079" sId="1">
    <nc r="C404" t="inlineStr">
      <is>
        <t>04</t>
      </is>
    </nc>
  </rcc>
  <rcc rId="4080" sId="1">
    <nc r="D404" t="inlineStr">
      <is>
        <t>09501 00000</t>
      </is>
    </nc>
  </rcc>
  <rcc rId="4081" sId="1" odxf="1" dxf="1">
    <nc r="F404">
      <f>F405</f>
    </nc>
    <ndxf>
      <alignment wrapText="0"/>
    </ndxf>
  </rcc>
  <rcc rId="4082" sId="1">
    <nc r="A405" t="inlineStr">
      <is>
        <t>Реализация мероприятий по обеспечению жильем молодых семей</t>
      </is>
    </nc>
  </rcc>
  <rcc rId="4083" sId="1">
    <nc r="B405" t="inlineStr">
      <is>
        <t>10</t>
      </is>
    </nc>
  </rcc>
  <rcc rId="4084" sId="1">
    <nc r="C405" t="inlineStr">
      <is>
        <t>04</t>
      </is>
    </nc>
  </rcc>
  <rcc rId="4085" sId="1">
    <nc r="D405" t="inlineStr">
      <is>
        <t>09501 L4970</t>
      </is>
    </nc>
  </rcc>
  <rcc rId="4086" sId="1" odxf="1" dxf="1">
    <nc r="F405">
      <f>F406</f>
    </nc>
    <ndxf>
      <alignment wrapText="0"/>
    </ndxf>
  </rcc>
  <rcc rId="4087" sId="1">
    <nc r="A406" t="inlineStr">
      <is>
        <t>Субсидии гражданам на приобретение жилья</t>
      </is>
    </nc>
  </rcc>
  <rcc rId="4088" sId="1">
    <nc r="B406" t="inlineStr">
      <is>
        <t>10</t>
      </is>
    </nc>
  </rcc>
  <rcc rId="4089" sId="1">
    <nc r="C406" t="inlineStr">
      <is>
        <t>04</t>
      </is>
    </nc>
  </rcc>
  <rcc rId="4090" sId="1">
    <nc r="D406" t="inlineStr">
      <is>
        <t>09501 L4970</t>
      </is>
    </nc>
  </rcc>
  <rcc rId="4091" sId="1">
    <nc r="E406" t="inlineStr">
      <is>
        <t>322</t>
      </is>
    </nc>
  </rcc>
  <rfmt sheetId="1" sqref="F406" start="0" length="0">
    <dxf>
      <alignment wrapText="0"/>
    </dxf>
  </rfmt>
  <rcc rId="4092" sId="1" numFmtId="4">
    <nc r="F406">
      <v>1286.9987799999999</v>
    </nc>
  </rcc>
  <rcc rId="4093" sId="1" numFmtId="4">
    <nc r="G406">
      <v>1295.51025</v>
    </nc>
  </rcc>
  <rcc rId="4094" sId="1">
    <nc r="G404">
      <f>G405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97" sId="1" ref="A367:XFD372" action="insertRow"/>
  <rm rId="4098" sheetId="1" source="A407:XFD412" destination="A367:XFD372" sourceSheetId="1">
    <rfmt sheetId="1" xfDxf="1" sqref="A367:XFD367" start="0" length="0">
      <dxf>
        <font>
          <b/>
          <name val="Times New Roman CYR"/>
          <family val="1"/>
        </font>
        <alignment wrapText="1"/>
      </dxf>
    </rfmt>
    <rfmt sheetId="1" xfDxf="1" sqref="A368:XFD368" start="0" length="0">
      <dxf>
        <font>
          <b/>
          <name val="Times New Roman CYR"/>
          <family val="1"/>
        </font>
        <alignment wrapText="1"/>
      </dxf>
    </rfmt>
    <rfmt sheetId="1" xfDxf="1" sqref="A369:XFD369" start="0" length="0">
      <dxf>
        <font>
          <b/>
          <name val="Times New Roman CYR"/>
          <family val="1"/>
        </font>
        <alignment wrapText="1"/>
      </dxf>
    </rfmt>
    <rfmt sheetId="1" xfDxf="1" sqref="A370:XFD370" start="0" length="0">
      <dxf>
        <font>
          <b/>
          <name val="Times New Roman CYR"/>
          <family val="1"/>
        </font>
        <alignment wrapText="1"/>
      </dxf>
    </rfmt>
    <rfmt sheetId="1" xfDxf="1" sqref="A371:XFD371" start="0" length="0">
      <dxf>
        <font>
          <b/>
          <name val="Times New Roman CYR"/>
          <family val="1"/>
        </font>
        <alignment wrapText="1"/>
      </dxf>
    </rfmt>
    <rfmt sheetId="1" xfDxf="1" sqref="A372:XFD372" start="0" length="0">
      <dxf>
        <font>
          <b/>
          <name val="Times New Roman CYR"/>
          <family val="1"/>
        </font>
        <alignment wrapText="1"/>
      </dxf>
    </rfmt>
    <rfmt sheetId="1" sqref="A367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8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099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0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1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2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3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cc rId="4105" sId="1">
    <oc r="F350">
      <f>F351+F356+F373</f>
    </oc>
    <nc r="F350">
      <f>F351+F356+F373+F367</f>
    </nc>
  </rcc>
  <rcc rId="4106" sId="1">
    <oc r="G350">
      <f>G351+G356+G373</f>
    </oc>
    <nc r="G350">
      <f>G351+G356+G373+G367</f>
    </nc>
  </rcc>
  <rcc rId="4107" sId="1" numFmtId="4">
    <oc r="F114">
      <v>69.442319999999995</v>
    </oc>
    <nc r="F114">
      <f>69.44232-11.92</f>
    </nc>
  </rcc>
  <rcc rId="4108" sId="1" numFmtId="4">
    <oc r="G114">
      <v>155</v>
    </oc>
    <nc r="G114">
      <f>155-23.835</f>
    </nc>
  </rcc>
  <rfmt sheetId="1" sqref="F334:G334">
    <dxf>
      <fill>
        <patternFill>
          <bgColor theme="0"/>
        </patternFill>
      </fill>
    </dxf>
  </rfmt>
  <rfmt sheetId="1" sqref="F375:G383">
    <dxf>
      <fill>
        <patternFill>
          <bgColor theme="0"/>
        </patternFill>
      </fill>
    </dxf>
  </rfmt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1" sId="1">
    <oc r="H426">
      <v>126.5</v>
    </oc>
    <nc r="H426"/>
  </rcc>
  <rcc rId="4112" sId="1">
    <oc r="I426">
      <v>131.6</v>
    </oc>
    <nc r="I426"/>
  </rcc>
  <rcc rId="4113" sId="1">
    <oc r="H430">
      <f>SUM(H39:H426)</f>
    </oc>
    <nc r="H430"/>
  </rcc>
  <rcc rId="4114" sId="1">
    <oc r="I430">
      <f>SUM(I39:I426)</f>
    </oc>
    <nc r="I430"/>
  </rcc>
  <rcc rId="4115" sId="1">
    <oc r="H432">
      <v>1280045.6000000001</v>
    </oc>
    <nc r="H432"/>
  </rcc>
  <rcc rId="4116" sId="1">
    <oc r="I432">
      <v>1127912.8</v>
    </oc>
    <nc r="I432"/>
  </rcc>
  <rcc rId="4117" sId="1">
    <oc r="H434">
      <f>H432-H430</f>
    </oc>
    <nc r="H434"/>
  </rcc>
  <rcc rId="4118" sId="1">
    <oc r="I434">
      <f>I432-I430</f>
    </oc>
    <nc r="I434"/>
  </rcc>
  <rcc rId="4119" sId="1">
    <oc r="J434" t="inlineStr">
      <is>
        <t>дотация</t>
      </is>
    </oc>
    <nc r="J434"/>
  </rcc>
  <rrc rId="4120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39">
        <v>48.7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112975.6</v>
      </nc>
    </rcc>
    <rcc rId="0" sId="1">
      <nc r="H159">
        <v>112975.6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1438.4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511.5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28059.9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4382.3999999999996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cc rId="0" sId="1" dxf="1">
      <nc r="H360">
        <v>831.6</v>
      </nc>
      <ndxf>
        <font>
          <i/>
          <name val="Times New Roman CYR"/>
          <family val="1"/>
        </font>
      </ndxf>
    </rcc>
    <rcc rId="0" sId="1" dxf="1">
      <nc r="H362">
        <v>37920.199999999997</v>
      </nc>
      <ndxf>
        <font>
          <i/>
          <name val="Times New Roman CYR"/>
          <family val="1"/>
        </font>
      </ndxf>
    </rcc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28" start="0" length="0">
      <dxf>
        <numFmt numFmtId="167" formatCode="_-* #,##0.00000\ _₽_-;\-* #,##0.00000\ _₽_-;_-* &quot;-&quot;?????\ _₽_-;_-@_-"/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1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cc rId="0" sId="1">
      <nc r="H39">
        <v>381.8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0</v>
      </nc>
    </rcc>
    <rcc rId="0" sId="1">
      <nc r="H134">
        <v>0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713.9</v>
      </nc>
    </rcc>
    <rcc rId="0" sId="1">
      <nc r="H159">
        <v>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120</v>
      </nc>
    </rcc>
    <rcc rId="0" sId="1">
      <nc r="H169">
        <v>500.3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532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26797.599999999999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5297.5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fmt sheetId="1" sqref="H399" start="0" length="0">
      <dxf>
        <font>
          <b/>
          <name val="Times New Roman CYR"/>
          <family val="1"/>
        </font>
      </dxf>
    </rfmt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  <rrc rId="412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4" sId="1">
    <oc r="F400">
      <f>F401</f>
    </oc>
    <nc r="F400">
      <f>F401</f>
    </nc>
  </rcc>
  <rcc rId="4125" sId="1">
    <oc r="F263">
      <f>F264</f>
    </oc>
    <nc r="F263">
      <f>F264+F268</f>
    </nc>
  </rcc>
  <rcc rId="4126" sId="1">
    <oc r="G263">
      <f>G264</f>
    </oc>
    <nc r="G263">
      <f>G264+G268</f>
    </nc>
  </rcc>
  <rcc rId="4127" sId="1">
    <oc r="F262">
      <f>F272+F268+F263</f>
    </oc>
    <nc r="F262">
      <f>F272+F263</f>
    </nc>
  </rcc>
  <rcc rId="4128" sId="1">
    <oc r="G262">
      <f>G272+G268+G263</f>
    </oc>
    <nc r="G262">
      <f>G272+G263</f>
    </nc>
  </rcc>
  <rcc rId="4129" sId="1">
    <nc r="D408" t="inlineStr">
      <is>
        <t>09000 00000</t>
      </is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6" sId="1">
    <oc r="G3" t="inlineStr">
      <is>
        <t>от "__" ___ 2024    № ___</t>
      </is>
    </oc>
    <nc r="G3" t="inlineStr">
      <is>
        <t>от "09" апреля 2024    № 318</t>
      </is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Ведом.структура!$A$5:$G$432</oldFormula>
  </rdn>
  <rdn rId="0" localSheetId="1" customView="1" name="Z_E97D42D2_9E10_4ADB_8FB1_0860F6F503F4_.wvu.FilterData" hidden="1" oldHidden="1">
    <formula>Ведом.структура!$A$17:$G$441</formula>
    <oldFormula>Ведом.структура!$A$17:$G$441</oldFormula>
  </rdn>
  <rcv guid="{E97D42D2-9E10-4ADB-8FB1-0860F6F503F4}" action="add"/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9" sId="1" numFmtId="4">
    <oc r="F292">
      <v>19.642790000000002</v>
    </oc>
    <nc r="F292">
      <v>19.642800000000001</v>
    </nc>
  </rcc>
  <rcc rId="4140" sId="1" numFmtId="4">
    <oc r="G292">
      <v>19.642790000000002</v>
    </oc>
    <nc r="G292">
      <v>19.642800000000001</v>
    </nc>
  </rcc>
  <rcc rId="4141" sId="1" numFmtId="4">
    <oc r="F282">
      <v>5645.8528500000002</v>
    </oc>
    <nc r="F282">
      <v>5645.8527999999997</v>
    </nc>
  </rcc>
  <rcc rId="4142" sId="1" numFmtId="4">
    <oc r="G282">
      <v>5645.8528500000002</v>
    </oc>
    <nc r="G282">
      <v>5645.8527999999997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3" sId="1" numFmtId="34">
    <oc r="F434">
      <v>1620068.9379400001</v>
    </oc>
    <nc r="F434">
      <v>1620068.9379</v>
    </nc>
  </rcc>
  <rcc rId="4144" sId="1" numFmtId="34">
    <oc r="G434">
      <v>1357882.0801299999</v>
    </oc>
    <nc r="G434">
      <v>1357882.0800900001</v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5" sId="1">
    <nc r="F439">
      <f>F432-F431</f>
    </nc>
  </rcc>
  <rcc rId="4146" sId="1">
    <nc r="G439">
      <f>G432-G431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7" sId="1" numFmtId="4">
    <oc r="F162">
      <v>112261.7</v>
    </oc>
    <nc r="F162">
      <f>112261.7-7900</f>
    </nc>
  </rcc>
  <rcc rId="4148" sId="1" numFmtId="34">
    <oc r="F434">
      <v>1620068.9379</v>
    </oc>
    <nc r="F434">
      <v>1612168.9379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2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D79744C6-1E8D-4F1C-B0BC-20EC4EA544B5}" name="БутытоваСГ" id="-555019406" dateTime="2023-12-11T13:11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48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16384" width="9.140625" style="1"/>
  </cols>
  <sheetData>
    <row r="1" spans="1:7" x14ac:dyDescent="0.2">
      <c r="G1" s="3" t="s">
        <v>483</v>
      </c>
    </row>
    <row r="2" spans="1:7" x14ac:dyDescent="0.2">
      <c r="G2" s="3" t="s">
        <v>482</v>
      </c>
    </row>
    <row r="3" spans="1:7" x14ac:dyDescent="0.2">
      <c r="G3" s="3" t="s">
        <v>484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354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213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214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49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449</v>
      </c>
    </row>
    <row r="10" spans="1:7" ht="12.75" customHeight="1" x14ac:dyDescent="0.2">
      <c r="A10" s="43"/>
      <c r="B10" s="2"/>
      <c r="C10" s="2"/>
      <c r="D10" s="32"/>
      <c r="E10" s="101" t="s">
        <v>450</v>
      </c>
      <c r="F10" s="101"/>
      <c r="G10" s="101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471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5" t="s">
        <v>445</v>
      </c>
      <c r="B14" s="105"/>
      <c r="C14" s="105"/>
      <c r="D14" s="105"/>
      <c r="E14" s="105"/>
      <c r="F14" s="105"/>
      <c r="G14" s="105"/>
    </row>
    <row r="15" spans="1:7" ht="15.75" x14ac:dyDescent="0.25">
      <c r="A15" s="44"/>
      <c r="B15" s="44"/>
      <c r="C15" s="44"/>
      <c r="D15" s="44"/>
      <c r="E15" s="44"/>
      <c r="F15" s="45"/>
      <c r="G15" s="45" t="s">
        <v>107</v>
      </c>
    </row>
    <row r="16" spans="1:7" ht="12.75" customHeight="1" x14ac:dyDescent="0.2">
      <c r="A16" s="104" t="s">
        <v>17</v>
      </c>
      <c r="B16" s="102" t="s">
        <v>31</v>
      </c>
      <c r="C16" s="103"/>
      <c r="D16" s="103"/>
      <c r="E16" s="103"/>
      <c r="F16" s="106" t="s">
        <v>337</v>
      </c>
      <c r="G16" s="107"/>
    </row>
    <row r="17" spans="1:7" ht="25.5" x14ac:dyDescent="0.2">
      <c r="A17" s="104"/>
      <c r="B17" s="46" t="s">
        <v>27</v>
      </c>
      <c r="C17" s="46" t="s">
        <v>28</v>
      </c>
      <c r="D17" s="46" t="s">
        <v>29</v>
      </c>
      <c r="E17" s="46" t="s">
        <v>30</v>
      </c>
      <c r="F17" s="77">
        <v>2025</v>
      </c>
      <c r="G17" s="77">
        <v>2026</v>
      </c>
    </row>
    <row r="18" spans="1:7" x14ac:dyDescent="0.2">
      <c r="A18" s="33" t="s">
        <v>74</v>
      </c>
      <c r="B18" s="10" t="s">
        <v>18</v>
      </c>
      <c r="C18" s="10"/>
      <c r="D18" s="10"/>
      <c r="E18" s="10"/>
      <c r="F18" s="48">
        <f>F19+F25+F34+F40+F51+F55+F44</f>
        <v>73014.922320000012</v>
      </c>
      <c r="G18" s="48">
        <f>G19+G25+G34+G40+G51+G55+G44</f>
        <v>73441.665000000008</v>
      </c>
    </row>
    <row r="19" spans="1:7" ht="25.5" x14ac:dyDescent="0.2">
      <c r="A19" s="23" t="s">
        <v>55</v>
      </c>
      <c r="B19" s="9" t="s">
        <v>18</v>
      </c>
      <c r="C19" s="9" t="s">
        <v>19</v>
      </c>
      <c r="D19" s="9"/>
      <c r="E19" s="9"/>
      <c r="F19" s="49">
        <f t="shared" ref="F19:G21" si="0">F20</f>
        <v>2670.8</v>
      </c>
      <c r="G19" s="49">
        <f t="shared" si="0"/>
        <v>2670.8</v>
      </c>
    </row>
    <row r="20" spans="1:7" x14ac:dyDescent="0.2">
      <c r="A20" s="18" t="s">
        <v>108</v>
      </c>
      <c r="B20" s="11" t="s">
        <v>18</v>
      </c>
      <c r="C20" s="11" t="s">
        <v>19</v>
      </c>
      <c r="D20" s="11" t="s">
        <v>127</v>
      </c>
      <c r="E20" s="11"/>
      <c r="F20" s="50">
        <f t="shared" si="0"/>
        <v>2670.8</v>
      </c>
      <c r="G20" s="50">
        <f t="shared" si="0"/>
        <v>2670.8</v>
      </c>
    </row>
    <row r="21" spans="1:7" s="40" customFormat="1" ht="38.25" x14ac:dyDescent="0.2">
      <c r="A21" s="18" t="s">
        <v>48</v>
      </c>
      <c r="B21" s="11" t="s">
        <v>18</v>
      </c>
      <c r="C21" s="11" t="s">
        <v>19</v>
      </c>
      <c r="D21" s="11" t="s">
        <v>132</v>
      </c>
      <c r="E21" s="11"/>
      <c r="F21" s="50">
        <f t="shared" si="0"/>
        <v>2670.8</v>
      </c>
      <c r="G21" s="50">
        <f t="shared" si="0"/>
        <v>2670.8</v>
      </c>
    </row>
    <row r="22" spans="1:7" s="39" customFormat="1" ht="25.5" x14ac:dyDescent="0.2">
      <c r="A22" s="28" t="s">
        <v>102</v>
      </c>
      <c r="B22" s="4" t="s">
        <v>18</v>
      </c>
      <c r="C22" s="4" t="s">
        <v>19</v>
      </c>
      <c r="D22" s="4" t="s">
        <v>136</v>
      </c>
      <c r="E22" s="4"/>
      <c r="F22" s="5">
        <f>SUM(F23:F24)</f>
        <v>2670.8</v>
      </c>
      <c r="G22" s="5">
        <f>SUM(G23:G24)</f>
        <v>2670.8</v>
      </c>
    </row>
    <row r="23" spans="1:7" ht="25.5" x14ac:dyDescent="0.2">
      <c r="A23" s="14" t="s">
        <v>125</v>
      </c>
      <c r="B23" s="6" t="s">
        <v>18</v>
      </c>
      <c r="C23" s="6" t="s">
        <v>19</v>
      </c>
      <c r="D23" s="6" t="s">
        <v>136</v>
      </c>
      <c r="E23" s="6" t="s">
        <v>65</v>
      </c>
      <c r="F23" s="20">
        <v>2051.3000000000002</v>
      </c>
      <c r="G23" s="20">
        <v>2051.3000000000002</v>
      </c>
    </row>
    <row r="24" spans="1:7" ht="38.25" x14ac:dyDescent="0.2">
      <c r="A24" s="14" t="s">
        <v>126</v>
      </c>
      <c r="B24" s="6" t="s">
        <v>18</v>
      </c>
      <c r="C24" s="6" t="s">
        <v>19</v>
      </c>
      <c r="D24" s="6" t="s">
        <v>136</v>
      </c>
      <c r="E24" s="6" t="s">
        <v>119</v>
      </c>
      <c r="F24" s="20">
        <v>619.5</v>
      </c>
      <c r="G24" s="20">
        <v>619.5</v>
      </c>
    </row>
    <row r="25" spans="1:7" ht="38.25" x14ac:dyDescent="0.2">
      <c r="A25" s="27" t="s">
        <v>91</v>
      </c>
      <c r="B25" s="9" t="s">
        <v>18</v>
      </c>
      <c r="C25" s="9" t="s">
        <v>32</v>
      </c>
      <c r="D25" s="9"/>
      <c r="E25" s="9"/>
      <c r="F25" s="49">
        <f>F26</f>
        <v>3520.5</v>
      </c>
      <c r="G25" s="49">
        <f>G26</f>
        <v>3520.5</v>
      </c>
    </row>
    <row r="26" spans="1:7" x14ac:dyDescent="0.2">
      <c r="A26" s="34" t="s">
        <v>108</v>
      </c>
      <c r="B26" s="11" t="s">
        <v>18</v>
      </c>
      <c r="C26" s="11" t="s">
        <v>32</v>
      </c>
      <c r="D26" s="11" t="s">
        <v>127</v>
      </c>
      <c r="E26" s="11"/>
      <c r="F26" s="50">
        <f>F27</f>
        <v>3520.5</v>
      </c>
      <c r="G26" s="50">
        <f>G27</f>
        <v>3520.5</v>
      </c>
    </row>
    <row r="27" spans="1:7" s="40" customFormat="1" ht="38.25" x14ac:dyDescent="0.2">
      <c r="A27" s="18" t="s">
        <v>48</v>
      </c>
      <c r="B27" s="11" t="s">
        <v>18</v>
      </c>
      <c r="C27" s="11" t="s">
        <v>32</v>
      </c>
      <c r="D27" s="11" t="s">
        <v>132</v>
      </c>
      <c r="E27" s="11"/>
      <c r="F27" s="50">
        <f>F28+F31</f>
        <v>3520.5</v>
      </c>
      <c r="G27" s="50">
        <f>G28+G31</f>
        <v>3520.5</v>
      </c>
    </row>
    <row r="28" spans="1:7" ht="25.5" x14ac:dyDescent="0.2">
      <c r="A28" s="28" t="s">
        <v>95</v>
      </c>
      <c r="B28" s="4" t="s">
        <v>18</v>
      </c>
      <c r="C28" s="4" t="s">
        <v>32</v>
      </c>
      <c r="D28" s="4" t="s">
        <v>133</v>
      </c>
      <c r="E28" s="4"/>
      <c r="F28" s="5">
        <f>SUM(F29:F30)</f>
        <v>1383.8</v>
      </c>
      <c r="G28" s="5">
        <f>SUM(G29:G30)</f>
        <v>1383.8</v>
      </c>
    </row>
    <row r="29" spans="1:7" ht="25.5" x14ac:dyDescent="0.2">
      <c r="A29" s="14" t="s">
        <v>125</v>
      </c>
      <c r="B29" s="6" t="s">
        <v>18</v>
      </c>
      <c r="C29" s="6" t="s">
        <v>32</v>
      </c>
      <c r="D29" s="6" t="s">
        <v>133</v>
      </c>
      <c r="E29" s="6" t="s">
        <v>65</v>
      </c>
      <c r="F29" s="81">
        <v>1062.8</v>
      </c>
      <c r="G29" s="81">
        <v>1062.8</v>
      </c>
    </row>
    <row r="30" spans="1:7" ht="38.25" x14ac:dyDescent="0.2">
      <c r="A30" s="14" t="s">
        <v>126</v>
      </c>
      <c r="B30" s="6" t="s">
        <v>18</v>
      </c>
      <c r="C30" s="6" t="s">
        <v>32</v>
      </c>
      <c r="D30" s="6" t="s">
        <v>133</v>
      </c>
      <c r="E30" s="6" t="s">
        <v>119</v>
      </c>
      <c r="F30" s="81">
        <v>321</v>
      </c>
      <c r="G30" s="81">
        <v>321</v>
      </c>
    </row>
    <row r="31" spans="1:7" ht="25.5" x14ac:dyDescent="0.2">
      <c r="A31" s="28" t="s">
        <v>109</v>
      </c>
      <c r="B31" s="4" t="s">
        <v>18</v>
      </c>
      <c r="C31" s="4" t="s">
        <v>32</v>
      </c>
      <c r="D31" s="4" t="s">
        <v>134</v>
      </c>
      <c r="E31" s="4"/>
      <c r="F31" s="5">
        <f>SUM(F32:F33)</f>
        <v>2136.6999999999998</v>
      </c>
      <c r="G31" s="5">
        <f>SUM(G32:G33)</f>
        <v>2136.6999999999998</v>
      </c>
    </row>
    <row r="32" spans="1:7" ht="25.5" x14ac:dyDescent="0.2">
      <c r="A32" s="14" t="s">
        <v>125</v>
      </c>
      <c r="B32" s="6" t="s">
        <v>18</v>
      </c>
      <c r="C32" s="6" t="s">
        <v>32</v>
      </c>
      <c r="D32" s="6" t="s">
        <v>134</v>
      </c>
      <c r="E32" s="6" t="s">
        <v>65</v>
      </c>
      <c r="F32" s="20">
        <v>1641.1</v>
      </c>
      <c r="G32" s="20">
        <v>1641.1</v>
      </c>
    </row>
    <row r="33" spans="1:7" ht="38.25" x14ac:dyDescent="0.2">
      <c r="A33" s="14" t="s">
        <v>126</v>
      </c>
      <c r="B33" s="6" t="s">
        <v>18</v>
      </c>
      <c r="C33" s="6" t="s">
        <v>32</v>
      </c>
      <c r="D33" s="6" t="s">
        <v>134</v>
      </c>
      <c r="E33" s="6" t="s">
        <v>119</v>
      </c>
      <c r="F33" s="20">
        <v>495.6</v>
      </c>
      <c r="G33" s="20">
        <v>495.6</v>
      </c>
    </row>
    <row r="34" spans="1:7" ht="38.25" x14ac:dyDescent="0.2">
      <c r="A34" s="23" t="s">
        <v>51</v>
      </c>
      <c r="B34" s="9" t="s">
        <v>18</v>
      </c>
      <c r="C34" s="9" t="s">
        <v>20</v>
      </c>
      <c r="D34" s="9"/>
      <c r="E34" s="9"/>
      <c r="F34" s="49">
        <f t="shared" ref="F34:G36" si="1">F35</f>
        <v>14144.099999999999</v>
      </c>
      <c r="G34" s="49">
        <f t="shared" si="1"/>
        <v>14144.099999999999</v>
      </c>
    </row>
    <row r="35" spans="1:7" x14ac:dyDescent="0.2">
      <c r="A35" s="34" t="s">
        <v>108</v>
      </c>
      <c r="B35" s="11" t="s">
        <v>18</v>
      </c>
      <c r="C35" s="11" t="s">
        <v>20</v>
      </c>
      <c r="D35" s="11" t="s">
        <v>127</v>
      </c>
      <c r="E35" s="11"/>
      <c r="F35" s="50">
        <f t="shared" si="1"/>
        <v>14144.099999999999</v>
      </c>
      <c r="G35" s="50">
        <f t="shared" si="1"/>
        <v>14144.099999999999</v>
      </c>
    </row>
    <row r="36" spans="1:7" s="40" customFormat="1" ht="38.25" x14ac:dyDescent="0.2">
      <c r="A36" s="18" t="s">
        <v>48</v>
      </c>
      <c r="B36" s="11" t="s">
        <v>33</v>
      </c>
      <c r="C36" s="11" t="s">
        <v>20</v>
      </c>
      <c r="D36" s="11" t="s">
        <v>132</v>
      </c>
      <c r="E36" s="11"/>
      <c r="F36" s="50">
        <f t="shared" si="1"/>
        <v>14144.099999999999</v>
      </c>
      <c r="G36" s="50">
        <f t="shared" si="1"/>
        <v>14144.099999999999</v>
      </c>
    </row>
    <row r="37" spans="1:7" ht="25.5" x14ac:dyDescent="0.2">
      <c r="A37" s="24" t="s">
        <v>95</v>
      </c>
      <c r="B37" s="4" t="s">
        <v>18</v>
      </c>
      <c r="C37" s="4" t="s">
        <v>20</v>
      </c>
      <c r="D37" s="4" t="s">
        <v>133</v>
      </c>
      <c r="E37" s="4"/>
      <c r="F37" s="5">
        <f>SUM(F38:F39)</f>
        <v>14144.099999999999</v>
      </c>
      <c r="G37" s="5">
        <f>SUM(G38:G39)</f>
        <v>14144.099999999999</v>
      </c>
    </row>
    <row r="38" spans="1:7" ht="25.5" x14ac:dyDescent="0.2">
      <c r="A38" s="14" t="s">
        <v>125</v>
      </c>
      <c r="B38" s="6" t="s">
        <v>18</v>
      </c>
      <c r="C38" s="6" t="s">
        <v>20</v>
      </c>
      <c r="D38" s="6" t="s">
        <v>133</v>
      </c>
      <c r="E38" s="6" t="s">
        <v>65</v>
      </c>
      <c r="F38" s="20">
        <v>10863.4</v>
      </c>
      <c r="G38" s="20">
        <v>10863.4</v>
      </c>
    </row>
    <row r="39" spans="1:7" ht="38.25" x14ac:dyDescent="0.2">
      <c r="A39" s="14" t="s">
        <v>126</v>
      </c>
      <c r="B39" s="6" t="s">
        <v>18</v>
      </c>
      <c r="C39" s="6" t="s">
        <v>20</v>
      </c>
      <c r="D39" s="6" t="s">
        <v>133</v>
      </c>
      <c r="E39" s="6" t="s">
        <v>119</v>
      </c>
      <c r="F39" s="20">
        <v>3280.7</v>
      </c>
      <c r="G39" s="20">
        <v>3280.7</v>
      </c>
    </row>
    <row r="40" spans="1:7" x14ac:dyDescent="0.2">
      <c r="A40" s="23" t="s">
        <v>288</v>
      </c>
      <c r="B40" s="9" t="s">
        <v>18</v>
      </c>
      <c r="C40" s="9" t="s">
        <v>22</v>
      </c>
      <c r="D40" s="9"/>
      <c r="E40" s="9"/>
      <c r="F40" s="49">
        <f t="shared" ref="F40:G42" si="2">F41</f>
        <v>48.7</v>
      </c>
      <c r="G40" s="49">
        <f t="shared" si="2"/>
        <v>381.8</v>
      </c>
    </row>
    <row r="41" spans="1:7" x14ac:dyDescent="0.2">
      <c r="A41" s="18" t="s">
        <v>108</v>
      </c>
      <c r="B41" s="11" t="s">
        <v>18</v>
      </c>
      <c r="C41" s="11" t="s">
        <v>22</v>
      </c>
      <c r="D41" s="11" t="s">
        <v>127</v>
      </c>
      <c r="E41" s="11"/>
      <c r="F41" s="50">
        <f t="shared" si="2"/>
        <v>48.7</v>
      </c>
      <c r="G41" s="50">
        <f t="shared" si="2"/>
        <v>381.8</v>
      </c>
    </row>
    <row r="42" spans="1:7" ht="38.25" x14ac:dyDescent="0.2">
      <c r="A42" s="29" t="s">
        <v>289</v>
      </c>
      <c r="B42" s="4" t="s">
        <v>18</v>
      </c>
      <c r="C42" s="4" t="s">
        <v>22</v>
      </c>
      <c r="D42" s="4" t="s">
        <v>290</v>
      </c>
      <c r="E42" s="4"/>
      <c r="F42" s="5">
        <f t="shared" si="2"/>
        <v>48.7</v>
      </c>
      <c r="G42" s="5">
        <f t="shared" si="2"/>
        <v>381.8</v>
      </c>
    </row>
    <row r="43" spans="1:7" ht="25.5" x14ac:dyDescent="0.2">
      <c r="A43" s="35" t="s">
        <v>104</v>
      </c>
      <c r="B43" s="6" t="s">
        <v>18</v>
      </c>
      <c r="C43" s="6" t="s">
        <v>22</v>
      </c>
      <c r="D43" s="6" t="s">
        <v>290</v>
      </c>
      <c r="E43" s="6" t="s">
        <v>69</v>
      </c>
      <c r="F43" s="81">
        <v>48.7</v>
      </c>
      <c r="G43" s="81">
        <v>381.8</v>
      </c>
    </row>
    <row r="44" spans="1:7" ht="38.25" x14ac:dyDescent="0.2">
      <c r="A44" s="27" t="s">
        <v>54</v>
      </c>
      <c r="B44" s="9" t="s">
        <v>18</v>
      </c>
      <c r="C44" s="9" t="s">
        <v>25</v>
      </c>
      <c r="D44" s="9"/>
      <c r="E44" s="9"/>
      <c r="F44" s="49">
        <f>F45</f>
        <v>6594.1</v>
      </c>
      <c r="G44" s="49">
        <f>G45</f>
        <v>6594.1</v>
      </c>
    </row>
    <row r="45" spans="1:7" ht="25.5" x14ac:dyDescent="0.2">
      <c r="A45" s="38" t="s">
        <v>432</v>
      </c>
      <c r="B45" s="11" t="s">
        <v>18</v>
      </c>
      <c r="C45" s="11" t="s">
        <v>25</v>
      </c>
      <c r="D45" s="11" t="s">
        <v>121</v>
      </c>
      <c r="E45" s="11"/>
      <c r="F45" s="50">
        <f t="shared" ref="F45:G47" si="3">F46</f>
        <v>6594.1</v>
      </c>
      <c r="G45" s="50">
        <f t="shared" si="3"/>
        <v>6594.1</v>
      </c>
    </row>
    <row r="46" spans="1:7" ht="27" x14ac:dyDescent="0.25">
      <c r="A46" s="63" t="s">
        <v>299</v>
      </c>
      <c r="B46" s="7" t="s">
        <v>18</v>
      </c>
      <c r="C46" s="7" t="s">
        <v>25</v>
      </c>
      <c r="D46" s="7" t="s">
        <v>122</v>
      </c>
      <c r="E46" s="7"/>
      <c r="F46" s="42">
        <f t="shared" si="3"/>
        <v>6594.1</v>
      </c>
      <c r="G46" s="42">
        <f t="shared" si="3"/>
        <v>6594.1</v>
      </c>
    </row>
    <row r="47" spans="1:7" s="39" customFormat="1" ht="25.5" x14ac:dyDescent="0.2">
      <c r="A47" s="30" t="s">
        <v>124</v>
      </c>
      <c r="B47" s="4" t="s">
        <v>18</v>
      </c>
      <c r="C47" s="4" t="s">
        <v>25</v>
      </c>
      <c r="D47" s="4" t="s">
        <v>123</v>
      </c>
      <c r="E47" s="4"/>
      <c r="F47" s="5">
        <f t="shared" si="3"/>
        <v>6594.1</v>
      </c>
      <c r="G47" s="5">
        <f t="shared" si="3"/>
        <v>6594.1</v>
      </c>
    </row>
    <row r="48" spans="1:7" s="40" customFormat="1" ht="25.5" x14ac:dyDescent="0.2">
      <c r="A48" s="28" t="s">
        <v>95</v>
      </c>
      <c r="B48" s="4" t="s">
        <v>18</v>
      </c>
      <c r="C48" s="4" t="s">
        <v>25</v>
      </c>
      <c r="D48" s="4" t="s">
        <v>120</v>
      </c>
      <c r="E48" s="7"/>
      <c r="F48" s="5">
        <f>SUM(F49:F50)</f>
        <v>6594.1</v>
      </c>
      <c r="G48" s="5">
        <f>SUM(G49:G50)</f>
        <v>6594.1</v>
      </c>
    </row>
    <row r="49" spans="1:7" s="39" customFormat="1" ht="25.5" x14ac:dyDescent="0.2">
      <c r="A49" s="14" t="s">
        <v>125</v>
      </c>
      <c r="B49" s="6" t="s">
        <v>18</v>
      </c>
      <c r="C49" s="6" t="s">
        <v>25</v>
      </c>
      <c r="D49" s="6" t="s">
        <v>120</v>
      </c>
      <c r="E49" s="6" t="s">
        <v>65</v>
      </c>
      <c r="F49" s="20">
        <v>5064.6000000000004</v>
      </c>
      <c r="G49" s="20">
        <v>5064.6000000000004</v>
      </c>
    </row>
    <row r="50" spans="1:7" s="39" customFormat="1" ht="38.25" x14ac:dyDescent="0.2">
      <c r="A50" s="14" t="s">
        <v>126</v>
      </c>
      <c r="B50" s="6" t="s">
        <v>18</v>
      </c>
      <c r="C50" s="6" t="s">
        <v>25</v>
      </c>
      <c r="D50" s="6" t="s">
        <v>120</v>
      </c>
      <c r="E50" s="6" t="s">
        <v>119</v>
      </c>
      <c r="F50" s="20">
        <v>1529.5</v>
      </c>
      <c r="G50" s="20">
        <v>1529.5</v>
      </c>
    </row>
    <row r="51" spans="1:7" x14ac:dyDescent="0.2">
      <c r="A51" s="23" t="s">
        <v>10</v>
      </c>
      <c r="B51" s="9" t="s">
        <v>18</v>
      </c>
      <c r="C51" s="9" t="s">
        <v>37</v>
      </c>
      <c r="D51" s="9"/>
      <c r="E51" s="9"/>
      <c r="F51" s="49">
        <f>F53</f>
        <v>500</v>
      </c>
      <c r="G51" s="49">
        <f>G53</f>
        <v>500</v>
      </c>
    </row>
    <row r="52" spans="1:7" x14ac:dyDescent="0.2">
      <c r="A52" s="18" t="s">
        <v>108</v>
      </c>
      <c r="B52" s="11" t="s">
        <v>18</v>
      </c>
      <c r="C52" s="11" t="s">
        <v>37</v>
      </c>
      <c r="D52" s="11" t="s">
        <v>127</v>
      </c>
      <c r="E52" s="11"/>
      <c r="F52" s="50">
        <f>F53</f>
        <v>500</v>
      </c>
      <c r="G52" s="50">
        <f>G53</f>
        <v>500</v>
      </c>
    </row>
    <row r="53" spans="1:7" s="39" customFormat="1" x14ac:dyDescent="0.2">
      <c r="A53" s="24" t="s">
        <v>44</v>
      </c>
      <c r="B53" s="4" t="s">
        <v>18</v>
      </c>
      <c r="C53" s="4" t="s">
        <v>37</v>
      </c>
      <c r="D53" s="4" t="s">
        <v>137</v>
      </c>
      <c r="E53" s="4"/>
      <c r="F53" s="5">
        <f>F54</f>
        <v>500</v>
      </c>
      <c r="G53" s="5">
        <f>G54</f>
        <v>500</v>
      </c>
    </row>
    <row r="54" spans="1:7" x14ac:dyDescent="0.2">
      <c r="A54" s="35" t="s">
        <v>73</v>
      </c>
      <c r="B54" s="6" t="s">
        <v>18</v>
      </c>
      <c r="C54" s="6" t="s">
        <v>37</v>
      </c>
      <c r="D54" s="6" t="s">
        <v>137</v>
      </c>
      <c r="E54" s="6" t="s">
        <v>75</v>
      </c>
      <c r="F54" s="20">
        <v>500</v>
      </c>
      <c r="G54" s="20">
        <v>500</v>
      </c>
    </row>
    <row r="55" spans="1:7" x14ac:dyDescent="0.2">
      <c r="A55" s="23" t="s">
        <v>64</v>
      </c>
      <c r="B55" s="9" t="s">
        <v>18</v>
      </c>
      <c r="C55" s="9" t="s">
        <v>52</v>
      </c>
      <c r="D55" s="9"/>
      <c r="E55" s="9"/>
      <c r="F55" s="49">
        <f>F56+F66+F79+F83+F87+F95+F70+F91</f>
        <v>45536.722320000001</v>
      </c>
      <c r="G55" s="49">
        <f>G56+G66+G79+G83+G87+G95+G70+G91</f>
        <v>45630.365000000005</v>
      </c>
    </row>
    <row r="56" spans="1:7" ht="25.5" x14ac:dyDescent="0.2">
      <c r="A56" s="61" t="s">
        <v>433</v>
      </c>
      <c r="B56" s="11" t="s">
        <v>18</v>
      </c>
      <c r="C56" s="11" t="s">
        <v>52</v>
      </c>
      <c r="D56" s="11" t="s">
        <v>234</v>
      </c>
      <c r="E56" s="11"/>
      <c r="F56" s="50">
        <f>F57+F60+F63</f>
        <v>572</v>
      </c>
      <c r="G56" s="50">
        <f>G57+G60+G63</f>
        <v>572</v>
      </c>
    </row>
    <row r="57" spans="1:7" s="40" customFormat="1" ht="38.25" x14ac:dyDescent="0.2">
      <c r="A57" s="22" t="s">
        <v>277</v>
      </c>
      <c r="B57" s="4" t="s">
        <v>18</v>
      </c>
      <c r="C57" s="4" t="s">
        <v>52</v>
      </c>
      <c r="D57" s="4" t="s">
        <v>251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116</v>
      </c>
      <c r="B58" s="4" t="s">
        <v>18</v>
      </c>
      <c r="C58" s="4" t="s">
        <v>52</v>
      </c>
      <c r="D58" s="4" t="s">
        <v>245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104</v>
      </c>
      <c r="B59" s="6" t="s">
        <v>18</v>
      </c>
      <c r="C59" s="6" t="s">
        <v>52</v>
      </c>
      <c r="D59" s="6" t="s">
        <v>245</v>
      </c>
      <c r="E59" s="6" t="s">
        <v>69</v>
      </c>
      <c r="F59" s="20">
        <v>100</v>
      </c>
      <c r="G59" s="20">
        <v>100</v>
      </c>
    </row>
    <row r="60" spans="1:7" ht="25.5" x14ac:dyDescent="0.2">
      <c r="A60" s="22" t="s">
        <v>278</v>
      </c>
      <c r="B60" s="4" t="s">
        <v>18</v>
      </c>
      <c r="C60" s="4" t="s">
        <v>52</v>
      </c>
      <c r="D60" s="4" t="s">
        <v>279</v>
      </c>
      <c r="E60" s="4"/>
      <c r="F60" s="5">
        <f>F61</f>
        <v>422</v>
      </c>
      <c r="G60" s="5">
        <f>G61</f>
        <v>422</v>
      </c>
    </row>
    <row r="61" spans="1:7" s="39" customFormat="1" ht="38.25" x14ac:dyDescent="0.2">
      <c r="A61" s="24" t="s">
        <v>235</v>
      </c>
      <c r="B61" s="4" t="s">
        <v>18</v>
      </c>
      <c r="C61" s="4" t="s">
        <v>52</v>
      </c>
      <c r="D61" s="4" t="s">
        <v>329</v>
      </c>
      <c r="E61" s="4"/>
      <c r="F61" s="5">
        <f>F62</f>
        <v>422</v>
      </c>
      <c r="G61" s="5">
        <f>G62</f>
        <v>422</v>
      </c>
    </row>
    <row r="62" spans="1:7" ht="25.5" x14ac:dyDescent="0.2">
      <c r="A62" s="15" t="s">
        <v>104</v>
      </c>
      <c r="B62" s="6" t="s">
        <v>18</v>
      </c>
      <c r="C62" s="6" t="s">
        <v>52</v>
      </c>
      <c r="D62" s="6" t="s">
        <v>329</v>
      </c>
      <c r="E62" s="6" t="s">
        <v>69</v>
      </c>
      <c r="F62" s="81">
        <f>211+211</f>
        <v>422</v>
      </c>
      <c r="G62" s="81">
        <f>211+211</f>
        <v>422</v>
      </c>
    </row>
    <row r="63" spans="1:7" s="40" customFormat="1" ht="38.25" x14ac:dyDescent="0.2">
      <c r="A63" s="64" t="s">
        <v>311</v>
      </c>
      <c r="B63" s="4" t="s">
        <v>18</v>
      </c>
      <c r="C63" s="4" t="s">
        <v>52</v>
      </c>
      <c r="D63" s="4" t="s">
        <v>312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116</v>
      </c>
      <c r="B64" s="4" t="s">
        <v>18</v>
      </c>
      <c r="C64" s="4" t="s">
        <v>52</v>
      </c>
      <c r="D64" s="4" t="s">
        <v>313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104</v>
      </c>
      <c r="B65" s="6" t="s">
        <v>18</v>
      </c>
      <c r="C65" s="6" t="s">
        <v>52</v>
      </c>
      <c r="D65" s="6" t="s">
        <v>313</v>
      </c>
      <c r="E65" s="6" t="s">
        <v>69</v>
      </c>
      <c r="F65" s="20">
        <v>50</v>
      </c>
      <c r="G65" s="20">
        <v>50</v>
      </c>
    </row>
    <row r="66" spans="1:7" s="40" customFormat="1" ht="38.25" x14ac:dyDescent="0.2">
      <c r="A66" s="61" t="s">
        <v>434</v>
      </c>
      <c r="B66" s="11" t="s">
        <v>18</v>
      </c>
      <c r="C66" s="11" t="s">
        <v>52</v>
      </c>
      <c r="D66" s="11" t="s">
        <v>246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236</v>
      </c>
      <c r="B67" s="4" t="s">
        <v>18</v>
      </c>
      <c r="C67" s="4" t="s">
        <v>52</v>
      </c>
      <c r="D67" s="4" t="s">
        <v>247</v>
      </c>
      <c r="E67" s="4"/>
      <c r="F67" s="5">
        <f t="shared" si="4"/>
        <v>300</v>
      </c>
      <c r="G67" s="5">
        <f t="shared" si="4"/>
        <v>300</v>
      </c>
    </row>
    <row r="68" spans="1:7" s="65" customFormat="1" ht="26.25" x14ac:dyDescent="0.25">
      <c r="A68" s="16" t="s">
        <v>116</v>
      </c>
      <c r="B68" s="4" t="s">
        <v>18</v>
      </c>
      <c r="C68" s="4" t="s">
        <v>52</v>
      </c>
      <c r="D68" s="4" t="s">
        <v>248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104</v>
      </c>
      <c r="B69" s="6" t="s">
        <v>18</v>
      </c>
      <c r="C69" s="6" t="s">
        <v>52</v>
      </c>
      <c r="D69" s="6" t="s">
        <v>248</v>
      </c>
      <c r="E69" s="6" t="s">
        <v>69</v>
      </c>
      <c r="F69" s="20">
        <v>300</v>
      </c>
      <c r="G69" s="20">
        <v>300</v>
      </c>
    </row>
    <row r="70" spans="1:7" s="39" customFormat="1" ht="51" x14ac:dyDescent="0.2">
      <c r="A70" s="38" t="s">
        <v>463</v>
      </c>
      <c r="B70" s="11" t="s">
        <v>18</v>
      </c>
      <c r="C70" s="11" t="s">
        <v>52</v>
      </c>
      <c r="D70" s="11" t="s">
        <v>145</v>
      </c>
      <c r="E70" s="11"/>
      <c r="F70" s="50">
        <f>F71</f>
        <v>6214</v>
      </c>
      <c r="G70" s="50">
        <f>G71</f>
        <v>6214</v>
      </c>
    </row>
    <row r="71" spans="1:7" s="39" customFormat="1" ht="40.5" x14ac:dyDescent="0.25">
      <c r="A71" s="63" t="s">
        <v>300</v>
      </c>
      <c r="B71" s="7" t="s">
        <v>18</v>
      </c>
      <c r="C71" s="7" t="s">
        <v>52</v>
      </c>
      <c r="D71" s="7" t="s">
        <v>146</v>
      </c>
      <c r="E71" s="7"/>
      <c r="F71" s="42">
        <f>F72+F76</f>
        <v>6214</v>
      </c>
      <c r="G71" s="42">
        <f>G72+G76</f>
        <v>6214</v>
      </c>
    </row>
    <row r="72" spans="1:7" s="39" customFormat="1" ht="38.25" x14ac:dyDescent="0.2">
      <c r="A72" s="30" t="s">
        <v>261</v>
      </c>
      <c r="B72" s="4" t="s">
        <v>18</v>
      </c>
      <c r="C72" s="4" t="s">
        <v>52</v>
      </c>
      <c r="D72" s="4" t="s">
        <v>335</v>
      </c>
      <c r="E72" s="4"/>
      <c r="F72" s="5">
        <f>F73</f>
        <v>5864</v>
      </c>
      <c r="G72" s="5">
        <f>G73</f>
        <v>5864</v>
      </c>
    </row>
    <row r="73" spans="1:7" ht="25.5" x14ac:dyDescent="0.2">
      <c r="A73" s="28" t="s">
        <v>95</v>
      </c>
      <c r="B73" s="4" t="s">
        <v>18</v>
      </c>
      <c r="C73" s="4" t="s">
        <v>52</v>
      </c>
      <c r="D73" s="4" t="s">
        <v>211</v>
      </c>
      <c r="E73" s="7"/>
      <c r="F73" s="5">
        <f>SUM(F74:F75)</f>
        <v>5864</v>
      </c>
      <c r="G73" s="5">
        <f>SUM(G74:G75)</f>
        <v>5864</v>
      </c>
    </row>
    <row r="74" spans="1:7" ht="25.5" x14ac:dyDescent="0.2">
      <c r="A74" s="14" t="s">
        <v>125</v>
      </c>
      <c r="B74" s="6" t="s">
        <v>18</v>
      </c>
      <c r="C74" s="6" t="s">
        <v>52</v>
      </c>
      <c r="D74" s="6" t="s">
        <v>211</v>
      </c>
      <c r="E74" s="6" t="s">
        <v>65</v>
      </c>
      <c r="F74" s="20">
        <v>4503.8</v>
      </c>
      <c r="G74" s="20">
        <v>4503.8</v>
      </c>
    </row>
    <row r="75" spans="1:7" s="39" customFormat="1" ht="38.25" x14ac:dyDescent="0.2">
      <c r="A75" s="14" t="s">
        <v>126</v>
      </c>
      <c r="B75" s="6" t="s">
        <v>18</v>
      </c>
      <c r="C75" s="6" t="s">
        <v>52</v>
      </c>
      <c r="D75" s="6" t="s">
        <v>211</v>
      </c>
      <c r="E75" s="6" t="s">
        <v>119</v>
      </c>
      <c r="F75" s="20">
        <v>1360.2</v>
      </c>
      <c r="G75" s="20">
        <v>1360.2</v>
      </c>
    </row>
    <row r="76" spans="1:7" ht="38.25" x14ac:dyDescent="0.2">
      <c r="A76" s="30" t="s">
        <v>262</v>
      </c>
      <c r="B76" s="4" t="s">
        <v>18</v>
      </c>
      <c r="C76" s="4" t="s">
        <v>52</v>
      </c>
      <c r="D76" s="4" t="s">
        <v>331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154</v>
      </c>
      <c r="B77" s="4" t="s">
        <v>18</v>
      </c>
      <c r="C77" s="4" t="s">
        <v>52</v>
      </c>
      <c r="D77" s="4" t="s">
        <v>212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68</v>
      </c>
      <c r="B78" s="6" t="s">
        <v>18</v>
      </c>
      <c r="C78" s="6" t="s">
        <v>52</v>
      </c>
      <c r="D78" s="6" t="s">
        <v>212</v>
      </c>
      <c r="E78" s="6" t="s">
        <v>69</v>
      </c>
      <c r="F78" s="20">
        <v>350</v>
      </c>
      <c r="G78" s="20">
        <v>350</v>
      </c>
    </row>
    <row r="79" spans="1:7" ht="38.25" x14ac:dyDescent="0.2">
      <c r="A79" s="61" t="s">
        <v>464</v>
      </c>
      <c r="B79" s="11" t="s">
        <v>18</v>
      </c>
      <c r="C79" s="11" t="s">
        <v>52</v>
      </c>
      <c r="D79" s="11" t="s">
        <v>147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330</v>
      </c>
      <c r="B80" s="4" t="s">
        <v>18</v>
      </c>
      <c r="C80" s="4" t="s">
        <v>52</v>
      </c>
      <c r="D80" s="4" t="s">
        <v>249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116</v>
      </c>
      <c r="B81" s="4" t="s">
        <v>18</v>
      </c>
      <c r="C81" s="4" t="s">
        <v>52</v>
      </c>
      <c r="D81" s="4" t="s">
        <v>250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116</v>
      </c>
      <c r="B82" s="6" t="s">
        <v>18</v>
      </c>
      <c r="C82" s="6" t="s">
        <v>52</v>
      </c>
      <c r="D82" s="6" t="s">
        <v>250</v>
      </c>
      <c r="E82" s="6" t="s">
        <v>69</v>
      </c>
      <c r="F82" s="20">
        <v>135</v>
      </c>
      <c r="G82" s="20">
        <v>135</v>
      </c>
    </row>
    <row r="83" spans="1:7" ht="27.75" customHeight="1" x14ac:dyDescent="0.2">
      <c r="A83" s="61" t="s">
        <v>435</v>
      </c>
      <c r="B83" s="11" t="s">
        <v>18</v>
      </c>
      <c r="C83" s="11" t="s">
        <v>52</v>
      </c>
      <c r="D83" s="11" t="s">
        <v>324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326</v>
      </c>
      <c r="B84" s="4" t="s">
        <v>18</v>
      </c>
      <c r="C84" s="4" t="s">
        <v>52</v>
      </c>
      <c r="D84" s="4" t="s">
        <v>325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116</v>
      </c>
      <c r="B85" s="4" t="s">
        <v>18</v>
      </c>
      <c r="C85" s="4" t="s">
        <v>52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68</v>
      </c>
      <c r="B86" s="6" t="s">
        <v>18</v>
      </c>
      <c r="C86" s="6" t="s">
        <v>52</v>
      </c>
      <c r="D86" s="6" t="s">
        <v>1</v>
      </c>
      <c r="E86" s="6" t="s">
        <v>69</v>
      </c>
      <c r="F86" s="20">
        <v>180</v>
      </c>
      <c r="G86" s="20">
        <v>180</v>
      </c>
    </row>
    <row r="87" spans="1:7" ht="24" customHeight="1" x14ac:dyDescent="0.2">
      <c r="A87" s="61" t="s">
        <v>436</v>
      </c>
      <c r="B87" s="11" t="s">
        <v>18</v>
      </c>
      <c r="C87" s="11" t="s">
        <v>52</v>
      </c>
      <c r="D87" s="11" t="s">
        <v>283</v>
      </c>
      <c r="E87" s="11"/>
      <c r="F87" s="50">
        <f t="shared" ref="F87:G93" si="7">F88</f>
        <v>250</v>
      </c>
      <c r="G87" s="50">
        <f t="shared" si="7"/>
        <v>250</v>
      </c>
    </row>
    <row r="88" spans="1:7" ht="25.5" x14ac:dyDescent="0.2">
      <c r="A88" s="71" t="s">
        <v>298</v>
      </c>
      <c r="B88" s="4" t="s">
        <v>18</v>
      </c>
      <c r="C88" s="4" t="s">
        <v>52</v>
      </c>
      <c r="D88" s="4" t="s">
        <v>284</v>
      </c>
      <c r="E88" s="4"/>
      <c r="F88" s="5">
        <f t="shared" si="7"/>
        <v>250</v>
      </c>
      <c r="G88" s="5">
        <f t="shared" si="7"/>
        <v>250</v>
      </c>
    </row>
    <row r="89" spans="1:7" s="39" customFormat="1" ht="25.5" x14ac:dyDescent="0.2">
      <c r="A89" s="16" t="s">
        <v>116</v>
      </c>
      <c r="B89" s="4" t="s">
        <v>18</v>
      </c>
      <c r="C89" s="4" t="s">
        <v>52</v>
      </c>
      <c r="D89" s="4" t="s">
        <v>285</v>
      </c>
      <c r="E89" s="4"/>
      <c r="F89" s="5">
        <f t="shared" si="7"/>
        <v>250</v>
      </c>
      <c r="G89" s="5">
        <f t="shared" si="7"/>
        <v>250</v>
      </c>
    </row>
    <row r="90" spans="1:7" ht="25.5" x14ac:dyDescent="0.2">
      <c r="A90" s="35" t="s">
        <v>68</v>
      </c>
      <c r="B90" s="6" t="s">
        <v>18</v>
      </c>
      <c r="C90" s="6" t="s">
        <v>52</v>
      </c>
      <c r="D90" s="6" t="s">
        <v>285</v>
      </c>
      <c r="E90" s="6" t="s">
        <v>69</v>
      </c>
      <c r="F90" s="20">
        <v>250</v>
      </c>
      <c r="G90" s="20">
        <v>250</v>
      </c>
    </row>
    <row r="91" spans="1:7" ht="38.25" x14ac:dyDescent="0.2">
      <c r="A91" s="61" t="s">
        <v>465</v>
      </c>
      <c r="B91" s="11" t="s">
        <v>18</v>
      </c>
      <c r="C91" s="11" t="s">
        <v>52</v>
      </c>
      <c r="D91" s="11" t="s">
        <v>405</v>
      </c>
      <c r="E91" s="11"/>
      <c r="F91" s="50">
        <f t="shared" si="7"/>
        <v>350</v>
      </c>
      <c r="G91" s="50">
        <f t="shared" si="7"/>
        <v>370</v>
      </c>
    </row>
    <row r="92" spans="1:7" ht="25.5" x14ac:dyDescent="0.2">
      <c r="A92" s="71" t="s">
        <v>412</v>
      </c>
      <c r="B92" s="4" t="s">
        <v>18</v>
      </c>
      <c r="C92" s="4" t="s">
        <v>52</v>
      </c>
      <c r="D92" s="4" t="s">
        <v>413</v>
      </c>
      <c r="E92" s="4"/>
      <c r="F92" s="5">
        <f t="shared" si="7"/>
        <v>350</v>
      </c>
      <c r="G92" s="5">
        <f t="shared" si="7"/>
        <v>370</v>
      </c>
    </row>
    <row r="93" spans="1:7" s="39" customFormat="1" ht="25.5" x14ac:dyDescent="0.2">
      <c r="A93" s="16" t="s">
        <v>116</v>
      </c>
      <c r="B93" s="4" t="s">
        <v>18</v>
      </c>
      <c r="C93" s="4" t="s">
        <v>52</v>
      </c>
      <c r="D93" s="4" t="s">
        <v>414</v>
      </c>
      <c r="E93" s="4"/>
      <c r="F93" s="5">
        <f t="shared" si="7"/>
        <v>350</v>
      </c>
      <c r="G93" s="5">
        <f t="shared" si="7"/>
        <v>370</v>
      </c>
    </row>
    <row r="94" spans="1:7" ht="25.5" x14ac:dyDescent="0.2">
      <c r="A94" s="35" t="s">
        <v>68</v>
      </c>
      <c r="B94" s="6" t="s">
        <v>18</v>
      </c>
      <c r="C94" s="6" t="s">
        <v>52</v>
      </c>
      <c r="D94" s="6" t="s">
        <v>414</v>
      </c>
      <c r="E94" s="6" t="s">
        <v>69</v>
      </c>
      <c r="F94" s="20">
        <v>350</v>
      </c>
      <c r="G94" s="20">
        <v>370</v>
      </c>
    </row>
    <row r="95" spans="1:7" x14ac:dyDescent="0.2">
      <c r="A95" s="18" t="s">
        <v>108</v>
      </c>
      <c r="B95" s="11" t="s">
        <v>18</v>
      </c>
      <c r="C95" s="11" t="s">
        <v>52</v>
      </c>
      <c r="D95" s="11" t="s">
        <v>127</v>
      </c>
      <c r="E95" s="11"/>
      <c r="F95" s="50">
        <f>F96+F101+F107+F112+F114+F121</f>
        <v>37535.722320000001</v>
      </c>
      <c r="G95" s="50">
        <f>G96+G101+G107+G112+G114+G121</f>
        <v>37609.365000000005</v>
      </c>
    </row>
    <row r="96" spans="1:7" ht="25.5" x14ac:dyDescent="0.2">
      <c r="A96" s="24" t="s">
        <v>50</v>
      </c>
      <c r="B96" s="4" t="s">
        <v>18</v>
      </c>
      <c r="C96" s="4" t="s">
        <v>52</v>
      </c>
      <c r="D96" s="4" t="s">
        <v>138</v>
      </c>
      <c r="E96" s="4"/>
      <c r="F96" s="82">
        <f>SUM(F97:F100)</f>
        <v>300.5</v>
      </c>
      <c r="G96" s="82">
        <f>SUM(G97:G100)</f>
        <v>300.5</v>
      </c>
    </row>
    <row r="97" spans="1:7" ht="25.5" x14ac:dyDescent="0.2">
      <c r="A97" s="35" t="s">
        <v>125</v>
      </c>
      <c r="B97" s="6" t="s">
        <v>18</v>
      </c>
      <c r="C97" s="6" t="s">
        <v>52</v>
      </c>
      <c r="D97" s="6" t="s">
        <v>138</v>
      </c>
      <c r="E97" s="6" t="s">
        <v>65</v>
      </c>
      <c r="F97" s="81">
        <v>193.22880000000001</v>
      </c>
      <c r="G97" s="81">
        <v>193.22880000000001</v>
      </c>
    </row>
    <row r="98" spans="1:7" ht="38.25" x14ac:dyDescent="0.2">
      <c r="A98" s="35" t="s">
        <v>126</v>
      </c>
      <c r="B98" s="6" t="s">
        <v>18</v>
      </c>
      <c r="C98" s="6" t="s">
        <v>52</v>
      </c>
      <c r="D98" s="6" t="s">
        <v>138</v>
      </c>
      <c r="E98" s="6" t="s">
        <v>119</v>
      </c>
      <c r="F98" s="81">
        <v>58.371200000000002</v>
      </c>
      <c r="G98" s="81">
        <v>58.371200000000002</v>
      </c>
    </row>
    <row r="99" spans="1:7" ht="25.5" x14ac:dyDescent="0.2">
      <c r="A99" s="35" t="s">
        <v>66</v>
      </c>
      <c r="B99" s="6" t="s">
        <v>18</v>
      </c>
      <c r="C99" s="6" t="s">
        <v>52</v>
      </c>
      <c r="D99" s="6" t="s">
        <v>138</v>
      </c>
      <c r="E99" s="6" t="s">
        <v>67</v>
      </c>
      <c r="F99" s="81">
        <v>15</v>
      </c>
      <c r="G99" s="81">
        <v>15</v>
      </c>
    </row>
    <row r="100" spans="1:7" ht="25.5" x14ac:dyDescent="0.2">
      <c r="A100" s="35" t="s">
        <v>68</v>
      </c>
      <c r="B100" s="6" t="s">
        <v>18</v>
      </c>
      <c r="C100" s="6" t="s">
        <v>52</v>
      </c>
      <c r="D100" s="6" t="s">
        <v>138</v>
      </c>
      <c r="E100" s="6" t="s">
        <v>69</v>
      </c>
      <c r="F100" s="81">
        <v>33.9</v>
      </c>
      <c r="G100" s="81">
        <v>33.9</v>
      </c>
    </row>
    <row r="101" spans="1:7" ht="38.25" x14ac:dyDescent="0.2">
      <c r="A101" s="24" t="s">
        <v>41</v>
      </c>
      <c r="B101" s="4" t="s">
        <v>33</v>
      </c>
      <c r="C101" s="4" t="s">
        <v>52</v>
      </c>
      <c r="D101" s="4" t="s">
        <v>139</v>
      </c>
      <c r="E101" s="4"/>
      <c r="F101" s="82">
        <f>SUM(F102:F106)</f>
        <v>790.1</v>
      </c>
      <c r="G101" s="82">
        <f>SUM(G102:G106)</f>
        <v>790.1</v>
      </c>
    </row>
    <row r="102" spans="1:7" ht="25.5" x14ac:dyDescent="0.2">
      <c r="A102" s="35" t="s">
        <v>125</v>
      </c>
      <c r="B102" s="6" t="s">
        <v>18</v>
      </c>
      <c r="C102" s="6" t="s">
        <v>52</v>
      </c>
      <c r="D102" s="6" t="s">
        <v>139</v>
      </c>
      <c r="E102" s="6" t="s">
        <v>65</v>
      </c>
      <c r="F102" s="81">
        <v>501.3</v>
      </c>
      <c r="G102" s="81">
        <v>501.3</v>
      </c>
    </row>
    <row r="103" spans="1:7" ht="25.5" x14ac:dyDescent="0.2">
      <c r="A103" s="35" t="s">
        <v>447</v>
      </c>
      <c r="B103" s="6" t="s">
        <v>18</v>
      </c>
      <c r="C103" s="6" t="s">
        <v>52</v>
      </c>
      <c r="D103" s="6" t="s">
        <v>139</v>
      </c>
      <c r="E103" s="6" t="s">
        <v>446</v>
      </c>
      <c r="F103" s="81">
        <v>4</v>
      </c>
      <c r="G103" s="81">
        <v>4</v>
      </c>
    </row>
    <row r="104" spans="1:7" s="39" customFormat="1" ht="38.25" x14ac:dyDescent="0.2">
      <c r="A104" s="35" t="s">
        <v>126</v>
      </c>
      <c r="B104" s="6" t="s">
        <v>18</v>
      </c>
      <c r="C104" s="6" t="s">
        <v>52</v>
      </c>
      <c r="D104" s="6" t="s">
        <v>139</v>
      </c>
      <c r="E104" s="6" t="s">
        <v>119</v>
      </c>
      <c r="F104" s="81">
        <v>151.30000000000001</v>
      </c>
      <c r="G104" s="81">
        <v>151.30000000000001</v>
      </c>
    </row>
    <row r="105" spans="1:7" ht="25.5" x14ac:dyDescent="0.2">
      <c r="A105" s="35" t="s">
        <v>66</v>
      </c>
      <c r="B105" s="6" t="s">
        <v>18</v>
      </c>
      <c r="C105" s="6" t="s">
        <v>52</v>
      </c>
      <c r="D105" s="6" t="s">
        <v>139</v>
      </c>
      <c r="E105" s="6" t="s">
        <v>67</v>
      </c>
      <c r="F105" s="81">
        <v>40.6</v>
      </c>
      <c r="G105" s="81">
        <v>40.6</v>
      </c>
    </row>
    <row r="106" spans="1:7" ht="25.5" x14ac:dyDescent="0.2">
      <c r="A106" s="35" t="s">
        <v>68</v>
      </c>
      <c r="B106" s="6" t="s">
        <v>18</v>
      </c>
      <c r="C106" s="6" t="s">
        <v>52</v>
      </c>
      <c r="D106" s="6" t="s">
        <v>139</v>
      </c>
      <c r="E106" s="6" t="s">
        <v>69</v>
      </c>
      <c r="F106" s="81">
        <v>92.9</v>
      </c>
      <c r="G106" s="81">
        <v>92.9</v>
      </c>
    </row>
    <row r="107" spans="1:7" ht="38.25" x14ac:dyDescent="0.2">
      <c r="A107" s="30" t="s">
        <v>47</v>
      </c>
      <c r="B107" s="4" t="s">
        <v>18</v>
      </c>
      <c r="C107" s="4" t="s">
        <v>52</v>
      </c>
      <c r="D107" s="4" t="s">
        <v>140</v>
      </c>
      <c r="E107" s="4"/>
      <c r="F107" s="82">
        <f>SUM(F108:F111)</f>
        <v>513.5</v>
      </c>
      <c r="G107" s="82">
        <f>SUM(G108:G111)</f>
        <v>513.5</v>
      </c>
    </row>
    <row r="108" spans="1:7" ht="25.5" x14ac:dyDescent="0.2">
      <c r="A108" s="35" t="s">
        <v>125</v>
      </c>
      <c r="B108" s="6" t="s">
        <v>18</v>
      </c>
      <c r="C108" s="6" t="s">
        <v>52</v>
      </c>
      <c r="D108" s="6" t="s">
        <v>140</v>
      </c>
      <c r="E108" s="6" t="s">
        <v>65</v>
      </c>
      <c r="F108" s="81">
        <v>358.9</v>
      </c>
      <c r="G108" s="81">
        <v>358.9</v>
      </c>
    </row>
    <row r="109" spans="1:7" ht="38.25" x14ac:dyDescent="0.2">
      <c r="A109" s="35" t="s">
        <v>126</v>
      </c>
      <c r="B109" s="6" t="s">
        <v>18</v>
      </c>
      <c r="C109" s="6" t="s">
        <v>52</v>
      </c>
      <c r="D109" s="6" t="s">
        <v>140</v>
      </c>
      <c r="E109" s="6" t="s">
        <v>119</v>
      </c>
      <c r="F109" s="81">
        <v>108.39</v>
      </c>
      <c r="G109" s="81">
        <v>108.39</v>
      </c>
    </row>
    <row r="110" spans="1:7" ht="25.5" x14ac:dyDescent="0.2">
      <c r="A110" s="35" t="s">
        <v>66</v>
      </c>
      <c r="B110" s="6" t="s">
        <v>18</v>
      </c>
      <c r="C110" s="6" t="s">
        <v>52</v>
      </c>
      <c r="D110" s="6" t="s">
        <v>140</v>
      </c>
      <c r="E110" s="6" t="s">
        <v>67</v>
      </c>
      <c r="F110" s="81">
        <v>22</v>
      </c>
      <c r="G110" s="81">
        <v>22</v>
      </c>
    </row>
    <row r="111" spans="1:7" ht="25.5" x14ac:dyDescent="0.2">
      <c r="A111" s="35" t="s">
        <v>68</v>
      </c>
      <c r="B111" s="6" t="s">
        <v>18</v>
      </c>
      <c r="C111" s="6" t="s">
        <v>52</v>
      </c>
      <c r="D111" s="6" t="s">
        <v>140</v>
      </c>
      <c r="E111" s="6" t="s">
        <v>69</v>
      </c>
      <c r="F111" s="81">
        <v>24.21</v>
      </c>
      <c r="G111" s="81">
        <v>24.21</v>
      </c>
    </row>
    <row r="112" spans="1:7" s="39" customFormat="1" ht="25.5" x14ac:dyDescent="0.2">
      <c r="A112" s="29" t="s">
        <v>252</v>
      </c>
      <c r="B112" s="4" t="s">
        <v>18</v>
      </c>
      <c r="C112" s="4" t="s">
        <v>52</v>
      </c>
      <c r="D112" s="4" t="s">
        <v>334</v>
      </c>
      <c r="E112" s="4"/>
      <c r="F112" s="5">
        <f>F113</f>
        <v>3696</v>
      </c>
      <c r="G112" s="5">
        <f>G113</f>
        <v>3696</v>
      </c>
    </row>
    <row r="113" spans="1:7" ht="51" x14ac:dyDescent="0.2">
      <c r="A113" s="57" t="s">
        <v>81</v>
      </c>
      <c r="B113" s="6" t="s">
        <v>18</v>
      </c>
      <c r="C113" s="6" t="s">
        <v>52</v>
      </c>
      <c r="D113" s="6" t="s">
        <v>334</v>
      </c>
      <c r="E113" s="6" t="s">
        <v>85</v>
      </c>
      <c r="F113" s="20">
        <v>3696</v>
      </c>
      <c r="G113" s="20">
        <v>3696</v>
      </c>
    </row>
    <row r="114" spans="1:7" ht="25.5" x14ac:dyDescent="0.2">
      <c r="A114" s="36" t="s">
        <v>105</v>
      </c>
      <c r="B114" s="11" t="s">
        <v>18</v>
      </c>
      <c r="C114" s="11" t="s">
        <v>52</v>
      </c>
      <c r="D114" s="11" t="s">
        <v>141</v>
      </c>
      <c r="E114" s="11"/>
      <c r="F114" s="50">
        <f>F115</f>
        <v>22724.422320000001</v>
      </c>
      <c r="G114" s="50">
        <f>G115</f>
        <v>22798.065000000002</v>
      </c>
    </row>
    <row r="115" spans="1:7" ht="25.5" x14ac:dyDescent="0.2">
      <c r="A115" s="29" t="s">
        <v>97</v>
      </c>
      <c r="B115" s="4" t="s">
        <v>18</v>
      </c>
      <c r="C115" s="4" t="s">
        <v>52</v>
      </c>
      <c r="D115" s="4" t="s">
        <v>142</v>
      </c>
      <c r="E115" s="4"/>
      <c r="F115" s="5">
        <f>SUM(F116:F120)</f>
        <v>22724.422320000001</v>
      </c>
      <c r="G115" s="5">
        <f>SUM(G116:G120)</f>
        <v>22798.065000000002</v>
      </c>
    </row>
    <row r="116" spans="1:7" x14ac:dyDescent="0.2">
      <c r="A116" s="37" t="s">
        <v>217</v>
      </c>
      <c r="B116" s="6" t="s">
        <v>18</v>
      </c>
      <c r="C116" s="6" t="s">
        <v>52</v>
      </c>
      <c r="D116" s="6" t="s">
        <v>142</v>
      </c>
      <c r="E116" s="6" t="s">
        <v>98</v>
      </c>
      <c r="F116" s="20">
        <v>15644.7</v>
      </c>
      <c r="G116" s="20">
        <v>15644.7</v>
      </c>
    </row>
    <row r="117" spans="1:7" ht="38.25" x14ac:dyDescent="0.2">
      <c r="A117" s="14" t="s">
        <v>219</v>
      </c>
      <c r="B117" s="6" t="s">
        <v>18</v>
      </c>
      <c r="C117" s="6" t="s">
        <v>52</v>
      </c>
      <c r="D117" s="6" t="s">
        <v>142</v>
      </c>
      <c r="E117" s="6" t="s">
        <v>143</v>
      </c>
      <c r="F117" s="20">
        <v>4724.7</v>
      </c>
      <c r="G117" s="20">
        <v>4724.7</v>
      </c>
    </row>
    <row r="118" spans="1:7" ht="25.5" x14ac:dyDescent="0.2">
      <c r="A118" s="35" t="s">
        <v>68</v>
      </c>
      <c r="B118" s="6" t="s">
        <v>18</v>
      </c>
      <c r="C118" s="6" t="s">
        <v>52</v>
      </c>
      <c r="D118" s="6" t="s">
        <v>142</v>
      </c>
      <c r="E118" s="6" t="s">
        <v>69</v>
      </c>
      <c r="F118" s="20">
        <f>69.44232-11.92</f>
        <v>57.522319999999993</v>
      </c>
      <c r="G118" s="20">
        <f>155-23.835</f>
        <v>131.16499999999999</v>
      </c>
    </row>
    <row r="119" spans="1:7" x14ac:dyDescent="0.2">
      <c r="A119" s="35" t="s">
        <v>353</v>
      </c>
      <c r="B119" s="6" t="s">
        <v>18</v>
      </c>
      <c r="C119" s="6" t="s">
        <v>52</v>
      </c>
      <c r="D119" s="6" t="s">
        <v>142</v>
      </c>
      <c r="E119" s="6" t="s">
        <v>352</v>
      </c>
      <c r="F119" s="20">
        <v>2247.5</v>
      </c>
      <c r="G119" s="20">
        <v>2247.5</v>
      </c>
    </row>
    <row r="120" spans="1:7" x14ac:dyDescent="0.2">
      <c r="A120" s="14" t="s">
        <v>144</v>
      </c>
      <c r="B120" s="6" t="s">
        <v>18</v>
      </c>
      <c r="C120" s="6" t="s">
        <v>52</v>
      </c>
      <c r="D120" s="6" t="s">
        <v>142</v>
      </c>
      <c r="E120" s="6" t="s">
        <v>72</v>
      </c>
      <c r="F120" s="20">
        <v>50</v>
      </c>
      <c r="G120" s="20">
        <v>50</v>
      </c>
    </row>
    <row r="121" spans="1:7" ht="63.75" x14ac:dyDescent="0.2">
      <c r="A121" s="24" t="s">
        <v>366</v>
      </c>
      <c r="B121" s="4" t="s">
        <v>18</v>
      </c>
      <c r="C121" s="4" t="s">
        <v>52</v>
      </c>
      <c r="D121" s="4" t="s">
        <v>367</v>
      </c>
      <c r="E121" s="4"/>
      <c r="F121" s="5">
        <f>F122</f>
        <v>9511.2000000000007</v>
      </c>
      <c r="G121" s="5">
        <f>G122</f>
        <v>9511.2000000000007</v>
      </c>
    </row>
    <row r="122" spans="1:7" ht="28.5" customHeight="1" x14ac:dyDescent="0.2">
      <c r="A122" s="35" t="s">
        <v>328</v>
      </c>
      <c r="B122" s="6" t="s">
        <v>18</v>
      </c>
      <c r="C122" s="6" t="s">
        <v>52</v>
      </c>
      <c r="D122" s="6" t="s">
        <v>367</v>
      </c>
      <c r="E122" s="6" t="s">
        <v>327</v>
      </c>
      <c r="F122" s="81">
        <f>9321+190.2</f>
        <v>9511.2000000000007</v>
      </c>
      <c r="G122" s="81">
        <f>9321+190.2</f>
        <v>9511.2000000000007</v>
      </c>
    </row>
    <row r="123" spans="1:7" ht="25.5" x14ac:dyDescent="0.2">
      <c r="A123" s="21" t="s">
        <v>94</v>
      </c>
      <c r="B123" s="10" t="s">
        <v>32</v>
      </c>
      <c r="C123" s="10"/>
      <c r="D123" s="51"/>
      <c r="E123" s="51"/>
      <c r="F123" s="48">
        <f t="shared" ref="F123:G125" si="8">F124</f>
        <v>1500</v>
      </c>
      <c r="G123" s="48">
        <f t="shared" si="8"/>
        <v>1500</v>
      </c>
    </row>
    <row r="124" spans="1:7" ht="38.25" x14ac:dyDescent="0.2">
      <c r="A124" s="23" t="s">
        <v>339</v>
      </c>
      <c r="B124" s="9" t="s">
        <v>32</v>
      </c>
      <c r="C124" s="9" t="s">
        <v>26</v>
      </c>
      <c r="D124" s="9"/>
      <c r="E124" s="9"/>
      <c r="F124" s="49">
        <f t="shared" si="8"/>
        <v>1500</v>
      </c>
      <c r="G124" s="49">
        <f t="shared" si="8"/>
        <v>1500</v>
      </c>
    </row>
    <row r="125" spans="1:7" ht="63.75" x14ac:dyDescent="0.2">
      <c r="A125" s="38" t="s">
        <v>437</v>
      </c>
      <c r="B125" s="11" t="s">
        <v>32</v>
      </c>
      <c r="C125" s="11" t="s">
        <v>26</v>
      </c>
      <c r="D125" s="11" t="s">
        <v>340</v>
      </c>
      <c r="E125" s="11"/>
      <c r="F125" s="50">
        <f t="shared" si="8"/>
        <v>1500</v>
      </c>
      <c r="G125" s="50">
        <f t="shared" si="8"/>
        <v>1500</v>
      </c>
    </row>
    <row r="126" spans="1:7" ht="38.25" x14ac:dyDescent="0.2">
      <c r="A126" s="22" t="s">
        <v>343</v>
      </c>
      <c r="B126" s="4" t="s">
        <v>32</v>
      </c>
      <c r="C126" s="4" t="s">
        <v>26</v>
      </c>
      <c r="D126" s="4" t="s">
        <v>341</v>
      </c>
      <c r="E126" s="4"/>
      <c r="F126" s="5">
        <f>F127</f>
        <v>1500</v>
      </c>
      <c r="G126" s="5">
        <f>G127</f>
        <v>1500</v>
      </c>
    </row>
    <row r="127" spans="1:7" ht="25.5" x14ac:dyDescent="0.2">
      <c r="A127" s="78" t="s">
        <v>344</v>
      </c>
      <c r="B127" s="4" t="s">
        <v>32</v>
      </c>
      <c r="C127" s="4" t="s">
        <v>26</v>
      </c>
      <c r="D127" s="4" t="s">
        <v>342</v>
      </c>
      <c r="E127" s="4"/>
      <c r="F127" s="5">
        <f>F128</f>
        <v>1500</v>
      </c>
      <c r="G127" s="5">
        <f>G128</f>
        <v>1500</v>
      </c>
    </row>
    <row r="128" spans="1:7" ht="25.5" x14ac:dyDescent="0.2">
      <c r="A128" s="14" t="s">
        <v>68</v>
      </c>
      <c r="B128" s="6" t="s">
        <v>32</v>
      </c>
      <c r="C128" s="6" t="s">
        <v>26</v>
      </c>
      <c r="D128" s="6" t="s">
        <v>342</v>
      </c>
      <c r="E128" s="6" t="s">
        <v>69</v>
      </c>
      <c r="F128" s="20">
        <v>1500</v>
      </c>
      <c r="G128" s="20">
        <v>1500</v>
      </c>
    </row>
    <row r="129" spans="1:7" s="39" customFormat="1" x14ac:dyDescent="0.2">
      <c r="A129" s="21" t="s">
        <v>77</v>
      </c>
      <c r="B129" s="10" t="s">
        <v>20</v>
      </c>
      <c r="C129" s="10"/>
      <c r="D129" s="10"/>
      <c r="E129" s="10"/>
      <c r="F129" s="48">
        <f>F155+F166+F130</f>
        <v>344557.70526999998</v>
      </c>
      <c r="G129" s="48">
        <f>G155+G166+G130</f>
        <v>126830.03078</v>
      </c>
    </row>
    <row r="130" spans="1:7" s="39" customFormat="1" x14ac:dyDescent="0.2">
      <c r="A130" s="23" t="s">
        <v>11</v>
      </c>
      <c r="B130" s="9" t="s">
        <v>20</v>
      </c>
      <c r="C130" s="9" t="s">
        <v>22</v>
      </c>
      <c r="D130" s="23"/>
      <c r="E130" s="23"/>
      <c r="F130" s="49">
        <f>F135+F131</f>
        <v>7397.6</v>
      </c>
      <c r="G130" s="49">
        <f>G135+G131</f>
        <v>7084.9</v>
      </c>
    </row>
    <row r="131" spans="1:7" ht="38.25" x14ac:dyDescent="0.2">
      <c r="A131" s="38" t="s">
        <v>438</v>
      </c>
      <c r="B131" s="11" t="s">
        <v>20</v>
      </c>
      <c r="C131" s="11" t="s">
        <v>22</v>
      </c>
      <c r="D131" s="11" t="s">
        <v>336</v>
      </c>
      <c r="E131" s="11"/>
      <c r="F131" s="50">
        <f t="shared" ref="F131:G133" si="9">F132</f>
        <v>100</v>
      </c>
      <c r="G131" s="50">
        <f t="shared" si="9"/>
        <v>100</v>
      </c>
    </row>
    <row r="132" spans="1:7" ht="38.25" x14ac:dyDescent="0.2">
      <c r="A132" s="16" t="s">
        <v>0</v>
      </c>
      <c r="B132" s="4" t="s">
        <v>20</v>
      </c>
      <c r="C132" s="4" t="s">
        <v>22</v>
      </c>
      <c r="D132" s="96" t="s">
        <v>394</v>
      </c>
      <c r="E132" s="4"/>
      <c r="F132" s="5">
        <f t="shared" si="9"/>
        <v>100</v>
      </c>
      <c r="G132" s="5">
        <f t="shared" si="9"/>
        <v>100</v>
      </c>
    </row>
    <row r="133" spans="1:7" ht="25.5" x14ac:dyDescent="0.2">
      <c r="A133" s="16" t="s">
        <v>116</v>
      </c>
      <c r="B133" s="4" t="s">
        <v>20</v>
      </c>
      <c r="C133" s="4" t="s">
        <v>22</v>
      </c>
      <c r="D133" s="96" t="s">
        <v>395</v>
      </c>
      <c r="E133" s="4"/>
      <c r="F133" s="5">
        <f t="shared" si="9"/>
        <v>100</v>
      </c>
      <c r="G133" s="5">
        <f t="shared" si="9"/>
        <v>100</v>
      </c>
    </row>
    <row r="134" spans="1:7" ht="25.5" x14ac:dyDescent="0.2">
      <c r="A134" s="14" t="s">
        <v>68</v>
      </c>
      <c r="B134" s="6" t="s">
        <v>20</v>
      </c>
      <c r="C134" s="6" t="s">
        <v>22</v>
      </c>
      <c r="D134" s="90" t="s">
        <v>395</v>
      </c>
      <c r="E134" s="6" t="s">
        <v>69</v>
      </c>
      <c r="F134" s="20">
        <v>100</v>
      </c>
      <c r="G134" s="20">
        <v>100</v>
      </c>
    </row>
    <row r="135" spans="1:7" s="39" customFormat="1" x14ac:dyDescent="0.2">
      <c r="A135" s="38" t="s">
        <v>108</v>
      </c>
      <c r="B135" s="11" t="s">
        <v>20</v>
      </c>
      <c r="C135" s="11" t="s">
        <v>22</v>
      </c>
      <c r="D135" s="11" t="s">
        <v>127</v>
      </c>
      <c r="E135" s="38"/>
      <c r="F135" s="70">
        <f>F136+F138+F141+F143+F146+F148+F151</f>
        <v>7297.6</v>
      </c>
      <c r="G135" s="70">
        <f>G136+G138+G141+G143+G146+G148+G151</f>
        <v>6984.9</v>
      </c>
    </row>
    <row r="136" spans="1:7" ht="25.5" x14ac:dyDescent="0.2">
      <c r="A136" s="30" t="s">
        <v>62</v>
      </c>
      <c r="B136" s="4" t="s">
        <v>20</v>
      </c>
      <c r="C136" s="4" t="s">
        <v>22</v>
      </c>
      <c r="D136" s="4" t="s">
        <v>148</v>
      </c>
      <c r="E136" s="4"/>
      <c r="F136" s="82">
        <f>F137</f>
        <v>311</v>
      </c>
      <c r="G136" s="82">
        <f>G137</f>
        <v>0</v>
      </c>
    </row>
    <row r="137" spans="1:7" ht="51" x14ac:dyDescent="0.2">
      <c r="A137" s="19" t="s">
        <v>346</v>
      </c>
      <c r="B137" s="6" t="s">
        <v>20</v>
      </c>
      <c r="C137" s="6" t="s">
        <v>22</v>
      </c>
      <c r="D137" s="6" t="s">
        <v>148</v>
      </c>
      <c r="E137" s="6" t="s">
        <v>345</v>
      </c>
      <c r="F137" s="81">
        <v>311</v>
      </c>
      <c r="G137" s="81">
        <v>0</v>
      </c>
    </row>
    <row r="138" spans="1:7" ht="51" x14ac:dyDescent="0.2">
      <c r="A138" s="28" t="s">
        <v>103</v>
      </c>
      <c r="B138" s="4" t="s">
        <v>20</v>
      </c>
      <c r="C138" s="4" t="s">
        <v>22</v>
      </c>
      <c r="D138" s="4" t="s">
        <v>149</v>
      </c>
      <c r="E138" s="4"/>
      <c r="F138" s="82">
        <f>F139+F140</f>
        <v>1.7000000000000002</v>
      </c>
      <c r="G138" s="82">
        <f>G139+G140</f>
        <v>0</v>
      </c>
    </row>
    <row r="139" spans="1:7" ht="25.5" x14ac:dyDescent="0.2">
      <c r="A139" s="35" t="s">
        <v>125</v>
      </c>
      <c r="B139" s="6" t="s">
        <v>20</v>
      </c>
      <c r="C139" s="6" t="s">
        <v>22</v>
      </c>
      <c r="D139" s="6" t="s">
        <v>149</v>
      </c>
      <c r="E139" s="6" t="s">
        <v>65</v>
      </c>
      <c r="F139" s="81">
        <v>1.3</v>
      </c>
      <c r="G139" s="81">
        <v>0</v>
      </c>
    </row>
    <row r="140" spans="1:7" ht="38.25" x14ac:dyDescent="0.2">
      <c r="A140" s="35" t="s">
        <v>126</v>
      </c>
      <c r="B140" s="6" t="s">
        <v>20</v>
      </c>
      <c r="C140" s="6" t="s">
        <v>22</v>
      </c>
      <c r="D140" s="6" t="s">
        <v>149</v>
      </c>
      <c r="E140" s="6" t="s">
        <v>119</v>
      </c>
      <c r="F140" s="81">
        <v>0.4</v>
      </c>
      <c r="G140" s="81">
        <v>0</v>
      </c>
    </row>
    <row r="141" spans="1:7" ht="51" x14ac:dyDescent="0.2">
      <c r="A141" s="30" t="s">
        <v>257</v>
      </c>
      <c r="B141" s="4" t="s">
        <v>20</v>
      </c>
      <c r="C141" s="4" t="s">
        <v>22</v>
      </c>
      <c r="D141" s="4" t="s">
        <v>258</v>
      </c>
      <c r="E141" s="4"/>
      <c r="F141" s="82">
        <f>F142</f>
        <v>149.6</v>
      </c>
      <c r="G141" s="82">
        <f>G142</f>
        <v>149.6</v>
      </c>
    </row>
    <row r="142" spans="1:7" ht="28.5" customHeight="1" x14ac:dyDescent="0.2">
      <c r="A142" s="35" t="s">
        <v>328</v>
      </c>
      <c r="B142" s="6" t="s">
        <v>20</v>
      </c>
      <c r="C142" s="6" t="s">
        <v>22</v>
      </c>
      <c r="D142" s="6" t="s">
        <v>258</v>
      </c>
      <c r="E142" s="6" t="s">
        <v>327</v>
      </c>
      <c r="F142" s="81">
        <v>149.6</v>
      </c>
      <c r="G142" s="81">
        <v>149.6</v>
      </c>
    </row>
    <row r="143" spans="1:7" s="39" customFormat="1" ht="51" x14ac:dyDescent="0.2">
      <c r="A143" s="29" t="s">
        <v>230</v>
      </c>
      <c r="B143" s="4" t="s">
        <v>20</v>
      </c>
      <c r="C143" s="4" t="s">
        <v>22</v>
      </c>
      <c r="D143" s="4" t="s">
        <v>243</v>
      </c>
      <c r="E143" s="4"/>
      <c r="F143" s="82">
        <f>SUM(F144:F145)</f>
        <v>50.5</v>
      </c>
      <c r="G143" s="82">
        <f>SUM(G144:G145)</f>
        <v>50.5</v>
      </c>
    </row>
    <row r="144" spans="1:7" s="39" customFormat="1" x14ac:dyDescent="0.2">
      <c r="A144" s="37" t="s">
        <v>217</v>
      </c>
      <c r="B144" s="6" t="s">
        <v>20</v>
      </c>
      <c r="C144" s="6" t="s">
        <v>22</v>
      </c>
      <c r="D144" s="6" t="s">
        <v>243</v>
      </c>
      <c r="E144" s="6" t="s">
        <v>98</v>
      </c>
      <c r="F144" s="81">
        <v>38.799999999999997</v>
      </c>
      <c r="G144" s="81">
        <v>38.799999999999997</v>
      </c>
    </row>
    <row r="145" spans="1:7" s="39" customFormat="1" ht="25.5" x14ac:dyDescent="0.2">
      <c r="A145" s="35" t="s">
        <v>215</v>
      </c>
      <c r="B145" s="6" t="s">
        <v>20</v>
      </c>
      <c r="C145" s="6" t="s">
        <v>22</v>
      </c>
      <c r="D145" s="6" t="s">
        <v>243</v>
      </c>
      <c r="E145" s="6" t="s">
        <v>143</v>
      </c>
      <c r="F145" s="81">
        <v>11.7</v>
      </c>
      <c r="G145" s="81">
        <v>11.7</v>
      </c>
    </row>
    <row r="146" spans="1:7" s="39" customFormat="1" ht="51" x14ac:dyDescent="0.2">
      <c r="A146" s="30" t="s">
        <v>229</v>
      </c>
      <c r="B146" s="4" t="s">
        <v>20</v>
      </c>
      <c r="C146" s="4" t="s">
        <v>22</v>
      </c>
      <c r="D146" s="4" t="s">
        <v>242</v>
      </c>
      <c r="E146" s="4"/>
      <c r="F146" s="82">
        <f>F147</f>
        <v>3366.9</v>
      </c>
      <c r="G146" s="82">
        <f>G147</f>
        <v>3366.9</v>
      </c>
    </row>
    <row r="147" spans="1:7" s="39" customFormat="1" ht="25.5" x14ac:dyDescent="0.2">
      <c r="A147" s="35" t="s">
        <v>68</v>
      </c>
      <c r="B147" s="6" t="s">
        <v>20</v>
      </c>
      <c r="C147" s="6" t="s">
        <v>22</v>
      </c>
      <c r="D147" s="6" t="s">
        <v>242</v>
      </c>
      <c r="E147" s="6" t="s">
        <v>69</v>
      </c>
      <c r="F147" s="81">
        <v>3366.9</v>
      </c>
      <c r="G147" s="81">
        <v>3366.9</v>
      </c>
    </row>
    <row r="148" spans="1:7" ht="51" x14ac:dyDescent="0.2">
      <c r="A148" s="30" t="s">
        <v>259</v>
      </c>
      <c r="B148" s="4" t="s">
        <v>20</v>
      </c>
      <c r="C148" s="4" t="s">
        <v>22</v>
      </c>
      <c r="D148" s="4" t="s">
        <v>260</v>
      </c>
      <c r="E148" s="4"/>
      <c r="F148" s="82">
        <f>F149+F150</f>
        <v>22.4</v>
      </c>
      <c r="G148" s="82">
        <f>G149+G150</f>
        <v>22.4</v>
      </c>
    </row>
    <row r="149" spans="1:7" x14ac:dyDescent="0.2">
      <c r="A149" s="37" t="s">
        <v>217</v>
      </c>
      <c r="B149" s="6" t="s">
        <v>20</v>
      </c>
      <c r="C149" s="6" t="s">
        <v>22</v>
      </c>
      <c r="D149" s="6" t="s">
        <v>260</v>
      </c>
      <c r="E149" s="6" t="s">
        <v>98</v>
      </c>
      <c r="F149" s="82">
        <v>17.2</v>
      </c>
      <c r="G149" s="82">
        <v>17.2</v>
      </c>
    </row>
    <row r="150" spans="1:7" ht="38.25" x14ac:dyDescent="0.2">
      <c r="A150" s="14" t="s">
        <v>219</v>
      </c>
      <c r="B150" s="6" t="s">
        <v>20</v>
      </c>
      <c r="C150" s="6" t="s">
        <v>22</v>
      </c>
      <c r="D150" s="6" t="s">
        <v>260</v>
      </c>
      <c r="E150" s="6" t="s">
        <v>143</v>
      </c>
      <c r="F150" s="81">
        <v>5.2</v>
      </c>
      <c r="G150" s="81">
        <v>5.2</v>
      </c>
    </row>
    <row r="151" spans="1:7" ht="25.5" x14ac:dyDescent="0.2">
      <c r="A151" s="36" t="s">
        <v>105</v>
      </c>
      <c r="B151" s="11" t="s">
        <v>20</v>
      </c>
      <c r="C151" s="11" t="s">
        <v>22</v>
      </c>
      <c r="D151" s="11" t="s">
        <v>141</v>
      </c>
      <c r="E151" s="11"/>
      <c r="F151" s="50">
        <f>F152</f>
        <v>3395.5</v>
      </c>
      <c r="G151" s="50">
        <f>G152</f>
        <v>3395.5</v>
      </c>
    </row>
    <row r="152" spans="1:7" ht="25.5" x14ac:dyDescent="0.2">
      <c r="A152" s="29" t="s">
        <v>2</v>
      </c>
      <c r="B152" s="4" t="s">
        <v>20</v>
      </c>
      <c r="C152" s="4" t="s">
        <v>22</v>
      </c>
      <c r="D152" s="4" t="s">
        <v>3</v>
      </c>
      <c r="E152" s="4"/>
      <c r="F152" s="5">
        <f>SUM(F153:F154)</f>
        <v>3395.5</v>
      </c>
      <c r="G152" s="5">
        <f>SUM(G153:G154)</f>
        <v>3395.5</v>
      </c>
    </row>
    <row r="153" spans="1:7" x14ac:dyDescent="0.2">
      <c r="A153" s="37" t="s">
        <v>217</v>
      </c>
      <c r="B153" s="6" t="s">
        <v>20</v>
      </c>
      <c r="C153" s="6" t="s">
        <v>22</v>
      </c>
      <c r="D153" s="6" t="s">
        <v>3</v>
      </c>
      <c r="E153" s="6" t="s">
        <v>98</v>
      </c>
      <c r="F153" s="20">
        <v>2607.9</v>
      </c>
      <c r="G153" s="20">
        <v>2607.9</v>
      </c>
    </row>
    <row r="154" spans="1:7" ht="38.25" x14ac:dyDescent="0.2">
      <c r="A154" s="14" t="s">
        <v>219</v>
      </c>
      <c r="B154" s="6" t="s">
        <v>20</v>
      </c>
      <c r="C154" s="6" t="s">
        <v>22</v>
      </c>
      <c r="D154" s="6" t="s">
        <v>3</v>
      </c>
      <c r="E154" s="6" t="s">
        <v>143</v>
      </c>
      <c r="F154" s="20">
        <v>787.6</v>
      </c>
      <c r="G154" s="20">
        <v>787.6</v>
      </c>
    </row>
    <row r="155" spans="1:7" x14ac:dyDescent="0.2">
      <c r="A155" s="23" t="s">
        <v>53</v>
      </c>
      <c r="B155" s="9" t="s">
        <v>46</v>
      </c>
      <c r="C155" s="9" t="s">
        <v>23</v>
      </c>
      <c r="D155" s="9"/>
      <c r="E155" s="9"/>
      <c r="F155" s="49">
        <f>F156</f>
        <v>335101.90000000002</v>
      </c>
      <c r="G155" s="49">
        <f t="shared" ref="G155:G157" si="10">G156</f>
        <v>118478.5</v>
      </c>
    </row>
    <row r="156" spans="1:7" ht="51" x14ac:dyDescent="0.2">
      <c r="A156" s="38" t="s">
        <v>463</v>
      </c>
      <c r="B156" s="11" t="s">
        <v>20</v>
      </c>
      <c r="C156" s="11" t="s">
        <v>23</v>
      </c>
      <c r="D156" s="11" t="s">
        <v>145</v>
      </c>
      <c r="E156" s="11"/>
      <c r="F156" s="50">
        <f>F157</f>
        <v>335101.90000000002</v>
      </c>
      <c r="G156" s="50">
        <f t="shared" si="10"/>
        <v>118478.5</v>
      </c>
    </row>
    <row r="157" spans="1:7" ht="27" x14ac:dyDescent="0.25">
      <c r="A157" s="63" t="s">
        <v>399</v>
      </c>
      <c r="B157" s="7" t="s">
        <v>20</v>
      </c>
      <c r="C157" s="7" t="s">
        <v>23</v>
      </c>
      <c r="D157" s="7" t="s">
        <v>402</v>
      </c>
      <c r="E157" s="7"/>
      <c r="F157" s="42">
        <f>F158</f>
        <v>335101.90000000002</v>
      </c>
      <c r="G157" s="42">
        <f t="shared" si="10"/>
        <v>118478.5</v>
      </c>
    </row>
    <row r="158" spans="1:7" ht="25.5" x14ac:dyDescent="0.2">
      <c r="A158" s="16" t="s">
        <v>400</v>
      </c>
      <c r="B158" s="4" t="s">
        <v>20</v>
      </c>
      <c r="C158" s="4" t="s">
        <v>23</v>
      </c>
      <c r="D158" s="4" t="s">
        <v>403</v>
      </c>
      <c r="E158" s="4"/>
      <c r="F158" s="5">
        <f>F159+F161+F164</f>
        <v>335101.90000000002</v>
      </c>
      <c r="G158" s="5">
        <f>G159+G161+G164</f>
        <v>118478.5</v>
      </c>
    </row>
    <row r="159" spans="1:7" s="39" customFormat="1" ht="25.5" x14ac:dyDescent="0.2">
      <c r="A159" s="16" t="s">
        <v>401</v>
      </c>
      <c r="B159" s="4" t="s">
        <v>20</v>
      </c>
      <c r="C159" s="4" t="s">
        <v>23</v>
      </c>
      <c r="D159" s="4" t="s">
        <v>398</v>
      </c>
      <c r="E159" s="4"/>
      <c r="F159" s="82">
        <f>SUM(F160:F160)</f>
        <v>17764.599999999999</v>
      </c>
      <c r="G159" s="82">
        <f>SUM(G160:G160)</f>
        <v>17764.599999999999</v>
      </c>
    </row>
    <row r="160" spans="1:7" x14ac:dyDescent="0.2">
      <c r="A160" s="25" t="s">
        <v>118</v>
      </c>
      <c r="B160" s="6" t="s">
        <v>20</v>
      </c>
      <c r="C160" s="6" t="s">
        <v>23</v>
      </c>
      <c r="D160" s="6" t="s">
        <v>398</v>
      </c>
      <c r="E160" s="6" t="s">
        <v>76</v>
      </c>
      <c r="F160" s="81">
        <v>17764.599999999999</v>
      </c>
      <c r="G160" s="81">
        <v>17764.599999999999</v>
      </c>
    </row>
    <row r="161" spans="1:7" s="65" customFormat="1" ht="25.5" x14ac:dyDescent="0.25">
      <c r="A161" s="74" t="s">
        <v>355</v>
      </c>
      <c r="B161" s="66" t="s">
        <v>20</v>
      </c>
      <c r="C161" s="66" t="s">
        <v>23</v>
      </c>
      <c r="D161" s="66" t="s">
        <v>439</v>
      </c>
      <c r="E161" s="66"/>
      <c r="F161" s="82">
        <f>SUM(F162:F163)</f>
        <v>217337.3</v>
      </c>
      <c r="G161" s="82">
        <f>SUM(G163:G163)</f>
        <v>713.9</v>
      </c>
    </row>
    <row r="162" spans="1:7" ht="38.25" x14ac:dyDescent="0.2">
      <c r="A162" s="25" t="s">
        <v>473</v>
      </c>
      <c r="B162" s="67" t="s">
        <v>20</v>
      </c>
      <c r="C162" s="67" t="s">
        <v>23</v>
      </c>
      <c r="D162" s="67" t="s">
        <v>439</v>
      </c>
      <c r="E162" s="90" t="s">
        <v>472</v>
      </c>
      <c r="F162" s="81">
        <f>112261.7-7900</f>
        <v>104361.7</v>
      </c>
      <c r="G162" s="81">
        <v>0</v>
      </c>
    </row>
    <row r="163" spans="1:7" x14ac:dyDescent="0.2">
      <c r="A163" s="25" t="s">
        <v>393</v>
      </c>
      <c r="B163" s="67" t="s">
        <v>20</v>
      </c>
      <c r="C163" s="67" t="s">
        <v>23</v>
      </c>
      <c r="D163" s="67" t="s">
        <v>439</v>
      </c>
      <c r="E163" s="90" t="s">
        <v>93</v>
      </c>
      <c r="F163" s="81">
        <v>112975.6</v>
      </c>
      <c r="G163" s="81">
        <v>713.9</v>
      </c>
    </row>
    <row r="164" spans="1:7" ht="63.75" x14ac:dyDescent="0.2">
      <c r="A164" s="16" t="s">
        <v>356</v>
      </c>
      <c r="B164" s="4" t="s">
        <v>20</v>
      </c>
      <c r="C164" s="4" t="s">
        <v>23</v>
      </c>
      <c r="D164" s="4" t="s">
        <v>404</v>
      </c>
      <c r="E164" s="4"/>
      <c r="F164" s="82">
        <f>F165</f>
        <v>100000</v>
      </c>
      <c r="G164" s="82">
        <f>G165</f>
        <v>100000</v>
      </c>
    </row>
    <row r="165" spans="1:7" s="65" customFormat="1" ht="25.5" x14ac:dyDescent="0.25">
      <c r="A165" s="14" t="s">
        <v>68</v>
      </c>
      <c r="B165" s="6" t="s">
        <v>20</v>
      </c>
      <c r="C165" s="6" t="s">
        <v>23</v>
      </c>
      <c r="D165" s="6" t="s">
        <v>404</v>
      </c>
      <c r="E165" s="6" t="s">
        <v>69</v>
      </c>
      <c r="F165" s="81">
        <v>100000</v>
      </c>
      <c r="G165" s="81">
        <v>100000</v>
      </c>
    </row>
    <row r="166" spans="1:7" x14ac:dyDescent="0.2">
      <c r="A166" s="23" t="s">
        <v>59</v>
      </c>
      <c r="B166" s="9" t="s">
        <v>20</v>
      </c>
      <c r="C166" s="9" t="s">
        <v>38</v>
      </c>
      <c r="D166" s="9"/>
      <c r="E166" s="9"/>
      <c r="F166" s="49">
        <f>F186+F167+F174+F178+F182</f>
        <v>2058.2052699999999</v>
      </c>
      <c r="G166" s="49">
        <f>G186+G167+G174+G178+G182</f>
        <v>1266.63078</v>
      </c>
    </row>
    <row r="167" spans="1:7" ht="51" x14ac:dyDescent="0.2">
      <c r="A167" s="38" t="s">
        <v>463</v>
      </c>
      <c r="B167" s="11" t="s">
        <v>20</v>
      </c>
      <c r="C167" s="11" t="s">
        <v>38</v>
      </c>
      <c r="D167" s="11" t="s">
        <v>145</v>
      </c>
      <c r="E167" s="11"/>
      <c r="F167" s="50">
        <f>F168</f>
        <v>1443.40527</v>
      </c>
      <c r="G167" s="50">
        <f>G168</f>
        <v>651.83078</v>
      </c>
    </row>
    <row r="168" spans="1:7" ht="40.5" x14ac:dyDescent="0.25">
      <c r="A168" s="63" t="s">
        <v>300</v>
      </c>
      <c r="B168" s="7" t="s">
        <v>20</v>
      </c>
      <c r="C168" s="7" t="s">
        <v>38</v>
      </c>
      <c r="D168" s="7" t="s">
        <v>146</v>
      </c>
      <c r="E168" s="7"/>
      <c r="F168" s="42">
        <f t="shared" ref="F168:G172" si="11">F169</f>
        <v>1443.40527</v>
      </c>
      <c r="G168" s="42">
        <f t="shared" si="11"/>
        <v>651.83078</v>
      </c>
    </row>
    <row r="169" spans="1:7" ht="38.25" x14ac:dyDescent="0.2">
      <c r="A169" s="30" t="s">
        <v>262</v>
      </c>
      <c r="B169" s="4" t="s">
        <v>20</v>
      </c>
      <c r="C169" s="4" t="s">
        <v>38</v>
      </c>
      <c r="D169" s="4" t="s">
        <v>331</v>
      </c>
      <c r="E169" s="4"/>
      <c r="F169" s="5">
        <f>F170+F172</f>
        <v>1443.40527</v>
      </c>
      <c r="G169" s="5">
        <f>G170+G172</f>
        <v>651.83078</v>
      </c>
    </row>
    <row r="170" spans="1:7" ht="51" x14ac:dyDescent="0.2">
      <c r="A170" s="17" t="s">
        <v>254</v>
      </c>
      <c r="B170" s="4" t="s">
        <v>20</v>
      </c>
      <c r="C170" s="4" t="s">
        <v>38</v>
      </c>
      <c r="D170" s="4" t="s">
        <v>390</v>
      </c>
      <c r="E170" s="4"/>
      <c r="F170" s="5">
        <f t="shared" si="11"/>
        <v>0</v>
      </c>
      <c r="G170" s="5">
        <f t="shared" si="11"/>
        <v>150</v>
      </c>
    </row>
    <row r="171" spans="1:7" ht="25.5" x14ac:dyDescent="0.2">
      <c r="A171" s="14" t="s">
        <v>68</v>
      </c>
      <c r="B171" s="6" t="s">
        <v>20</v>
      </c>
      <c r="C171" s="6" t="s">
        <v>38</v>
      </c>
      <c r="D171" s="6" t="s">
        <v>390</v>
      </c>
      <c r="E171" s="6" t="s">
        <v>69</v>
      </c>
      <c r="F171" s="81">
        <v>0</v>
      </c>
      <c r="G171" s="81">
        <f>120+30</f>
        <v>150</v>
      </c>
    </row>
    <row r="172" spans="1:7" x14ac:dyDescent="0.2">
      <c r="A172" s="17" t="s">
        <v>462</v>
      </c>
      <c r="B172" s="4" t="s">
        <v>20</v>
      </c>
      <c r="C172" s="4" t="s">
        <v>38</v>
      </c>
      <c r="D172" s="96" t="s">
        <v>461</v>
      </c>
      <c r="E172" s="4"/>
      <c r="F172" s="82">
        <f t="shared" si="11"/>
        <v>1443.40527</v>
      </c>
      <c r="G172" s="82">
        <f t="shared" si="11"/>
        <v>501.83078</v>
      </c>
    </row>
    <row r="173" spans="1:7" ht="25.5" x14ac:dyDescent="0.2">
      <c r="A173" s="14" t="s">
        <v>68</v>
      </c>
      <c r="B173" s="6" t="s">
        <v>20</v>
      </c>
      <c r="C173" s="6" t="s">
        <v>38</v>
      </c>
      <c r="D173" s="6" t="s">
        <v>461</v>
      </c>
      <c r="E173" s="90" t="s">
        <v>69</v>
      </c>
      <c r="F173" s="81">
        <v>1443.40527</v>
      </c>
      <c r="G173" s="81">
        <v>501.83078</v>
      </c>
    </row>
    <row r="174" spans="1:7" ht="38.25" x14ac:dyDescent="0.2">
      <c r="A174" s="38" t="s">
        <v>466</v>
      </c>
      <c r="B174" s="11" t="s">
        <v>20</v>
      </c>
      <c r="C174" s="11" t="s">
        <v>38</v>
      </c>
      <c r="D174" s="12" t="s">
        <v>417</v>
      </c>
      <c r="E174" s="11"/>
      <c r="F174" s="42">
        <f t="shared" ref="F174:G176" si="12">F175</f>
        <v>30</v>
      </c>
      <c r="G174" s="42">
        <f t="shared" si="12"/>
        <v>30</v>
      </c>
    </row>
    <row r="175" spans="1:7" s="39" customFormat="1" ht="38.25" x14ac:dyDescent="0.2">
      <c r="A175" s="16" t="s">
        <v>418</v>
      </c>
      <c r="B175" s="4" t="s">
        <v>20</v>
      </c>
      <c r="C175" s="4" t="s">
        <v>38</v>
      </c>
      <c r="D175" s="4" t="s">
        <v>419</v>
      </c>
      <c r="E175" s="4"/>
      <c r="F175" s="5">
        <f t="shared" si="12"/>
        <v>30</v>
      </c>
      <c r="G175" s="5">
        <f t="shared" si="12"/>
        <v>30</v>
      </c>
    </row>
    <row r="176" spans="1:7" ht="25.5" x14ac:dyDescent="0.2">
      <c r="A176" s="17" t="s">
        <v>116</v>
      </c>
      <c r="B176" s="4" t="s">
        <v>20</v>
      </c>
      <c r="C176" s="4" t="s">
        <v>38</v>
      </c>
      <c r="D176" s="4" t="s">
        <v>420</v>
      </c>
      <c r="E176" s="4"/>
      <c r="F176" s="5">
        <f t="shared" si="12"/>
        <v>30</v>
      </c>
      <c r="G176" s="5">
        <f t="shared" si="12"/>
        <v>30</v>
      </c>
    </row>
    <row r="177" spans="1:7" s="39" customFormat="1" x14ac:dyDescent="0.2">
      <c r="A177" s="25" t="s">
        <v>393</v>
      </c>
      <c r="B177" s="6" t="s">
        <v>20</v>
      </c>
      <c r="C177" s="6" t="s">
        <v>38</v>
      </c>
      <c r="D177" s="6" t="s">
        <v>420</v>
      </c>
      <c r="E177" s="6" t="s">
        <v>93</v>
      </c>
      <c r="F177" s="20">
        <v>30</v>
      </c>
      <c r="G177" s="20">
        <v>30</v>
      </c>
    </row>
    <row r="178" spans="1:7" ht="38.25" x14ac:dyDescent="0.2">
      <c r="A178" s="61" t="s">
        <v>467</v>
      </c>
      <c r="B178" s="11" t="s">
        <v>20</v>
      </c>
      <c r="C178" s="11" t="s">
        <v>38</v>
      </c>
      <c r="D178" s="11" t="s">
        <v>421</v>
      </c>
      <c r="E178" s="11"/>
      <c r="F178" s="42">
        <f t="shared" ref="F178:G180" si="13">F179</f>
        <v>181</v>
      </c>
      <c r="G178" s="42">
        <f t="shared" si="13"/>
        <v>181</v>
      </c>
    </row>
    <row r="179" spans="1:7" ht="51" x14ac:dyDescent="0.2">
      <c r="A179" s="28" t="s">
        <v>422</v>
      </c>
      <c r="B179" s="4" t="s">
        <v>20</v>
      </c>
      <c r="C179" s="4" t="s">
        <v>38</v>
      </c>
      <c r="D179" s="4" t="s">
        <v>423</v>
      </c>
      <c r="E179" s="4"/>
      <c r="F179" s="5">
        <f t="shared" si="13"/>
        <v>181</v>
      </c>
      <c r="G179" s="5">
        <f t="shared" si="13"/>
        <v>181</v>
      </c>
    </row>
    <row r="180" spans="1:7" ht="25.5" x14ac:dyDescent="0.2">
      <c r="A180" s="17" t="s">
        <v>116</v>
      </c>
      <c r="B180" s="4" t="s">
        <v>20</v>
      </c>
      <c r="C180" s="4" t="s">
        <v>38</v>
      </c>
      <c r="D180" s="4" t="s">
        <v>424</v>
      </c>
      <c r="E180" s="4"/>
      <c r="F180" s="5">
        <f t="shared" si="13"/>
        <v>181</v>
      </c>
      <c r="G180" s="5">
        <f t="shared" si="13"/>
        <v>181</v>
      </c>
    </row>
    <row r="181" spans="1:7" ht="25.5" x14ac:dyDescent="0.2">
      <c r="A181" s="35" t="s">
        <v>68</v>
      </c>
      <c r="B181" s="6" t="s">
        <v>20</v>
      </c>
      <c r="C181" s="6" t="s">
        <v>38</v>
      </c>
      <c r="D181" s="6" t="s">
        <v>424</v>
      </c>
      <c r="E181" s="6" t="s">
        <v>69</v>
      </c>
      <c r="F181" s="20">
        <v>181</v>
      </c>
      <c r="G181" s="20">
        <v>181</v>
      </c>
    </row>
    <row r="182" spans="1:7" ht="51" x14ac:dyDescent="0.2">
      <c r="A182" s="61" t="s">
        <v>425</v>
      </c>
      <c r="B182" s="11" t="s">
        <v>20</v>
      </c>
      <c r="C182" s="11" t="s">
        <v>38</v>
      </c>
      <c r="D182" s="11" t="s">
        <v>426</v>
      </c>
      <c r="E182" s="11"/>
      <c r="F182" s="42">
        <f t="shared" ref="F182:G184" si="14">F183</f>
        <v>400</v>
      </c>
      <c r="G182" s="42">
        <f t="shared" si="14"/>
        <v>400</v>
      </c>
    </row>
    <row r="183" spans="1:7" ht="25.5" x14ac:dyDescent="0.2">
      <c r="A183" s="28" t="s">
        <v>427</v>
      </c>
      <c r="B183" s="4" t="s">
        <v>20</v>
      </c>
      <c r="C183" s="4" t="s">
        <v>38</v>
      </c>
      <c r="D183" s="4" t="s">
        <v>428</v>
      </c>
      <c r="E183" s="4"/>
      <c r="F183" s="5">
        <f t="shared" si="14"/>
        <v>400</v>
      </c>
      <c r="G183" s="5">
        <f t="shared" si="14"/>
        <v>400</v>
      </c>
    </row>
    <row r="184" spans="1:7" ht="25.5" x14ac:dyDescent="0.2">
      <c r="A184" s="29" t="s">
        <v>225</v>
      </c>
      <c r="B184" s="4" t="s">
        <v>20</v>
      </c>
      <c r="C184" s="4" t="s">
        <v>38</v>
      </c>
      <c r="D184" s="4" t="s">
        <v>429</v>
      </c>
      <c r="E184" s="4"/>
      <c r="F184" s="5">
        <f t="shared" si="14"/>
        <v>400</v>
      </c>
      <c r="G184" s="5">
        <f t="shared" si="14"/>
        <v>400</v>
      </c>
    </row>
    <row r="185" spans="1:7" ht="25.5" x14ac:dyDescent="0.2">
      <c r="A185" s="35" t="s">
        <v>68</v>
      </c>
      <c r="B185" s="6" t="s">
        <v>20</v>
      </c>
      <c r="C185" s="6" t="s">
        <v>38</v>
      </c>
      <c r="D185" s="6" t="s">
        <v>429</v>
      </c>
      <c r="E185" s="6" t="s">
        <v>69</v>
      </c>
      <c r="F185" s="81">
        <v>400</v>
      </c>
      <c r="G185" s="81">
        <v>400</v>
      </c>
    </row>
    <row r="186" spans="1:7" s="39" customFormat="1" x14ac:dyDescent="0.2">
      <c r="A186" s="38" t="s">
        <v>108</v>
      </c>
      <c r="B186" s="11" t="s">
        <v>20</v>
      </c>
      <c r="C186" s="11" t="s">
        <v>38</v>
      </c>
      <c r="D186" s="11" t="s">
        <v>127</v>
      </c>
      <c r="E186" s="11"/>
      <c r="F186" s="83">
        <f>F187</f>
        <v>3.8</v>
      </c>
      <c r="G186" s="83">
        <f>G187</f>
        <v>3.8</v>
      </c>
    </row>
    <row r="187" spans="1:7" ht="63.75" x14ac:dyDescent="0.2">
      <c r="A187" s="24" t="s">
        <v>63</v>
      </c>
      <c r="B187" s="4" t="s">
        <v>20</v>
      </c>
      <c r="C187" s="4" t="s">
        <v>38</v>
      </c>
      <c r="D187" s="4" t="s">
        <v>150</v>
      </c>
      <c r="E187" s="4"/>
      <c r="F187" s="82">
        <f>F188</f>
        <v>3.8</v>
      </c>
      <c r="G187" s="82">
        <f>G188</f>
        <v>3.8</v>
      </c>
    </row>
    <row r="188" spans="1:7" ht="25.5" x14ac:dyDescent="0.2">
      <c r="A188" s="35" t="s">
        <v>68</v>
      </c>
      <c r="B188" s="6" t="s">
        <v>20</v>
      </c>
      <c r="C188" s="6" t="s">
        <v>38</v>
      </c>
      <c r="D188" s="6" t="s">
        <v>150</v>
      </c>
      <c r="E188" s="6" t="s">
        <v>69</v>
      </c>
      <c r="F188" s="81">
        <v>3.8</v>
      </c>
      <c r="G188" s="81">
        <v>3.8</v>
      </c>
    </row>
    <row r="189" spans="1:7" s="39" customFormat="1" x14ac:dyDescent="0.2">
      <c r="A189" s="33" t="s">
        <v>90</v>
      </c>
      <c r="B189" s="10" t="s">
        <v>22</v>
      </c>
      <c r="C189" s="10"/>
      <c r="D189" s="10"/>
      <c r="E189" s="10"/>
      <c r="F189" s="48">
        <f>F194+F190</f>
        <v>17000.61392</v>
      </c>
      <c r="G189" s="48">
        <f>G194+G190</f>
        <v>17021.622309999999</v>
      </c>
    </row>
    <row r="190" spans="1:7" s="39" customFormat="1" x14ac:dyDescent="0.2">
      <c r="A190" s="27" t="s">
        <v>389</v>
      </c>
      <c r="B190" s="9" t="s">
        <v>22</v>
      </c>
      <c r="C190" s="9" t="s">
        <v>19</v>
      </c>
      <c r="D190" s="9"/>
      <c r="E190" s="9"/>
      <c r="F190" s="49">
        <f t="shared" ref="F190:G192" si="15">F191</f>
        <v>1023.01392</v>
      </c>
      <c r="G190" s="49">
        <f t="shared" si="15"/>
        <v>1064.0223100000001</v>
      </c>
    </row>
    <row r="191" spans="1:7" s="39" customFormat="1" x14ac:dyDescent="0.2">
      <c r="A191" s="38" t="s">
        <v>108</v>
      </c>
      <c r="B191" s="11" t="s">
        <v>22</v>
      </c>
      <c r="C191" s="11" t="s">
        <v>19</v>
      </c>
      <c r="D191" s="11" t="s">
        <v>127</v>
      </c>
      <c r="E191" s="38"/>
      <c r="F191" s="70">
        <f t="shared" si="15"/>
        <v>1023.01392</v>
      </c>
      <c r="G191" s="70">
        <f t="shared" si="15"/>
        <v>1064.0223100000001</v>
      </c>
    </row>
    <row r="192" spans="1:7" s="39" customFormat="1" ht="25.5" x14ac:dyDescent="0.2">
      <c r="A192" s="16" t="s">
        <v>431</v>
      </c>
      <c r="B192" s="4" t="s">
        <v>22</v>
      </c>
      <c r="C192" s="4" t="s">
        <v>19</v>
      </c>
      <c r="D192" s="4" t="s">
        <v>430</v>
      </c>
      <c r="E192" s="4"/>
      <c r="F192" s="5">
        <f t="shared" si="15"/>
        <v>1023.01392</v>
      </c>
      <c r="G192" s="5">
        <f t="shared" si="15"/>
        <v>1064.0223100000001</v>
      </c>
    </row>
    <row r="193" spans="1:7" s="39" customFormat="1" x14ac:dyDescent="0.2">
      <c r="A193" s="35" t="s">
        <v>118</v>
      </c>
      <c r="B193" s="6" t="s">
        <v>22</v>
      </c>
      <c r="C193" s="6" t="s">
        <v>19</v>
      </c>
      <c r="D193" s="6" t="s">
        <v>430</v>
      </c>
      <c r="E193" s="6" t="s">
        <v>76</v>
      </c>
      <c r="F193" s="81">
        <v>1023.01392</v>
      </c>
      <c r="G193" s="81">
        <v>1064.0223100000001</v>
      </c>
    </row>
    <row r="194" spans="1:7" x14ac:dyDescent="0.2">
      <c r="A194" s="27" t="s">
        <v>7</v>
      </c>
      <c r="B194" s="9" t="s">
        <v>22</v>
      </c>
      <c r="C194" s="9" t="s">
        <v>32</v>
      </c>
      <c r="D194" s="9"/>
      <c r="E194" s="9"/>
      <c r="F194" s="49">
        <f>F195</f>
        <v>15977.6</v>
      </c>
      <c r="G194" s="49">
        <f>G195</f>
        <v>15957.6</v>
      </c>
    </row>
    <row r="195" spans="1:7" ht="38.25" x14ac:dyDescent="0.2">
      <c r="A195" s="38" t="s">
        <v>465</v>
      </c>
      <c r="B195" s="11" t="s">
        <v>22</v>
      </c>
      <c r="C195" s="11" t="s">
        <v>32</v>
      </c>
      <c r="D195" s="11" t="s">
        <v>405</v>
      </c>
      <c r="E195" s="11"/>
      <c r="F195" s="50">
        <f>F196+F199</f>
        <v>15977.6</v>
      </c>
      <c r="G195" s="50">
        <f>G196+G199</f>
        <v>15957.6</v>
      </c>
    </row>
    <row r="196" spans="1:7" ht="25.5" x14ac:dyDescent="0.2">
      <c r="A196" s="16" t="s">
        <v>406</v>
      </c>
      <c r="B196" s="4" t="s">
        <v>22</v>
      </c>
      <c r="C196" s="4" t="s">
        <v>32</v>
      </c>
      <c r="D196" s="4" t="s">
        <v>407</v>
      </c>
      <c r="E196" s="4"/>
      <c r="F196" s="5">
        <f>F197</f>
        <v>15847.6</v>
      </c>
      <c r="G196" s="5">
        <f>G197</f>
        <v>15857.6</v>
      </c>
    </row>
    <row r="197" spans="1:7" ht="25.5" x14ac:dyDescent="0.2">
      <c r="A197" s="17" t="s">
        <v>116</v>
      </c>
      <c r="B197" s="4" t="s">
        <v>22</v>
      </c>
      <c r="C197" s="4" t="s">
        <v>32</v>
      </c>
      <c r="D197" s="4" t="s">
        <v>408</v>
      </c>
      <c r="E197" s="4"/>
      <c r="F197" s="5">
        <f>F198</f>
        <v>15847.6</v>
      </c>
      <c r="G197" s="5">
        <f>G198</f>
        <v>15857.6</v>
      </c>
    </row>
    <row r="198" spans="1:7" x14ac:dyDescent="0.2">
      <c r="A198" s="25" t="s">
        <v>393</v>
      </c>
      <c r="B198" s="6" t="s">
        <v>22</v>
      </c>
      <c r="C198" s="6" t="s">
        <v>32</v>
      </c>
      <c r="D198" s="6" t="s">
        <v>408</v>
      </c>
      <c r="E198" s="6" t="s">
        <v>93</v>
      </c>
      <c r="F198" s="20">
        <f>16327.6-350-130</f>
        <v>15847.6</v>
      </c>
      <c r="G198" s="20">
        <f>16327.6-100-370</f>
        <v>15857.6</v>
      </c>
    </row>
    <row r="199" spans="1:7" ht="25.5" x14ac:dyDescent="0.2">
      <c r="A199" s="16" t="s">
        <v>409</v>
      </c>
      <c r="B199" s="4" t="s">
        <v>22</v>
      </c>
      <c r="C199" s="4" t="s">
        <v>32</v>
      </c>
      <c r="D199" s="4" t="s">
        <v>410</v>
      </c>
      <c r="E199" s="4"/>
      <c r="F199" s="5">
        <f>F200</f>
        <v>130</v>
      </c>
      <c r="G199" s="5">
        <f>G200</f>
        <v>100</v>
      </c>
    </row>
    <row r="200" spans="1:7" ht="25.5" x14ac:dyDescent="0.2">
      <c r="A200" s="17" t="s">
        <v>116</v>
      </c>
      <c r="B200" s="4" t="s">
        <v>22</v>
      </c>
      <c r="C200" s="4" t="s">
        <v>32</v>
      </c>
      <c r="D200" s="4" t="s">
        <v>411</v>
      </c>
      <c r="E200" s="4"/>
      <c r="F200" s="82">
        <f>F201</f>
        <v>130</v>
      </c>
      <c r="G200" s="82">
        <f>G201</f>
        <v>100</v>
      </c>
    </row>
    <row r="201" spans="1:7" x14ac:dyDescent="0.2">
      <c r="A201" s="35" t="s">
        <v>118</v>
      </c>
      <c r="B201" s="6" t="s">
        <v>22</v>
      </c>
      <c r="C201" s="6" t="s">
        <v>32</v>
      </c>
      <c r="D201" s="6" t="s">
        <v>411</v>
      </c>
      <c r="E201" s="6" t="s">
        <v>76</v>
      </c>
      <c r="F201" s="81">
        <v>130</v>
      </c>
      <c r="G201" s="81">
        <v>100</v>
      </c>
    </row>
    <row r="202" spans="1:7" x14ac:dyDescent="0.2">
      <c r="A202" s="21" t="s">
        <v>78</v>
      </c>
      <c r="B202" s="10" t="s">
        <v>21</v>
      </c>
      <c r="C202" s="10"/>
      <c r="D202" s="10"/>
      <c r="E202" s="10"/>
      <c r="F202" s="52">
        <f>F203+F215+F243+F266+F286+F260</f>
        <v>975960.16343999992</v>
      </c>
      <c r="G202" s="52">
        <f>G203+G215+G243+G266+G286+G260</f>
        <v>968148.18174999987</v>
      </c>
    </row>
    <row r="203" spans="1:7" x14ac:dyDescent="0.2">
      <c r="A203" s="27" t="s">
        <v>12</v>
      </c>
      <c r="B203" s="9" t="s">
        <v>21</v>
      </c>
      <c r="C203" s="9" t="s">
        <v>18</v>
      </c>
      <c r="D203" s="9"/>
      <c r="E203" s="9"/>
      <c r="F203" s="49">
        <f t="shared" ref="F203:G205" si="16">F204</f>
        <v>297407.20487999998</v>
      </c>
      <c r="G203" s="49">
        <f t="shared" si="16"/>
        <v>289955.12318999995</v>
      </c>
    </row>
    <row r="204" spans="1:7" ht="25.5" x14ac:dyDescent="0.2">
      <c r="A204" s="34" t="s">
        <v>440</v>
      </c>
      <c r="B204" s="11" t="s">
        <v>21</v>
      </c>
      <c r="C204" s="11" t="s">
        <v>18</v>
      </c>
      <c r="D204" s="11" t="s">
        <v>178</v>
      </c>
      <c r="E204" s="11"/>
      <c r="F204" s="50">
        <f t="shared" si="16"/>
        <v>297407.20487999998</v>
      </c>
      <c r="G204" s="50">
        <f t="shared" si="16"/>
        <v>289955.12318999995</v>
      </c>
    </row>
    <row r="205" spans="1:7" s="39" customFormat="1" ht="27" x14ac:dyDescent="0.2">
      <c r="A205" s="31" t="s">
        <v>292</v>
      </c>
      <c r="B205" s="7" t="s">
        <v>21</v>
      </c>
      <c r="C205" s="7" t="s">
        <v>18</v>
      </c>
      <c r="D205" s="7" t="s">
        <v>179</v>
      </c>
      <c r="E205" s="7"/>
      <c r="F205" s="42">
        <f t="shared" si="16"/>
        <v>297407.20487999998</v>
      </c>
      <c r="G205" s="42">
        <f t="shared" si="16"/>
        <v>289955.12318999995</v>
      </c>
    </row>
    <row r="206" spans="1:7" ht="38.25" x14ac:dyDescent="0.2">
      <c r="A206" s="30" t="s">
        <v>180</v>
      </c>
      <c r="B206" s="4" t="s">
        <v>21</v>
      </c>
      <c r="C206" s="4" t="s">
        <v>18</v>
      </c>
      <c r="D206" s="4" t="s">
        <v>181</v>
      </c>
      <c r="E206" s="4"/>
      <c r="F206" s="5">
        <f>F207+F211+F209+F213</f>
        <v>297407.20487999998</v>
      </c>
      <c r="G206" s="5">
        <f>G207+G211+G209+G213</f>
        <v>289955.12318999995</v>
      </c>
    </row>
    <row r="207" spans="1:7" ht="25.5" x14ac:dyDescent="0.2">
      <c r="A207" s="22" t="s">
        <v>111</v>
      </c>
      <c r="B207" s="4" t="s">
        <v>21</v>
      </c>
      <c r="C207" s="4" t="s">
        <v>18</v>
      </c>
      <c r="D207" s="4" t="s">
        <v>184</v>
      </c>
      <c r="E207" s="4"/>
      <c r="F207" s="5">
        <f>F208</f>
        <v>133180</v>
      </c>
      <c r="G207" s="5">
        <f>G208</f>
        <v>133180</v>
      </c>
    </row>
    <row r="208" spans="1:7" ht="51" x14ac:dyDescent="0.2">
      <c r="A208" s="57" t="s">
        <v>80</v>
      </c>
      <c r="B208" s="6" t="s">
        <v>21</v>
      </c>
      <c r="C208" s="6" t="s">
        <v>18</v>
      </c>
      <c r="D208" s="6" t="s">
        <v>184</v>
      </c>
      <c r="E208" s="6" t="s">
        <v>86</v>
      </c>
      <c r="F208" s="81">
        <v>133180</v>
      </c>
      <c r="G208" s="81">
        <v>133180</v>
      </c>
    </row>
    <row r="209" spans="1:7" s="39" customFormat="1" ht="37.5" customHeight="1" x14ac:dyDescent="0.2">
      <c r="A209" s="30" t="s">
        <v>357</v>
      </c>
      <c r="B209" s="4" t="s">
        <v>21</v>
      </c>
      <c r="C209" s="4" t="s">
        <v>18</v>
      </c>
      <c r="D209" s="4" t="s">
        <v>358</v>
      </c>
      <c r="E209" s="4"/>
      <c r="F209" s="82">
        <f>F210</f>
        <v>563</v>
      </c>
      <c r="G209" s="82">
        <f>G210</f>
        <v>563</v>
      </c>
    </row>
    <row r="210" spans="1:7" ht="51" x14ac:dyDescent="0.2">
      <c r="A210" s="57" t="s">
        <v>80</v>
      </c>
      <c r="B210" s="6" t="s">
        <v>21</v>
      </c>
      <c r="C210" s="6" t="s">
        <v>18</v>
      </c>
      <c r="D210" s="6" t="s">
        <v>358</v>
      </c>
      <c r="E210" s="6" t="s">
        <v>86</v>
      </c>
      <c r="F210" s="81">
        <f>563</f>
        <v>563</v>
      </c>
      <c r="G210" s="81">
        <v>563</v>
      </c>
    </row>
    <row r="211" spans="1:7" ht="25.5" x14ac:dyDescent="0.2">
      <c r="A211" s="30" t="s">
        <v>182</v>
      </c>
      <c r="B211" s="4" t="s">
        <v>21</v>
      </c>
      <c r="C211" s="4" t="s">
        <v>18</v>
      </c>
      <c r="D211" s="4" t="s">
        <v>183</v>
      </c>
      <c r="E211" s="4"/>
      <c r="F211" s="82">
        <f>F212</f>
        <v>56777.604879999992</v>
      </c>
      <c r="G211" s="82">
        <f>G212</f>
        <v>49325.523189999985</v>
      </c>
    </row>
    <row r="212" spans="1:7" ht="51" x14ac:dyDescent="0.2">
      <c r="A212" s="57" t="s">
        <v>80</v>
      </c>
      <c r="B212" s="6" t="s">
        <v>21</v>
      </c>
      <c r="C212" s="6" t="s">
        <v>18</v>
      </c>
      <c r="D212" s="6" t="s">
        <v>183</v>
      </c>
      <c r="E212" s="6" t="s">
        <v>86</v>
      </c>
      <c r="F212" s="81">
        <f>80336.9-18626.92-4882.54082-44.8-5.0343</f>
        <v>56777.604879999992</v>
      </c>
      <c r="G212" s="81">
        <f>80336.9-24369.815-6595.26082-44.8-1.50099</f>
        <v>49325.523189999985</v>
      </c>
    </row>
    <row r="213" spans="1:7" ht="25.5" x14ac:dyDescent="0.2">
      <c r="A213" s="30" t="s">
        <v>457</v>
      </c>
      <c r="B213" s="4" t="s">
        <v>21</v>
      </c>
      <c r="C213" s="4" t="s">
        <v>18</v>
      </c>
      <c r="D213" s="4" t="s">
        <v>460</v>
      </c>
      <c r="E213" s="4"/>
      <c r="F213" s="82">
        <f>F214</f>
        <v>106886.6</v>
      </c>
      <c r="G213" s="82">
        <f>G214</f>
        <v>106886.6</v>
      </c>
    </row>
    <row r="214" spans="1:7" ht="51" x14ac:dyDescent="0.2">
      <c r="A214" s="57" t="s">
        <v>80</v>
      </c>
      <c r="B214" s="6" t="s">
        <v>21</v>
      </c>
      <c r="C214" s="6" t="s">
        <v>18</v>
      </c>
      <c r="D214" s="6" t="s">
        <v>460</v>
      </c>
      <c r="E214" s="6" t="s">
        <v>86</v>
      </c>
      <c r="F214" s="81">
        <f>103680+3206.6</f>
        <v>106886.6</v>
      </c>
      <c r="G214" s="81">
        <f>103680+3206.6</f>
        <v>106886.6</v>
      </c>
    </row>
    <row r="215" spans="1:7" x14ac:dyDescent="0.2">
      <c r="A215" s="23" t="s">
        <v>13</v>
      </c>
      <c r="B215" s="9" t="s">
        <v>21</v>
      </c>
      <c r="C215" s="9" t="s">
        <v>19</v>
      </c>
      <c r="D215" s="9"/>
      <c r="E215" s="9"/>
      <c r="F215" s="49">
        <f>F216</f>
        <v>498472.10000000003</v>
      </c>
      <c r="G215" s="49">
        <f>G216</f>
        <v>498112.2</v>
      </c>
    </row>
    <row r="216" spans="1:7" ht="25.5" x14ac:dyDescent="0.2">
      <c r="A216" s="34" t="s">
        <v>440</v>
      </c>
      <c r="B216" s="7" t="s">
        <v>21</v>
      </c>
      <c r="C216" s="7" t="s">
        <v>19</v>
      </c>
      <c r="D216" s="11" t="s">
        <v>178</v>
      </c>
      <c r="E216" s="7"/>
      <c r="F216" s="42">
        <f>F217</f>
        <v>498472.10000000003</v>
      </c>
      <c r="G216" s="42">
        <f>G217</f>
        <v>498112.2</v>
      </c>
    </row>
    <row r="217" spans="1:7" ht="27" x14ac:dyDescent="0.2">
      <c r="A217" s="31" t="s">
        <v>293</v>
      </c>
      <c r="B217" s="7" t="s">
        <v>21</v>
      </c>
      <c r="C217" s="7" t="s">
        <v>19</v>
      </c>
      <c r="D217" s="7" t="s">
        <v>185</v>
      </c>
      <c r="E217" s="7"/>
      <c r="F217" s="42">
        <f>F218+F240+F237</f>
        <v>498472.10000000003</v>
      </c>
      <c r="G217" s="42">
        <f>G218+G240+G237</f>
        <v>498112.2</v>
      </c>
    </row>
    <row r="218" spans="1:7" ht="25.5" x14ac:dyDescent="0.2">
      <c r="A218" s="30" t="s">
        <v>191</v>
      </c>
      <c r="B218" s="4" t="s">
        <v>21</v>
      </c>
      <c r="C218" s="4" t="s">
        <v>19</v>
      </c>
      <c r="D218" s="4" t="s">
        <v>187</v>
      </c>
      <c r="E218" s="4"/>
      <c r="F218" s="5">
        <f>F221+F223+F225+F231+F227+F219+F235+F229+F233</f>
        <v>489372.10000000003</v>
      </c>
      <c r="G218" s="5">
        <f>G221+G223+G225+G231+G227+G219+G235+G229+G233</f>
        <v>489012.2</v>
      </c>
    </row>
    <row r="219" spans="1:7" ht="51" x14ac:dyDescent="0.2">
      <c r="A219" s="30" t="s">
        <v>452</v>
      </c>
      <c r="B219" s="4" t="s">
        <v>21</v>
      </c>
      <c r="C219" s="4" t="s">
        <v>19</v>
      </c>
      <c r="D219" s="4" t="s">
        <v>386</v>
      </c>
      <c r="E219" s="4"/>
      <c r="F219" s="82">
        <f>F220</f>
        <v>31351.9</v>
      </c>
      <c r="G219" s="82">
        <f>G220</f>
        <v>31351.9</v>
      </c>
    </row>
    <row r="220" spans="1:7" x14ac:dyDescent="0.2">
      <c r="A220" s="14" t="s">
        <v>82</v>
      </c>
      <c r="B220" s="6" t="s">
        <v>21</v>
      </c>
      <c r="C220" s="6" t="s">
        <v>19</v>
      </c>
      <c r="D220" s="6" t="s">
        <v>386</v>
      </c>
      <c r="E220" s="6" t="s">
        <v>83</v>
      </c>
      <c r="F220" s="81">
        <v>31351.9</v>
      </c>
      <c r="G220" s="81">
        <v>31351.9</v>
      </c>
    </row>
    <row r="221" spans="1:7" ht="63.75" x14ac:dyDescent="0.2">
      <c r="A221" s="24" t="s">
        <v>114</v>
      </c>
      <c r="B221" s="4" t="s">
        <v>21</v>
      </c>
      <c r="C221" s="4" t="s">
        <v>19</v>
      </c>
      <c r="D221" s="4" t="s">
        <v>192</v>
      </c>
      <c r="E221" s="4"/>
      <c r="F221" s="82">
        <f>F222</f>
        <v>259444.1</v>
      </c>
      <c r="G221" s="82">
        <f>G222</f>
        <v>259444.1</v>
      </c>
    </row>
    <row r="222" spans="1:7" ht="51" x14ac:dyDescent="0.2">
      <c r="A222" s="25" t="s">
        <v>80</v>
      </c>
      <c r="B222" s="6" t="s">
        <v>21</v>
      </c>
      <c r="C222" s="6" t="s">
        <v>19</v>
      </c>
      <c r="D222" s="6" t="s">
        <v>193</v>
      </c>
      <c r="E222" s="6" t="s">
        <v>86</v>
      </c>
      <c r="F222" s="81">
        <v>259444.1</v>
      </c>
      <c r="G222" s="81">
        <v>259444.1</v>
      </c>
    </row>
    <row r="223" spans="1:7" s="39" customFormat="1" ht="25.5" x14ac:dyDescent="0.2">
      <c r="A223" s="24" t="s">
        <v>113</v>
      </c>
      <c r="B223" s="4" t="s">
        <v>21</v>
      </c>
      <c r="C223" s="4" t="s">
        <v>19</v>
      </c>
      <c r="D223" s="4" t="s">
        <v>194</v>
      </c>
      <c r="E223" s="4"/>
      <c r="F223" s="82">
        <f>F224</f>
        <v>5565.8</v>
      </c>
      <c r="G223" s="82">
        <f>G224</f>
        <v>5565.8</v>
      </c>
    </row>
    <row r="224" spans="1:7" s="39" customFormat="1" x14ac:dyDescent="0.2">
      <c r="A224" s="14" t="s">
        <v>82</v>
      </c>
      <c r="B224" s="6" t="s">
        <v>21</v>
      </c>
      <c r="C224" s="6" t="s">
        <v>19</v>
      </c>
      <c r="D224" s="6" t="s">
        <v>194</v>
      </c>
      <c r="E224" s="6" t="s">
        <v>83</v>
      </c>
      <c r="F224" s="81">
        <v>5565.8</v>
      </c>
      <c r="G224" s="81">
        <v>5565.8</v>
      </c>
    </row>
    <row r="225" spans="1:7" ht="38.25" x14ac:dyDescent="0.2">
      <c r="A225" s="30" t="s">
        <v>188</v>
      </c>
      <c r="B225" s="4" t="s">
        <v>21</v>
      </c>
      <c r="C225" s="4" t="s">
        <v>19</v>
      </c>
      <c r="D225" s="4" t="s">
        <v>189</v>
      </c>
      <c r="E225" s="4"/>
      <c r="F225" s="82">
        <f>F226</f>
        <v>4000</v>
      </c>
      <c r="G225" s="82">
        <f>G226</f>
        <v>4000</v>
      </c>
    </row>
    <row r="226" spans="1:7" ht="51" x14ac:dyDescent="0.2">
      <c r="A226" s="25" t="s">
        <v>80</v>
      </c>
      <c r="B226" s="6" t="s">
        <v>21</v>
      </c>
      <c r="C226" s="6" t="s">
        <v>19</v>
      </c>
      <c r="D226" s="6" t="s">
        <v>190</v>
      </c>
      <c r="E226" s="6" t="s">
        <v>86</v>
      </c>
      <c r="F226" s="81">
        <v>4000</v>
      </c>
      <c r="G226" s="81">
        <v>4000</v>
      </c>
    </row>
    <row r="227" spans="1:7" ht="51" x14ac:dyDescent="0.2">
      <c r="A227" s="17" t="s">
        <v>451</v>
      </c>
      <c r="B227" s="4" t="s">
        <v>21</v>
      </c>
      <c r="C227" s="4" t="s">
        <v>19</v>
      </c>
      <c r="D227" s="4" t="s">
        <v>253</v>
      </c>
      <c r="E227" s="4"/>
      <c r="F227" s="82">
        <f>F228</f>
        <v>28343.300000000003</v>
      </c>
      <c r="G227" s="82">
        <f>G228</f>
        <v>27068.3</v>
      </c>
    </row>
    <row r="228" spans="1:7" x14ac:dyDescent="0.2">
      <c r="A228" s="14" t="s">
        <v>82</v>
      </c>
      <c r="B228" s="6" t="s">
        <v>21</v>
      </c>
      <c r="C228" s="6" t="s">
        <v>19</v>
      </c>
      <c r="D228" s="6" t="s">
        <v>253</v>
      </c>
      <c r="E228" s="6" t="s">
        <v>83</v>
      </c>
      <c r="F228" s="81">
        <f>28059.9+283.4</f>
        <v>28343.300000000003</v>
      </c>
      <c r="G228" s="81">
        <f>26797.6+270.7</f>
        <v>27068.3</v>
      </c>
    </row>
    <row r="229" spans="1:7" s="39" customFormat="1" ht="51" x14ac:dyDescent="0.2">
      <c r="A229" s="30" t="s">
        <v>383</v>
      </c>
      <c r="B229" s="4" t="s">
        <v>21</v>
      </c>
      <c r="C229" s="4" t="s">
        <v>19</v>
      </c>
      <c r="D229" s="4" t="s">
        <v>287</v>
      </c>
      <c r="E229" s="4"/>
      <c r="F229" s="82">
        <f>F230</f>
        <v>131237.9</v>
      </c>
      <c r="G229" s="82">
        <f>G230</f>
        <v>131237.9</v>
      </c>
    </row>
    <row r="230" spans="1:7" s="39" customFormat="1" ht="51" x14ac:dyDescent="0.2">
      <c r="A230" s="25" t="s">
        <v>80</v>
      </c>
      <c r="B230" s="6" t="s">
        <v>21</v>
      </c>
      <c r="C230" s="6" t="s">
        <v>19</v>
      </c>
      <c r="D230" s="6" t="s">
        <v>287</v>
      </c>
      <c r="E230" s="6" t="s">
        <v>86</v>
      </c>
      <c r="F230" s="81">
        <v>131237.9</v>
      </c>
      <c r="G230" s="81">
        <v>131237.9</v>
      </c>
    </row>
    <row r="231" spans="1:7" s="39" customFormat="1" ht="38.25" x14ac:dyDescent="0.2">
      <c r="A231" s="17" t="s">
        <v>382</v>
      </c>
      <c r="B231" s="4" t="s">
        <v>21</v>
      </c>
      <c r="C231" s="4" t="s">
        <v>19</v>
      </c>
      <c r="D231" s="4" t="s">
        <v>448</v>
      </c>
      <c r="E231" s="4"/>
      <c r="F231" s="82">
        <f>F232</f>
        <v>23492</v>
      </c>
      <c r="G231" s="82">
        <f>G232</f>
        <v>23492</v>
      </c>
    </row>
    <row r="232" spans="1:7" s="39" customFormat="1" x14ac:dyDescent="0.2">
      <c r="A232" s="14" t="s">
        <v>82</v>
      </c>
      <c r="B232" s="6" t="s">
        <v>21</v>
      </c>
      <c r="C232" s="6" t="s">
        <v>19</v>
      </c>
      <c r="D232" s="6" t="s">
        <v>448</v>
      </c>
      <c r="E232" s="6" t="s">
        <v>83</v>
      </c>
      <c r="F232" s="81">
        <f>11746+11746</f>
        <v>23492</v>
      </c>
      <c r="G232" s="81">
        <f>11746+11746</f>
        <v>23492</v>
      </c>
    </row>
    <row r="233" spans="1:7" s="39" customFormat="1" ht="102" x14ac:dyDescent="0.2">
      <c r="A233" s="17" t="s">
        <v>415</v>
      </c>
      <c r="B233" s="4" t="s">
        <v>21</v>
      </c>
      <c r="C233" s="4" t="s">
        <v>19</v>
      </c>
      <c r="D233" s="4" t="s">
        <v>416</v>
      </c>
      <c r="E233" s="4"/>
      <c r="F233" s="82">
        <f>F234</f>
        <v>1554.6999999999998</v>
      </c>
      <c r="G233" s="82">
        <f>G234</f>
        <v>1554.6999999999998</v>
      </c>
    </row>
    <row r="234" spans="1:7" s="39" customFormat="1" x14ac:dyDescent="0.2">
      <c r="A234" s="14" t="s">
        <v>82</v>
      </c>
      <c r="B234" s="6" t="s">
        <v>21</v>
      </c>
      <c r="C234" s="6" t="s">
        <v>19</v>
      </c>
      <c r="D234" s="6" t="s">
        <v>416</v>
      </c>
      <c r="E234" s="6" t="s">
        <v>83</v>
      </c>
      <c r="F234" s="81">
        <f>1523.6+31.1</f>
        <v>1554.6999999999998</v>
      </c>
      <c r="G234" s="81">
        <f>1523.6+31.1</f>
        <v>1554.6999999999998</v>
      </c>
    </row>
    <row r="235" spans="1:7" s="39" customFormat="1" ht="51" x14ac:dyDescent="0.2">
      <c r="A235" s="97" t="s">
        <v>387</v>
      </c>
      <c r="B235" s="96" t="s">
        <v>21</v>
      </c>
      <c r="C235" s="96" t="s">
        <v>19</v>
      </c>
      <c r="D235" s="96" t="s">
        <v>388</v>
      </c>
      <c r="E235" s="96"/>
      <c r="F235" s="82">
        <f>F236</f>
        <v>4382.3999999999996</v>
      </c>
      <c r="G235" s="82">
        <f>G236</f>
        <v>5297.5</v>
      </c>
    </row>
    <row r="236" spans="1:7" s="39" customFormat="1" x14ac:dyDescent="0.2">
      <c r="A236" s="35" t="s">
        <v>82</v>
      </c>
      <c r="B236" s="90" t="s">
        <v>21</v>
      </c>
      <c r="C236" s="90" t="s">
        <v>19</v>
      </c>
      <c r="D236" s="90" t="s">
        <v>388</v>
      </c>
      <c r="E236" s="90" t="s">
        <v>83</v>
      </c>
      <c r="F236" s="81">
        <v>4382.3999999999996</v>
      </c>
      <c r="G236" s="81">
        <v>5297.5</v>
      </c>
    </row>
    <row r="237" spans="1:7" s="39" customFormat="1" ht="38.25" x14ac:dyDescent="0.2">
      <c r="A237" s="24" t="s">
        <v>368</v>
      </c>
      <c r="B237" s="4" t="s">
        <v>21</v>
      </c>
      <c r="C237" s="4" t="s">
        <v>19</v>
      </c>
      <c r="D237" s="4" t="s">
        <v>370</v>
      </c>
      <c r="E237" s="4"/>
      <c r="F237" s="5">
        <f>F238</f>
        <v>300</v>
      </c>
      <c r="G237" s="5">
        <f>G238</f>
        <v>300</v>
      </c>
    </row>
    <row r="238" spans="1:7" s="39" customFormat="1" ht="25.5" x14ac:dyDescent="0.2">
      <c r="A238" s="24" t="s">
        <v>369</v>
      </c>
      <c r="B238" s="4" t="s">
        <v>21</v>
      </c>
      <c r="C238" s="4" t="s">
        <v>19</v>
      </c>
      <c r="D238" s="4" t="s">
        <v>371</v>
      </c>
      <c r="E238" s="4"/>
      <c r="F238" s="5">
        <f>F239</f>
        <v>300</v>
      </c>
      <c r="G238" s="5">
        <f>G239</f>
        <v>300</v>
      </c>
    </row>
    <row r="239" spans="1:7" s="39" customFormat="1" x14ac:dyDescent="0.2">
      <c r="A239" s="35" t="s">
        <v>82</v>
      </c>
      <c r="B239" s="6" t="s">
        <v>21</v>
      </c>
      <c r="C239" s="6" t="s">
        <v>19</v>
      </c>
      <c r="D239" s="6" t="s">
        <v>371</v>
      </c>
      <c r="E239" s="6" t="s">
        <v>83</v>
      </c>
      <c r="F239" s="20">
        <v>300</v>
      </c>
      <c r="G239" s="20">
        <v>300</v>
      </c>
    </row>
    <row r="240" spans="1:7" s="39" customFormat="1" ht="25.5" x14ac:dyDescent="0.2">
      <c r="A240" s="29" t="s">
        <v>314</v>
      </c>
      <c r="B240" s="4" t="s">
        <v>21</v>
      </c>
      <c r="C240" s="4" t="s">
        <v>19</v>
      </c>
      <c r="D240" s="4" t="s">
        <v>315</v>
      </c>
      <c r="E240" s="6"/>
      <c r="F240" s="82">
        <f>F241</f>
        <v>8800</v>
      </c>
      <c r="G240" s="82">
        <f>G241</f>
        <v>8800</v>
      </c>
    </row>
    <row r="241" spans="1:7" s="39" customFormat="1" ht="63.75" x14ac:dyDescent="0.2">
      <c r="A241" s="30" t="s">
        <v>117</v>
      </c>
      <c r="B241" s="4" t="s">
        <v>21</v>
      </c>
      <c r="C241" s="4" t="s">
        <v>19</v>
      </c>
      <c r="D241" s="4" t="s">
        <v>316</v>
      </c>
      <c r="E241" s="4"/>
      <c r="F241" s="82">
        <f>F242</f>
        <v>8800</v>
      </c>
      <c r="G241" s="82">
        <f>G242</f>
        <v>8800</v>
      </c>
    </row>
    <row r="242" spans="1:7" s="39" customFormat="1" x14ac:dyDescent="0.2">
      <c r="A242" s="14" t="s">
        <v>82</v>
      </c>
      <c r="B242" s="6" t="s">
        <v>21</v>
      </c>
      <c r="C242" s="6" t="s">
        <v>19</v>
      </c>
      <c r="D242" s="6" t="s">
        <v>316</v>
      </c>
      <c r="E242" s="6" t="s">
        <v>83</v>
      </c>
      <c r="F242" s="81">
        <f>8380+420</f>
        <v>8800</v>
      </c>
      <c r="G242" s="81">
        <f>8380+420</f>
        <v>8800</v>
      </c>
    </row>
    <row r="243" spans="1:7" s="39" customFormat="1" x14ac:dyDescent="0.2">
      <c r="A243" s="23" t="s">
        <v>226</v>
      </c>
      <c r="B243" s="9" t="s">
        <v>21</v>
      </c>
      <c r="C243" s="9" t="s">
        <v>32</v>
      </c>
      <c r="D243" s="9"/>
      <c r="E243" s="9"/>
      <c r="F243" s="49">
        <f>F244+F251</f>
        <v>99995.199999999997</v>
      </c>
      <c r="G243" s="49">
        <f>G244+G251</f>
        <v>99995.199999999997</v>
      </c>
    </row>
    <row r="244" spans="1:7" ht="25.5" x14ac:dyDescent="0.2">
      <c r="A244" s="18" t="s">
        <v>468</v>
      </c>
      <c r="B244" s="11" t="s">
        <v>21</v>
      </c>
      <c r="C244" s="11" t="s">
        <v>32</v>
      </c>
      <c r="D244" s="11" t="s">
        <v>156</v>
      </c>
      <c r="E244" s="11"/>
      <c r="F244" s="50">
        <f>F245</f>
        <v>25110.3</v>
      </c>
      <c r="G244" s="50">
        <f>G245</f>
        <v>25110.3</v>
      </c>
    </row>
    <row r="245" spans="1:7" ht="27" x14ac:dyDescent="0.2">
      <c r="A245" s="41" t="s">
        <v>301</v>
      </c>
      <c r="B245" s="7" t="s">
        <v>21</v>
      </c>
      <c r="C245" s="7" t="s">
        <v>32</v>
      </c>
      <c r="D245" s="7" t="s">
        <v>157</v>
      </c>
      <c r="E245" s="7"/>
      <c r="F245" s="42">
        <f>F246</f>
        <v>25110.3</v>
      </c>
      <c r="G245" s="42">
        <f>G246</f>
        <v>25110.3</v>
      </c>
    </row>
    <row r="246" spans="1:7" ht="25.5" x14ac:dyDescent="0.2">
      <c r="A246" s="24" t="s">
        <v>158</v>
      </c>
      <c r="B246" s="4" t="s">
        <v>21</v>
      </c>
      <c r="C246" s="4" t="s">
        <v>32</v>
      </c>
      <c r="D246" s="4" t="s">
        <v>159</v>
      </c>
      <c r="E246" s="4"/>
      <c r="F246" s="5">
        <f>F247+F249</f>
        <v>25110.3</v>
      </c>
      <c r="G246" s="5">
        <f>G247+G249</f>
        <v>25110.3</v>
      </c>
    </row>
    <row r="247" spans="1:7" ht="38.25" x14ac:dyDescent="0.2">
      <c r="A247" s="22" t="s">
        <v>160</v>
      </c>
      <c r="B247" s="4" t="s">
        <v>21</v>
      </c>
      <c r="C247" s="4" t="s">
        <v>32</v>
      </c>
      <c r="D247" s="4" t="s">
        <v>161</v>
      </c>
      <c r="E247" s="4"/>
      <c r="F247" s="82">
        <f>F248</f>
        <v>11764</v>
      </c>
      <c r="G247" s="82">
        <f>G248</f>
        <v>11764</v>
      </c>
    </row>
    <row r="248" spans="1:7" ht="51" x14ac:dyDescent="0.2">
      <c r="A248" s="25" t="s">
        <v>81</v>
      </c>
      <c r="B248" s="6" t="s">
        <v>21</v>
      </c>
      <c r="C248" s="6" t="s">
        <v>32</v>
      </c>
      <c r="D248" s="6" t="s">
        <v>161</v>
      </c>
      <c r="E248" s="6" t="s">
        <v>85</v>
      </c>
      <c r="F248" s="81">
        <v>11764</v>
      </c>
      <c r="G248" s="81">
        <v>11764</v>
      </c>
    </row>
    <row r="249" spans="1:7" ht="76.5" x14ac:dyDescent="0.2">
      <c r="A249" s="24" t="s">
        <v>359</v>
      </c>
      <c r="B249" s="4" t="s">
        <v>21</v>
      </c>
      <c r="C249" s="4" t="s">
        <v>32</v>
      </c>
      <c r="D249" s="4" t="s">
        <v>263</v>
      </c>
      <c r="E249" s="4"/>
      <c r="F249" s="5">
        <f>F250</f>
        <v>13346.3</v>
      </c>
      <c r="G249" s="5">
        <f>G250</f>
        <v>13346.3</v>
      </c>
    </row>
    <row r="250" spans="1:7" ht="51" x14ac:dyDescent="0.2">
      <c r="A250" s="25" t="s">
        <v>81</v>
      </c>
      <c r="B250" s="6" t="s">
        <v>21</v>
      </c>
      <c r="C250" s="6" t="s">
        <v>32</v>
      </c>
      <c r="D250" s="6" t="s">
        <v>263</v>
      </c>
      <c r="E250" s="6" t="s">
        <v>85</v>
      </c>
      <c r="F250" s="81">
        <v>13346.3</v>
      </c>
      <c r="G250" s="81">
        <v>13346.3</v>
      </c>
    </row>
    <row r="251" spans="1:7" s="39" customFormat="1" ht="25.5" x14ac:dyDescent="0.2">
      <c r="A251" s="34" t="s">
        <v>440</v>
      </c>
      <c r="B251" s="11" t="s">
        <v>21</v>
      </c>
      <c r="C251" s="11" t="s">
        <v>32</v>
      </c>
      <c r="D251" s="11" t="s">
        <v>178</v>
      </c>
      <c r="E251" s="11"/>
      <c r="F251" s="50">
        <f>F252</f>
        <v>74884.899999999994</v>
      </c>
      <c r="G251" s="50">
        <f>G252</f>
        <v>74884.899999999994</v>
      </c>
    </row>
    <row r="252" spans="1:7" s="39" customFormat="1" ht="27" x14ac:dyDescent="0.2">
      <c r="A252" s="31" t="s">
        <v>294</v>
      </c>
      <c r="B252" s="7" t="s">
        <v>21</v>
      </c>
      <c r="C252" s="7" t="s">
        <v>32</v>
      </c>
      <c r="D252" s="7" t="s">
        <v>195</v>
      </c>
      <c r="E252" s="7"/>
      <c r="F252" s="42">
        <f>F253</f>
        <v>74884.899999999994</v>
      </c>
      <c r="G252" s="42">
        <f>G253</f>
        <v>74884.899999999994</v>
      </c>
    </row>
    <row r="253" spans="1:7" s="39" customFormat="1" ht="38.25" x14ac:dyDescent="0.2">
      <c r="A253" s="30" t="s">
        <v>186</v>
      </c>
      <c r="B253" s="4" t="s">
        <v>21</v>
      </c>
      <c r="C253" s="4" t="s">
        <v>32</v>
      </c>
      <c r="D253" s="4" t="s">
        <v>196</v>
      </c>
      <c r="E253" s="4"/>
      <c r="F253" s="5">
        <f>F254+F257</f>
        <v>74884.899999999994</v>
      </c>
      <c r="G253" s="5">
        <f>G254+G257</f>
        <v>74884.899999999994</v>
      </c>
    </row>
    <row r="254" spans="1:7" s="39" customFormat="1" ht="38.25" x14ac:dyDescent="0.2">
      <c r="A254" s="30" t="s">
        <v>197</v>
      </c>
      <c r="B254" s="4" t="s">
        <v>21</v>
      </c>
      <c r="C254" s="4" t="s">
        <v>32</v>
      </c>
      <c r="D254" s="4" t="s">
        <v>198</v>
      </c>
      <c r="E254" s="4"/>
      <c r="F254" s="5">
        <f>F255+F256</f>
        <v>873</v>
      </c>
      <c r="G254" s="5">
        <f>G255+G256</f>
        <v>873</v>
      </c>
    </row>
    <row r="255" spans="1:7" s="39" customFormat="1" ht="51" x14ac:dyDescent="0.2">
      <c r="A255" s="25" t="s">
        <v>80</v>
      </c>
      <c r="B255" s="6" t="s">
        <v>21</v>
      </c>
      <c r="C255" s="6" t="s">
        <v>32</v>
      </c>
      <c r="D255" s="6" t="s">
        <v>198</v>
      </c>
      <c r="E255" s="6" t="s">
        <v>86</v>
      </c>
      <c r="F255" s="20">
        <v>78</v>
      </c>
      <c r="G255" s="20">
        <v>78</v>
      </c>
    </row>
    <row r="256" spans="1:7" s="39" customFormat="1" ht="51" x14ac:dyDescent="0.2">
      <c r="A256" s="14" t="s">
        <v>81</v>
      </c>
      <c r="B256" s="6" t="s">
        <v>21</v>
      </c>
      <c r="C256" s="6" t="s">
        <v>32</v>
      </c>
      <c r="D256" s="6" t="s">
        <v>198</v>
      </c>
      <c r="E256" s="6" t="s">
        <v>85</v>
      </c>
      <c r="F256" s="20">
        <v>795</v>
      </c>
      <c r="G256" s="20">
        <v>795</v>
      </c>
    </row>
    <row r="257" spans="1:7" s="39" customFormat="1" ht="38.25" x14ac:dyDescent="0.2">
      <c r="A257" s="17" t="s">
        <v>115</v>
      </c>
      <c r="B257" s="4" t="s">
        <v>21</v>
      </c>
      <c r="C257" s="4" t="s">
        <v>32</v>
      </c>
      <c r="D257" s="4" t="s">
        <v>273</v>
      </c>
      <c r="E257" s="4"/>
      <c r="F257" s="82">
        <f>F258+F259</f>
        <v>74011.899999999994</v>
      </c>
      <c r="G257" s="82">
        <f>G258+G259</f>
        <v>74011.899999999994</v>
      </c>
    </row>
    <row r="258" spans="1:7" s="39" customFormat="1" ht="51" x14ac:dyDescent="0.2">
      <c r="A258" s="25" t="s">
        <v>80</v>
      </c>
      <c r="B258" s="6" t="s">
        <v>21</v>
      </c>
      <c r="C258" s="6" t="s">
        <v>32</v>
      </c>
      <c r="D258" s="6" t="s">
        <v>273</v>
      </c>
      <c r="E258" s="6" t="s">
        <v>86</v>
      </c>
      <c r="F258" s="81">
        <f>10159.152+10480</f>
        <v>20639.152000000002</v>
      </c>
      <c r="G258" s="81">
        <f>10159.152+10480</f>
        <v>20639.152000000002</v>
      </c>
    </row>
    <row r="259" spans="1:7" s="39" customFormat="1" ht="51" x14ac:dyDescent="0.2">
      <c r="A259" s="14" t="s">
        <v>81</v>
      </c>
      <c r="B259" s="6" t="s">
        <v>21</v>
      </c>
      <c r="C259" s="6" t="s">
        <v>32</v>
      </c>
      <c r="D259" s="6" t="s">
        <v>273</v>
      </c>
      <c r="E259" s="6" t="s">
        <v>85</v>
      </c>
      <c r="F259" s="81">
        <f>32170.648+21202.1</f>
        <v>53372.748</v>
      </c>
      <c r="G259" s="81">
        <f>32170.648+21202.1</f>
        <v>53372.748</v>
      </c>
    </row>
    <row r="260" spans="1:7" s="39" customFormat="1" ht="25.5" x14ac:dyDescent="0.2">
      <c r="A260" s="23" t="s">
        <v>8</v>
      </c>
      <c r="B260" s="73" t="s">
        <v>21</v>
      </c>
      <c r="C260" s="73" t="s">
        <v>22</v>
      </c>
      <c r="D260" s="23"/>
      <c r="E260" s="23"/>
      <c r="F260" s="49">
        <f>F261</f>
        <v>403.1</v>
      </c>
      <c r="G260" s="49">
        <f>G261</f>
        <v>403.1</v>
      </c>
    </row>
    <row r="261" spans="1:7" s="39" customFormat="1" ht="25.5" x14ac:dyDescent="0.2">
      <c r="A261" s="34" t="s">
        <v>440</v>
      </c>
      <c r="B261" s="11" t="s">
        <v>21</v>
      </c>
      <c r="C261" s="11" t="s">
        <v>22</v>
      </c>
      <c r="D261" s="11" t="s">
        <v>178</v>
      </c>
      <c r="E261" s="11"/>
      <c r="F261" s="50">
        <f>F262</f>
        <v>403.1</v>
      </c>
      <c r="G261" s="50">
        <f>G262</f>
        <v>403.1</v>
      </c>
    </row>
    <row r="262" spans="1:7" s="39" customFormat="1" ht="27" x14ac:dyDescent="0.2">
      <c r="A262" s="31" t="s">
        <v>293</v>
      </c>
      <c r="B262" s="7" t="s">
        <v>21</v>
      </c>
      <c r="C262" s="7" t="s">
        <v>22</v>
      </c>
      <c r="D262" s="7" t="s">
        <v>185</v>
      </c>
      <c r="E262" s="7"/>
      <c r="F262" s="42">
        <f>F264</f>
        <v>403.1</v>
      </c>
      <c r="G262" s="42">
        <f>G264</f>
        <v>403.1</v>
      </c>
    </row>
    <row r="263" spans="1:7" s="39" customFormat="1" ht="25.5" x14ac:dyDescent="0.2">
      <c r="A263" s="30" t="s">
        <v>191</v>
      </c>
      <c r="B263" s="4" t="s">
        <v>21</v>
      </c>
      <c r="C263" s="4" t="s">
        <v>22</v>
      </c>
      <c r="D263" s="4" t="s">
        <v>187</v>
      </c>
      <c r="E263" s="4"/>
      <c r="F263" s="5">
        <f>F264</f>
        <v>403.1</v>
      </c>
      <c r="G263" s="5">
        <f>G264</f>
        <v>403.1</v>
      </c>
    </row>
    <row r="264" spans="1:7" s="39" customFormat="1" ht="38.25" x14ac:dyDescent="0.2">
      <c r="A264" s="24" t="s">
        <v>338</v>
      </c>
      <c r="B264" s="4" t="s">
        <v>21</v>
      </c>
      <c r="C264" s="4" t="s">
        <v>22</v>
      </c>
      <c r="D264" s="4" t="s">
        <v>9</v>
      </c>
      <c r="E264" s="4"/>
      <c r="F264" s="5">
        <f>F265</f>
        <v>403.1</v>
      </c>
      <c r="G264" s="5">
        <f>G265</f>
        <v>403.1</v>
      </c>
    </row>
    <row r="265" spans="1:7" s="39" customFormat="1" x14ac:dyDescent="0.2">
      <c r="A265" s="25" t="s">
        <v>82</v>
      </c>
      <c r="B265" s="6" t="s">
        <v>21</v>
      </c>
      <c r="C265" s="6" t="s">
        <v>22</v>
      </c>
      <c r="D265" s="6" t="s">
        <v>9</v>
      </c>
      <c r="E265" s="6" t="s">
        <v>83</v>
      </c>
      <c r="F265" s="81">
        <f>395+8.1</f>
        <v>403.1</v>
      </c>
      <c r="G265" s="81">
        <f>395+8.1</f>
        <v>403.1</v>
      </c>
    </row>
    <row r="266" spans="1:7" s="39" customFormat="1" x14ac:dyDescent="0.2">
      <c r="A266" s="23" t="s">
        <v>36</v>
      </c>
      <c r="B266" s="9" t="s">
        <v>21</v>
      </c>
      <c r="C266" s="9" t="s">
        <v>21</v>
      </c>
      <c r="D266" s="9"/>
      <c r="E266" s="9"/>
      <c r="F266" s="49">
        <f>F276+F267</f>
        <v>12970.070759999999</v>
      </c>
      <c r="G266" s="49">
        <f>G276+G267</f>
        <v>12970.070759999999</v>
      </c>
    </row>
    <row r="267" spans="1:7" s="39" customFormat="1" ht="38.25" x14ac:dyDescent="0.2">
      <c r="A267" s="34" t="s">
        <v>469</v>
      </c>
      <c r="B267" s="11" t="s">
        <v>21</v>
      </c>
      <c r="C267" s="11" t="s">
        <v>21</v>
      </c>
      <c r="D267" s="91" t="s">
        <v>177</v>
      </c>
      <c r="E267" s="91"/>
      <c r="F267" s="83">
        <f>F268+F272</f>
        <v>2309.24082</v>
      </c>
      <c r="G267" s="83">
        <f>G268+G272</f>
        <v>2309.24082</v>
      </c>
    </row>
    <row r="268" spans="1:7" s="39" customFormat="1" ht="27" x14ac:dyDescent="0.2">
      <c r="A268" s="31" t="s">
        <v>307</v>
      </c>
      <c r="B268" s="7" t="s">
        <v>21</v>
      </c>
      <c r="C268" s="7" t="s">
        <v>21</v>
      </c>
      <c r="D268" s="7" t="s">
        <v>282</v>
      </c>
      <c r="E268" s="7"/>
      <c r="F268" s="84">
        <f>F269</f>
        <v>102.04082</v>
      </c>
      <c r="G268" s="84">
        <f>G269</f>
        <v>102.04082</v>
      </c>
    </row>
    <row r="269" spans="1:7" s="39" customFormat="1" ht="38.25" x14ac:dyDescent="0.2">
      <c r="A269" s="30" t="s">
        <v>441</v>
      </c>
      <c r="B269" s="4" t="s">
        <v>21</v>
      </c>
      <c r="C269" s="4" t="s">
        <v>21</v>
      </c>
      <c r="D269" s="4" t="s">
        <v>362</v>
      </c>
      <c r="E269" s="6"/>
      <c r="F269" s="82">
        <f>F270</f>
        <v>102.04082</v>
      </c>
      <c r="G269" s="82">
        <f t="shared" ref="F269:G270" si="17">G270</f>
        <v>102.04082</v>
      </c>
    </row>
    <row r="270" spans="1:7" s="39" customFormat="1" ht="25.5" x14ac:dyDescent="0.2">
      <c r="A270" s="30" t="s">
        <v>361</v>
      </c>
      <c r="B270" s="4" t="s">
        <v>21</v>
      </c>
      <c r="C270" s="4" t="s">
        <v>21</v>
      </c>
      <c r="D270" s="4" t="s">
        <v>363</v>
      </c>
      <c r="E270" s="6"/>
      <c r="F270" s="82">
        <f t="shared" si="17"/>
        <v>102.04082</v>
      </c>
      <c r="G270" s="82">
        <f t="shared" si="17"/>
        <v>102.04082</v>
      </c>
    </row>
    <row r="271" spans="1:7" s="39" customFormat="1" ht="25.5" x14ac:dyDescent="0.2">
      <c r="A271" s="15" t="s">
        <v>96</v>
      </c>
      <c r="B271" s="6" t="s">
        <v>21</v>
      </c>
      <c r="C271" s="6" t="s">
        <v>21</v>
      </c>
      <c r="D271" s="6" t="s">
        <v>363</v>
      </c>
      <c r="E271" s="6" t="s">
        <v>69</v>
      </c>
      <c r="F271" s="81">
        <f>100+2.04082</f>
        <v>102.04082</v>
      </c>
      <c r="G271" s="81">
        <f>100+2.04082</f>
        <v>102.04082</v>
      </c>
    </row>
    <row r="272" spans="1:7" ht="27" x14ac:dyDescent="0.2">
      <c r="A272" s="41" t="s">
        <v>305</v>
      </c>
      <c r="B272" s="7" t="s">
        <v>21</v>
      </c>
      <c r="C272" s="7" t="s">
        <v>21</v>
      </c>
      <c r="D272" s="7" t="s">
        <v>309</v>
      </c>
      <c r="E272" s="11"/>
      <c r="F272" s="99">
        <f t="shared" ref="F272:G274" si="18">F273</f>
        <v>2207.1999999999998</v>
      </c>
      <c r="G272" s="99">
        <f t="shared" si="18"/>
        <v>2207.1999999999998</v>
      </c>
    </row>
    <row r="273" spans="1:7" s="40" customFormat="1" ht="38.25" x14ac:dyDescent="0.2">
      <c r="A273" s="24" t="s">
        <v>442</v>
      </c>
      <c r="B273" s="4" t="s">
        <v>21</v>
      </c>
      <c r="C273" s="4" t="s">
        <v>21</v>
      </c>
      <c r="D273" s="4" t="s">
        <v>310</v>
      </c>
      <c r="E273" s="4"/>
      <c r="F273" s="5">
        <f t="shared" si="18"/>
        <v>2207.1999999999998</v>
      </c>
      <c r="G273" s="5">
        <f t="shared" si="18"/>
        <v>2207.1999999999998</v>
      </c>
    </row>
    <row r="274" spans="1:7" s="39" customFormat="1" ht="38.25" x14ac:dyDescent="0.2">
      <c r="A274" s="24" t="s">
        <v>267</v>
      </c>
      <c r="B274" s="4" t="s">
        <v>21</v>
      </c>
      <c r="C274" s="4" t="s">
        <v>21</v>
      </c>
      <c r="D274" s="4" t="s">
        <v>317</v>
      </c>
      <c r="E274" s="4"/>
      <c r="F274" s="5">
        <f t="shared" si="18"/>
        <v>2207.1999999999998</v>
      </c>
      <c r="G274" s="5">
        <f t="shared" si="18"/>
        <v>2207.1999999999998</v>
      </c>
    </row>
    <row r="275" spans="1:7" ht="51" x14ac:dyDescent="0.2">
      <c r="A275" s="15" t="s">
        <v>81</v>
      </c>
      <c r="B275" s="6" t="s">
        <v>21</v>
      </c>
      <c r="C275" s="6" t="s">
        <v>21</v>
      </c>
      <c r="D275" s="6" t="s">
        <v>317</v>
      </c>
      <c r="E275" s="6" t="s">
        <v>85</v>
      </c>
      <c r="F275" s="81">
        <v>2207.1999999999998</v>
      </c>
      <c r="G275" s="81">
        <v>2207.1999999999998</v>
      </c>
    </row>
    <row r="276" spans="1:7" s="39" customFormat="1" ht="25.5" x14ac:dyDescent="0.2">
      <c r="A276" s="34" t="s">
        <v>440</v>
      </c>
      <c r="B276" s="11" t="s">
        <v>21</v>
      </c>
      <c r="C276" s="11" t="s">
        <v>21</v>
      </c>
      <c r="D276" s="11" t="s">
        <v>199</v>
      </c>
      <c r="E276" s="11"/>
      <c r="F276" s="50">
        <f>F277</f>
        <v>10660.82994</v>
      </c>
      <c r="G276" s="50">
        <f>G277</f>
        <v>10660.82994</v>
      </c>
    </row>
    <row r="277" spans="1:7" s="39" customFormat="1" ht="13.5" x14ac:dyDescent="0.2">
      <c r="A277" s="31" t="s">
        <v>295</v>
      </c>
      <c r="B277" s="7" t="s">
        <v>21</v>
      </c>
      <c r="C277" s="7" t="s">
        <v>21</v>
      </c>
      <c r="D277" s="7" t="s">
        <v>200</v>
      </c>
      <c r="E277" s="7"/>
      <c r="F277" s="42">
        <f>F278</f>
        <v>10660.82994</v>
      </c>
      <c r="G277" s="42">
        <f>G278</f>
        <v>10660.82994</v>
      </c>
    </row>
    <row r="278" spans="1:7" s="39" customFormat="1" ht="25.5" x14ac:dyDescent="0.2">
      <c r="A278" s="30" t="s">
        <v>201</v>
      </c>
      <c r="B278" s="4" t="s">
        <v>21</v>
      </c>
      <c r="C278" s="4" t="s">
        <v>21</v>
      </c>
      <c r="D278" s="4" t="s">
        <v>202</v>
      </c>
      <c r="E278" s="11"/>
      <c r="F278" s="5">
        <f>F279+F281+F283</f>
        <v>10660.82994</v>
      </c>
      <c r="G278" s="5">
        <f>G279+G281+G283</f>
        <v>10660.82994</v>
      </c>
    </row>
    <row r="279" spans="1:7" s="39" customFormat="1" ht="25.5" x14ac:dyDescent="0.2">
      <c r="A279" s="24" t="s">
        <v>112</v>
      </c>
      <c r="B279" s="4" t="s">
        <v>21</v>
      </c>
      <c r="C279" s="4" t="s">
        <v>21</v>
      </c>
      <c r="D279" s="4" t="s">
        <v>203</v>
      </c>
      <c r="E279" s="4"/>
      <c r="F279" s="5">
        <f>F280</f>
        <v>4940.8771399999996</v>
      </c>
      <c r="G279" s="5">
        <f>G280</f>
        <v>4940.8771399999996</v>
      </c>
    </row>
    <row r="280" spans="1:7" s="39" customFormat="1" ht="25.5" x14ac:dyDescent="0.2">
      <c r="A280" s="14" t="s">
        <v>318</v>
      </c>
      <c r="B280" s="6" t="s">
        <v>21</v>
      </c>
      <c r="C280" s="6" t="s">
        <v>21</v>
      </c>
      <c r="D280" s="6" t="s">
        <v>203</v>
      </c>
      <c r="E280" s="6" t="s">
        <v>319</v>
      </c>
      <c r="F280" s="81">
        <v>4940.8771399999996</v>
      </c>
      <c r="G280" s="81">
        <v>4940.8771399999996</v>
      </c>
    </row>
    <row r="281" spans="1:7" s="39" customFormat="1" ht="25.5" x14ac:dyDescent="0.2">
      <c r="A281" s="17" t="s">
        <v>227</v>
      </c>
      <c r="B281" s="4" t="s">
        <v>21</v>
      </c>
      <c r="C281" s="4" t="s">
        <v>21</v>
      </c>
      <c r="D281" s="4" t="s">
        <v>204</v>
      </c>
      <c r="E281" s="4"/>
      <c r="F281" s="82">
        <f>F282</f>
        <v>5645.8527999999997</v>
      </c>
      <c r="G281" s="82">
        <f>G282</f>
        <v>5645.8527999999997</v>
      </c>
    </row>
    <row r="282" spans="1:7" s="39" customFormat="1" ht="25.5" x14ac:dyDescent="0.2">
      <c r="A282" s="14" t="s">
        <v>318</v>
      </c>
      <c r="B282" s="6" t="s">
        <v>21</v>
      </c>
      <c r="C282" s="6" t="s">
        <v>21</v>
      </c>
      <c r="D282" s="6" t="s">
        <v>204</v>
      </c>
      <c r="E282" s="6" t="s">
        <v>319</v>
      </c>
      <c r="F282" s="81">
        <v>5645.8527999999997</v>
      </c>
      <c r="G282" s="81">
        <v>5645.8527999999997</v>
      </c>
    </row>
    <row r="283" spans="1:7" s="39" customFormat="1" ht="38.25" x14ac:dyDescent="0.2">
      <c r="A283" s="24" t="s">
        <v>228</v>
      </c>
      <c r="B283" s="4" t="s">
        <v>21</v>
      </c>
      <c r="C283" s="4" t="s">
        <v>21</v>
      </c>
      <c r="D283" s="4" t="s">
        <v>231</v>
      </c>
      <c r="E283" s="4"/>
      <c r="F283" s="82">
        <f>F284+F285</f>
        <v>74.099999999999994</v>
      </c>
      <c r="G283" s="82">
        <f>G284+G285</f>
        <v>74.099999999999994</v>
      </c>
    </row>
    <row r="284" spans="1:7" s="39" customFormat="1" x14ac:dyDescent="0.2">
      <c r="A284" s="37" t="s">
        <v>222</v>
      </c>
      <c r="B284" s="6" t="s">
        <v>21</v>
      </c>
      <c r="C284" s="6" t="s">
        <v>21</v>
      </c>
      <c r="D284" s="6" t="s">
        <v>231</v>
      </c>
      <c r="E284" s="6" t="s">
        <v>98</v>
      </c>
      <c r="F284" s="81">
        <v>56.938000000000002</v>
      </c>
      <c r="G284" s="81">
        <v>56.938000000000002</v>
      </c>
    </row>
    <row r="285" spans="1:7" s="39" customFormat="1" ht="38.25" x14ac:dyDescent="0.2">
      <c r="A285" s="14" t="s">
        <v>219</v>
      </c>
      <c r="B285" s="6" t="s">
        <v>21</v>
      </c>
      <c r="C285" s="6" t="s">
        <v>21</v>
      </c>
      <c r="D285" s="6" t="s">
        <v>231</v>
      </c>
      <c r="E285" s="6" t="s">
        <v>143</v>
      </c>
      <c r="F285" s="81">
        <v>17.161999999999999</v>
      </c>
      <c r="G285" s="81">
        <v>17.161999999999999</v>
      </c>
    </row>
    <row r="286" spans="1:7" s="39" customFormat="1" x14ac:dyDescent="0.2">
      <c r="A286" s="27" t="s">
        <v>14</v>
      </c>
      <c r="B286" s="9" t="s">
        <v>21</v>
      </c>
      <c r="C286" s="9" t="s">
        <v>23</v>
      </c>
      <c r="D286" s="9"/>
      <c r="E286" s="9"/>
      <c r="F286" s="49">
        <f>F287</f>
        <v>66712.487799999988</v>
      </c>
      <c r="G286" s="49">
        <f>G287</f>
        <v>66712.487799999988</v>
      </c>
    </row>
    <row r="287" spans="1:7" s="39" customFormat="1" ht="25.5" x14ac:dyDescent="0.2">
      <c r="A287" s="34" t="s">
        <v>440</v>
      </c>
      <c r="B287" s="11" t="s">
        <v>21</v>
      </c>
      <c r="C287" s="11" t="s">
        <v>23</v>
      </c>
      <c r="D287" s="11" t="s">
        <v>178</v>
      </c>
      <c r="E287" s="11"/>
      <c r="F287" s="50">
        <f>F293+F288+F310</f>
        <v>66712.487799999988</v>
      </c>
      <c r="G287" s="50">
        <f>G293+G288+G310</f>
        <v>66712.487799999988</v>
      </c>
    </row>
    <row r="288" spans="1:7" s="39" customFormat="1" ht="13.5" x14ac:dyDescent="0.2">
      <c r="A288" s="31" t="s">
        <v>295</v>
      </c>
      <c r="B288" s="7" t="s">
        <v>21</v>
      </c>
      <c r="C288" s="7" t="s">
        <v>23</v>
      </c>
      <c r="D288" s="7" t="s">
        <v>200</v>
      </c>
      <c r="E288" s="7"/>
      <c r="F288" s="42">
        <f>F289</f>
        <v>84.68780000000001</v>
      </c>
      <c r="G288" s="42">
        <f>G289</f>
        <v>84.68780000000001</v>
      </c>
    </row>
    <row r="289" spans="1:7" s="39" customFormat="1" ht="25.5" x14ac:dyDescent="0.2">
      <c r="A289" s="30" t="s">
        <v>201</v>
      </c>
      <c r="B289" s="4" t="s">
        <v>21</v>
      </c>
      <c r="C289" s="4" t="s">
        <v>23</v>
      </c>
      <c r="D289" s="4" t="s">
        <v>202</v>
      </c>
      <c r="E289" s="11"/>
      <c r="F289" s="5">
        <f>F290</f>
        <v>84.68780000000001</v>
      </c>
      <c r="G289" s="5">
        <f>G290</f>
        <v>84.68780000000001</v>
      </c>
    </row>
    <row r="290" spans="1:7" s="39" customFormat="1" ht="38.25" x14ac:dyDescent="0.2">
      <c r="A290" s="17" t="s">
        <v>224</v>
      </c>
      <c r="B290" s="4" t="s">
        <v>21</v>
      </c>
      <c r="C290" s="4" t="s">
        <v>23</v>
      </c>
      <c r="D290" s="4" t="s">
        <v>223</v>
      </c>
      <c r="E290" s="4"/>
      <c r="F290" s="82">
        <f>F291+F292</f>
        <v>84.68780000000001</v>
      </c>
      <c r="G290" s="82">
        <f>G291+G292</f>
        <v>84.68780000000001</v>
      </c>
    </row>
    <row r="291" spans="1:7" s="39" customFormat="1" x14ac:dyDescent="0.2">
      <c r="A291" s="37" t="s">
        <v>222</v>
      </c>
      <c r="B291" s="6" t="s">
        <v>21</v>
      </c>
      <c r="C291" s="6" t="s">
        <v>23</v>
      </c>
      <c r="D291" s="6" t="s">
        <v>223</v>
      </c>
      <c r="E291" s="6" t="s">
        <v>98</v>
      </c>
      <c r="F291" s="81">
        <v>65.045000000000002</v>
      </c>
      <c r="G291" s="81">
        <v>65.045000000000002</v>
      </c>
    </row>
    <row r="292" spans="1:7" s="39" customFormat="1" ht="38.25" x14ac:dyDescent="0.2">
      <c r="A292" s="14" t="s">
        <v>219</v>
      </c>
      <c r="B292" s="6" t="s">
        <v>21</v>
      </c>
      <c r="C292" s="6" t="s">
        <v>23</v>
      </c>
      <c r="D292" s="6" t="s">
        <v>223</v>
      </c>
      <c r="E292" s="6" t="s">
        <v>143</v>
      </c>
      <c r="F292" s="81">
        <v>19.642800000000001</v>
      </c>
      <c r="G292" s="81">
        <v>19.642800000000001</v>
      </c>
    </row>
    <row r="293" spans="1:7" s="39" customFormat="1" ht="27" x14ac:dyDescent="0.2">
      <c r="A293" s="31" t="s">
        <v>296</v>
      </c>
      <c r="B293" s="11" t="s">
        <v>21</v>
      </c>
      <c r="C293" s="11" t="s">
        <v>23</v>
      </c>
      <c r="D293" s="11" t="s">
        <v>205</v>
      </c>
      <c r="E293" s="11"/>
      <c r="F293" s="50">
        <f>F294</f>
        <v>66329.799999999988</v>
      </c>
      <c r="G293" s="50">
        <f>G294</f>
        <v>66329.799999999988</v>
      </c>
    </row>
    <row r="294" spans="1:7" s="39" customFormat="1" ht="25.5" x14ac:dyDescent="0.2">
      <c r="A294" s="30" t="s">
        <v>206</v>
      </c>
      <c r="B294" s="4" t="s">
        <v>21</v>
      </c>
      <c r="C294" s="4" t="s">
        <v>23</v>
      </c>
      <c r="D294" s="4" t="s">
        <v>207</v>
      </c>
      <c r="E294" s="4"/>
      <c r="F294" s="5">
        <f>F297+F300+F295+F307</f>
        <v>66329.799999999988</v>
      </c>
      <c r="G294" s="5">
        <f>G297+G300+G295+G307</f>
        <v>66329.799999999988</v>
      </c>
    </row>
    <row r="295" spans="1:7" s="39" customFormat="1" ht="89.25" x14ac:dyDescent="0.2">
      <c r="A295" s="24" t="s">
        <v>57</v>
      </c>
      <c r="B295" s="4" t="s">
        <v>21</v>
      </c>
      <c r="C295" s="4" t="s">
        <v>23</v>
      </c>
      <c r="D295" s="4" t="s">
        <v>210</v>
      </c>
      <c r="E295" s="4"/>
      <c r="F295" s="5">
        <f>F296</f>
        <v>82</v>
      </c>
      <c r="G295" s="5">
        <f>G296</f>
        <v>82</v>
      </c>
    </row>
    <row r="296" spans="1:7" s="39" customFormat="1" ht="25.5" x14ac:dyDescent="0.2">
      <c r="A296" s="14" t="s">
        <v>68</v>
      </c>
      <c r="B296" s="6" t="s">
        <v>21</v>
      </c>
      <c r="C296" s="6" t="s">
        <v>23</v>
      </c>
      <c r="D296" s="6" t="s">
        <v>210</v>
      </c>
      <c r="E296" s="6" t="s">
        <v>69</v>
      </c>
      <c r="F296" s="81">
        <v>82</v>
      </c>
      <c r="G296" s="81">
        <v>82</v>
      </c>
    </row>
    <row r="297" spans="1:7" s="39" customFormat="1" ht="25.5" x14ac:dyDescent="0.2">
      <c r="A297" s="30" t="s">
        <v>95</v>
      </c>
      <c r="B297" s="4" t="s">
        <v>21</v>
      </c>
      <c r="C297" s="4" t="s">
        <v>23</v>
      </c>
      <c r="D297" s="4" t="s">
        <v>221</v>
      </c>
      <c r="E297" s="4"/>
      <c r="F297" s="82">
        <f>F298+F299</f>
        <v>1190.2</v>
      </c>
      <c r="G297" s="82">
        <f>G298+G299</f>
        <v>1190.2</v>
      </c>
    </row>
    <row r="298" spans="1:7" s="39" customFormat="1" ht="25.5" x14ac:dyDescent="0.2">
      <c r="A298" s="37" t="s">
        <v>125</v>
      </c>
      <c r="B298" s="6" t="s">
        <v>21</v>
      </c>
      <c r="C298" s="6" t="s">
        <v>23</v>
      </c>
      <c r="D298" s="6" t="s">
        <v>221</v>
      </c>
      <c r="E298" s="6" t="s">
        <v>65</v>
      </c>
      <c r="F298" s="20">
        <v>914.2</v>
      </c>
      <c r="G298" s="20">
        <v>914.2</v>
      </c>
    </row>
    <row r="299" spans="1:7" ht="38.25" x14ac:dyDescent="0.2">
      <c r="A299" s="14" t="s">
        <v>126</v>
      </c>
      <c r="B299" s="6" t="s">
        <v>21</v>
      </c>
      <c r="C299" s="6" t="s">
        <v>23</v>
      </c>
      <c r="D299" s="6" t="s">
        <v>221</v>
      </c>
      <c r="E299" s="6" t="s">
        <v>119</v>
      </c>
      <c r="F299" s="20">
        <v>276</v>
      </c>
      <c r="G299" s="20">
        <v>276</v>
      </c>
    </row>
    <row r="300" spans="1:7" ht="51" x14ac:dyDescent="0.2">
      <c r="A300" s="24" t="s">
        <v>208</v>
      </c>
      <c r="B300" s="4" t="s">
        <v>21</v>
      </c>
      <c r="C300" s="4" t="s">
        <v>23</v>
      </c>
      <c r="D300" s="4" t="s">
        <v>209</v>
      </c>
      <c r="E300" s="4"/>
      <c r="F300" s="5">
        <f>SUM(F301:F306)</f>
        <v>33054.6</v>
      </c>
      <c r="G300" s="5">
        <f>SUM(G301:G306)</f>
        <v>33054.6</v>
      </c>
    </row>
    <row r="301" spans="1:7" x14ac:dyDescent="0.2">
      <c r="A301" s="37" t="s">
        <v>218</v>
      </c>
      <c r="B301" s="6" t="s">
        <v>21</v>
      </c>
      <c r="C301" s="6" t="s">
        <v>23</v>
      </c>
      <c r="D301" s="6" t="s">
        <v>209</v>
      </c>
      <c r="E301" s="6" t="s">
        <v>98</v>
      </c>
      <c r="F301" s="20">
        <v>24865.3</v>
      </c>
      <c r="G301" s="20">
        <v>24865.3</v>
      </c>
    </row>
    <row r="302" spans="1:7" ht="38.25" x14ac:dyDescent="0.2">
      <c r="A302" s="14" t="s">
        <v>219</v>
      </c>
      <c r="B302" s="6" t="s">
        <v>21</v>
      </c>
      <c r="C302" s="6" t="s">
        <v>23</v>
      </c>
      <c r="D302" s="6" t="s">
        <v>209</v>
      </c>
      <c r="E302" s="6" t="s">
        <v>143</v>
      </c>
      <c r="F302" s="20">
        <v>7509.3</v>
      </c>
      <c r="G302" s="20">
        <v>7509.3</v>
      </c>
    </row>
    <row r="303" spans="1:7" ht="25.5" x14ac:dyDescent="0.2">
      <c r="A303" s="14" t="s">
        <v>68</v>
      </c>
      <c r="B303" s="6" t="s">
        <v>21</v>
      </c>
      <c r="C303" s="6" t="s">
        <v>23</v>
      </c>
      <c r="D303" s="6" t="s">
        <v>209</v>
      </c>
      <c r="E303" s="6" t="s">
        <v>69</v>
      </c>
      <c r="F303" s="20">
        <v>16</v>
      </c>
      <c r="G303" s="20">
        <v>16</v>
      </c>
    </row>
    <row r="304" spans="1:7" s="39" customFormat="1" x14ac:dyDescent="0.2">
      <c r="A304" s="14" t="s">
        <v>353</v>
      </c>
      <c r="B304" s="6" t="s">
        <v>21</v>
      </c>
      <c r="C304" s="6" t="s">
        <v>23</v>
      </c>
      <c r="D304" s="6" t="s">
        <v>209</v>
      </c>
      <c r="E304" s="6" t="s">
        <v>352</v>
      </c>
      <c r="F304" s="20">
        <v>600</v>
      </c>
      <c r="G304" s="20">
        <v>600</v>
      </c>
    </row>
    <row r="305" spans="1:7" s="39" customFormat="1" ht="25.5" x14ac:dyDescent="0.2">
      <c r="A305" s="14" t="s">
        <v>70</v>
      </c>
      <c r="B305" s="6" t="s">
        <v>21</v>
      </c>
      <c r="C305" s="6" t="s">
        <v>23</v>
      </c>
      <c r="D305" s="6" t="s">
        <v>209</v>
      </c>
      <c r="E305" s="6" t="s">
        <v>71</v>
      </c>
      <c r="F305" s="20">
        <v>30</v>
      </c>
      <c r="G305" s="20">
        <v>30</v>
      </c>
    </row>
    <row r="306" spans="1:7" s="39" customFormat="1" x14ac:dyDescent="0.2">
      <c r="A306" s="14" t="s">
        <v>144</v>
      </c>
      <c r="B306" s="6" t="s">
        <v>21</v>
      </c>
      <c r="C306" s="6" t="s">
        <v>23</v>
      </c>
      <c r="D306" s="6" t="s">
        <v>209</v>
      </c>
      <c r="E306" s="6" t="s">
        <v>72</v>
      </c>
      <c r="F306" s="20">
        <v>34</v>
      </c>
      <c r="G306" s="20">
        <v>34</v>
      </c>
    </row>
    <row r="307" spans="1:7" ht="25.5" x14ac:dyDescent="0.2">
      <c r="A307" s="30" t="s">
        <v>457</v>
      </c>
      <c r="B307" s="4" t="s">
        <v>21</v>
      </c>
      <c r="C307" s="4" t="s">
        <v>23</v>
      </c>
      <c r="D307" s="4" t="s">
        <v>458</v>
      </c>
      <c r="E307" s="4"/>
      <c r="F307" s="82">
        <f>SUM(F308:F309)</f>
        <v>32003</v>
      </c>
      <c r="G307" s="82">
        <f>SUM(G308:G309)</f>
        <v>32003</v>
      </c>
    </row>
    <row r="308" spans="1:7" x14ac:dyDescent="0.2">
      <c r="A308" s="37" t="s">
        <v>217</v>
      </c>
      <c r="B308" s="6" t="s">
        <v>21</v>
      </c>
      <c r="C308" s="6" t="s">
        <v>23</v>
      </c>
      <c r="D308" s="6" t="s">
        <v>459</v>
      </c>
      <c r="E308" s="6" t="s">
        <v>98</v>
      </c>
      <c r="F308" s="20">
        <f>23850+737.6</f>
        <v>24587.599999999999</v>
      </c>
      <c r="G308" s="20">
        <f>23850+737.6</f>
        <v>24587.599999999999</v>
      </c>
    </row>
    <row r="309" spans="1:7" ht="38.25" x14ac:dyDescent="0.2">
      <c r="A309" s="14" t="s">
        <v>219</v>
      </c>
      <c r="B309" s="6" t="s">
        <v>21</v>
      </c>
      <c r="C309" s="6" t="s">
        <v>23</v>
      </c>
      <c r="D309" s="6" t="s">
        <v>458</v>
      </c>
      <c r="E309" s="6" t="s">
        <v>143</v>
      </c>
      <c r="F309" s="20">
        <f>7192.9+222.5</f>
        <v>7415.4</v>
      </c>
      <c r="G309" s="20">
        <f>7192.9+222.5</f>
        <v>7415.4</v>
      </c>
    </row>
    <row r="310" spans="1:7" ht="13.5" x14ac:dyDescent="0.2">
      <c r="A310" s="59" t="s">
        <v>297</v>
      </c>
      <c r="B310" s="11" t="s">
        <v>21</v>
      </c>
      <c r="C310" s="11" t="s">
        <v>23</v>
      </c>
      <c r="D310" s="11" t="s">
        <v>237</v>
      </c>
      <c r="E310" s="11"/>
      <c r="F310" s="50">
        <f>F311+F314</f>
        <v>298</v>
      </c>
      <c r="G310" s="50">
        <f>G311+G314</f>
        <v>298</v>
      </c>
    </row>
    <row r="311" spans="1:7" ht="25.5" x14ac:dyDescent="0.2">
      <c r="A311" s="60" t="s">
        <v>238</v>
      </c>
      <c r="B311" s="4" t="s">
        <v>21</v>
      </c>
      <c r="C311" s="4" t="s">
        <v>23</v>
      </c>
      <c r="D311" s="4" t="s">
        <v>239</v>
      </c>
      <c r="E311" s="4"/>
      <c r="F311" s="5">
        <f>F312</f>
        <v>200</v>
      </c>
      <c r="G311" s="5">
        <f>G312</f>
        <v>200</v>
      </c>
    </row>
    <row r="312" spans="1:7" ht="25.5" x14ac:dyDescent="0.2">
      <c r="A312" s="60" t="s">
        <v>240</v>
      </c>
      <c r="B312" s="4" t="s">
        <v>21</v>
      </c>
      <c r="C312" s="4" t="s">
        <v>23</v>
      </c>
      <c r="D312" s="4" t="s">
        <v>241</v>
      </c>
      <c r="E312" s="4"/>
      <c r="F312" s="5">
        <f>F313</f>
        <v>200</v>
      </c>
      <c r="G312" s="5">
        <f>G313</f>
        <v>200</v>
      </c>
    </row>
    <row r="313" spans="1:7" x14ac:dyDescent="0.2">
      <c r="A313" s="25" t="s">
        <v>82</v>
      </c>
      <c r="B313" s="6" t="s">
        <v>21</v>
      </c>
      <c r="C313" s="6" t="s">
        <v>23</v>
      </c>
      <c r="D313" s="6" t="s">
        <v>241</v>
      </c>
      <c r="E313" s="6" t="s">
        <v>83</v>
      </c>
      <c r="F313" s="20">
        <v>200</v>
      </c>
      <c r="G313" s="20">
        <v>200</v>
      </c>
    </row>
    <row r="314" spans="1:7" ht="38.25" x14ac:dyDescent="0.2">
      <c r="A314" s="24" t="s">
        <v>320</v>
      </c>
      <c r="B314" s="4" t="s">
        <v>21</v>
      </c>
      <c r="C314" s="4" t="s">
        <v>23</v>
      </c>
      <c r="D314" s="4" t="s">
        <v>321</v>
      </c>
      <c r="E314" s="68"/>
      <c r="F314" s="5">
        <f>F315</f>
        <v>98</v>
      </c>
      <c r="G314" s="5">
        <f>G315</f>
        <v>98</v>
      </c>
    </row>
    <row r="315" spans="1:7" ht="38.25" x14ac:dyDescent="0.2">
      <c r="A315" s="24" t="s">
        <v>322</v>
      </c>
      <c r="B315" s="4" t="s">
        <v>21</v>
      </c>
      <c r="C315" s="4" t="s">
        <v>23</v>
      </c>
      <c r="D315" s="4" t="s">
        <v>323</v>
      </c>
      <c r="E315" s="94"/>
      <c r="F315" s="5">
        <f>F316</f>
        <v>98</v>
      </c>
      <c r="G315" s="5">
        <f>G316</f>
        <v>98</v>
      </c>
    </row>
    <row r="316" spans="1:7" ht="25.5" x14ac:dyDescent="0.2">
      <c r="A316" s="14" t="s">
        <v>68</v>
      </c>
      <c r="B316" s="6" t="s">
        <v>21</v>
      </c>
      <c r="C316" s="6" t="s">
        <v>23</v>
      </c>
      <c r="D316" s="6" t="s">
        <v>323</v>
      </c>
      <c r="E316" s="68" t="s">
        <v>69</v>
      </c>
      <c r="F316" s="20">
        <v>98</v>
      </c>
      <c r="G316" s="20">
        <v>98</v>
      </c>
    </row>
    <row r="317" spans="1:7" x14ac:dyDescent="0.2">
      <c r="A317" s="21" t="s">
        <v>84</v>
      </c>
      <c r="B317" s="10" t="s">
        <v>34</v>
      </c>
      <c r="C317" s="10"/>
      <c r="D317" s="10"/>
      <c r="E317" s="10"/>
      <c r="F317" s="48">
        <f>F318+F339</f>
        <v>68089.399999999994</v>
      </c>
      <c r="G317" s="48">
        <f>G318+G339</f>
        <v>68089.399999999994</v>
      </c>
    </row>
    <row r="318" spans="1:7" x14ac:dyDescent="0.2">
      <c r="A318" s="23" t="s">
        <v>15</v>
      </c>
      <c r="B318" s="9" t="s">
        <v>34</v>
      </c>
      <c r="C318" s="9" t="s">
        <v>18</v>
      </c>
      <c r="D318" s="9"/>
      <c r="E318" s="9"/>
      <c r="F318" s="49">
        <f>F319+F336</f>
        <v>56821.5</v>
      </c>
      <c r="G318" s="49">
        <f>G319+G336</f>
        <v>56821.5</v>
      </c>
    </row>
    <row r="319" spans="1:7" s="39" customFormat="1" ht="25.5" x14ac:dyDescent="0.2">
      <c r="A319" s="18" t="s">
        <v>468</v>
      </c>
      <c r="B319" s="11" t="s">
        <v>24</v>
      </c>
      <c r="C319" s="11" t="s">
        <v>18</v>
      </c>
      <c r="D319" s="11" t="s">
        <v>156</v>
      </c>
      <c r="E319" s="11"/>
      <c r="F319" s="50">
        <f>F326+F320+F332</f>
        <v>49114</v>
      </c>
      <c r="G319" s="50">
        <f>G326+G320+G332</f>
        <v>49114</v>
      </c>
    </row>
    <row r="320" spans="1:7" ht="13.5" x14ac:dyDescent="0.2">
      <c r="A320" s="41" t="s">
        <v>302</v>
      </c>
      <c r="B320" s="7" t="s">
        <v>34</v>
      </c>
      <c r="C320" s="7" t="s">
        <v>18</v>
      </c>
      <c r="D320" s="7" t="s">
        <v>162</v>
      </c>
      <c r="E320" s="7"/>
      <c r="F320" s="42">
        <f>F321</f>
        <v>18282.400000000001</v>
      </c>
      <c r="G320" s="42">
        <f>G321</f>
        <v>18282.400000000001</v>
      </c>
    </row>
    <row r="321" spans="1:7" ht="25.5" x14ac:dyDescent="0.2">
      <c r="A321" s="24" t="s">
        <v>163</v>
      </c>
      <c r="B321" s="4" t="s">
        <v>24</v>
      </c>
      <c r="C321" s="4" t="s">
        <v>18</v>
      </c>
      <c r="D321" s="4" t="s">
        <v>164</v>
      </c>
      <c r="E321" s="4"/>
      <c r="F321" s="5">
        <f>F324+F322</f>
        <v>18282.400000000001</v>
      </c>
      <c r="G321" s="5">
        <f>G324+G322</f>
        <v>18282.400000000001</v>
      </c>
    </row>
    <row r="322" spans="1:7" ht="25.5" x14ac:dyDescent="0.2">
      <c r="A322" s="22" t="s">
        <v>165</v>
      </c>
      <c r="B322" s="4" t="s">
        <v>24</v>
      </c>
      <c r="C322" s="4" t="s">
        <v>18</v>
      </c>
      <c r="D322" s="4" t="s">
        <v>166</v>
      </c>
      <c r="E322" s="4"/>
      <c r="F322" s="82">
        <f>F323</f>
        <v>10012.299999999999</v>
      </c>
      <c r="G322" s="82">
        <f>G323</f>
        <v>10012.299999999999</v>
      </c>
    </row>
    <row r="323" spans="1:7" s="39" customFormat="1" ht="51" x14ac:dyDescent="0.2">
      <c r="A323" s="15" t="s">
        <v>80</v>
      </c>
      <c r="B323" s="6" t="s">
        <v>24</v>
      </c>
      <c r="C323" s="6" t="s">
        <v>18</v>
      </c>
      <c r="D323" s="6" t="s">
        <v>166</v>
      </c>
      <c r="E323" s="6" t="s">
        <v>86</v>
      </c>
      <c r="F323" s="81">
        <v>10012.299999999999</v>
      </c>
      <c r="G323" s="81">
        <v>10012.299999999999</v>
      </c>
    </row>
    <row r="324" spans="1:7" s="39" customFormat="1" ht="25.5" x14ac:dyDescent="0.2">
      <c r="A324" s="22" t="s">
        <v>167</v>
      </c>
      <c r="B324" s="4" t="s">
        <v>24</v>
      </c>
      <c r="C324" s="4" t="s">
        <v>18</v>
      </c>
      <c r="D324" s="4" t="s">
        <v>264</v>
      </c>
      <c r="E324" s="4"/>
      <c r="F324" s="5">
        <f>F325</f>
        <v>8270.1</v>
      </c>
      <c r="G324" s="5">
        <f>G325</f>
        <v>8270.1</v>
      </c>
    </row>
    <row r="325" spans="1:7" ht="51" x14ac:dyDescent="0.2">
      <c r="A325" s="15" t="s">
        <v>80</v>
      </c>
      <c r="B325" s="6" t="s">
        <v>24</v>
      </c>
      <c r="C325" s="6" t="s">
        <v>18</v>
      </c>
      <c r="D325" s="6" t="s">
        <v>264</v>
      </c>
      <c r="E325" s="6" t="s">
        <v>86</v>
      </c>
      <c r="F325" s="81">
        <v>8270.1</v>
      </c>
      <c r="G325" s="81">
        <v>8270.1</v>
      </c>
    </row>
    <row r="326" spans="1:7" ht="27" x14ac:dyDescent="0.25">
      <c r="A326" s="62" t="s">
        <v>303</v>
      </c>
      <c r="B326" s="7" t="s">
        <v>34</v>
      </c>
      <c r="C326" s="7" t="s">
        <v>18</v>
      </c>
      <c r="D326" s="7" t="s">
        <v>168</v>
      </c>
      <c r="E326" s="7"/>
      <c r="F326" s="84">
        <f>F327</f>
        <v>30681.599999999999</v>
      </c>
      <c r="G326" s="84">
        <f>G327</f>
        <v>30681.599999999999</v>
      </c>
    </row>
    <row r="327" spans="1:7" ht="25.5" x14ac:dyDescent="0.2">
      <c r="A327" s="24" t="s">
        <v>169</v>
      </c>
      <c r="B327" s="4" t="s">
        <v>24</v>
      </c>
      <c r="C327" s="4" t="s">
        <v>18</v>
      </c>
      <c r="D327" s="4" t="s">
        <v>170</v>
      </c>
      <c r="E327" s="4"/>
      <c r="F327" s="82">
        <f>F330+F328</f>
        <v>30681.599999999999</v>
      </c>
      <c r="G327" s="82">
        <f>G330+G328</f>
        <v>30681.599999999999</v>
      </c>
    </row>
    <row r="328" spans="1:7" ht="38.25" x14ac:dyDescent="0.2">
      <c r="A328" s="22" t="s">
        <v>171</v>
      </c>
      <c r="B328" s="4" t="s">
        <v>34</v>
      </c>
      <c r="C328" s="4" t="s">
        <v>18</v>
      </c>
      <c r="D328" s="4" t="s">
        <v>172</v>
      </c>
      <c r="E328" s="4"/>
      <c r="F328" s="82">
        <f>SUM(F329:F329)</f>
        <v>17739.2</v>
      </c>
      <c r="G328" s="82">
        <f>SUM(G329:G329)</f>
        <v>17739.2</v>
      </c>
    </row>
    <row r="329" spans="1:7" ht="51" x14ac:dyDescent="0.2">
      <c r="A329" s="25" t="s">
        <v>81</v>
      </c>
      <c r="B329" s="6" t="s">
        <v>24</v>
      </c>
      <c r="C329" s="6" t="s">
        <v>18</v>
      </c>
      <c r="D329" s="6" t="s">
        <v>172</v>
      </c>
      <c r="E329" s="6" t="s">
        <v>85</v>
      </c>
      <c r="F329" s="81">
        <v>17739.2</v>
      </c>
      <c r="G329" s="81">
        <v>17739.2</v>
      </c>
    </row>
    <row r="330" spans="1:7" ht="25.5" x14ac:dyDescent="0.2">
      <c r="A330" s="22" t="s">
        <v>167</v>
      </c>
      <c r="B330" s="4" t="s">
        <v>24</v>
      </c>
      <c r="C330" s="4" t="s">
        <v>18</v>
      </c>
      <c r="D330" s="4" t="s">
        <v>265</v>
      </c>
      <c r="E330" s="4"/>
      <c r="F330" s="82">
        <f>F331</f>
        <v>12942.4</v>
      </c>
      <c r="G330" s="82">
        <f>G331</f>
        <v>12942.4</v>
      </c>
    </row>
    <row r="331" spans="1:7" ht="51" x14ac:dyDescent="0.2">
      <c r="A331" s="25" t="s">
        <v>81</v>
      </c>
      <c r="B331" s="6" t="s">
        <v>24</v>
      </c>
      <c r="C331" s="6" t="s">
        <v>18</v>
      </c>
      <c r="D331" s="6" t="s">
        <v>265</v>
      </c>
      <c r="E331" s="6" t="s">
        <v>85</v>
      </c>
      <c r="F331" s="81">
        <v>12942.4</v>
      </c>
      <c r="G331" s="81">
        <v>12942.4</v>
      </c>
    </row>
    <row r="332" spans="1:7" ht="13.5" x14ac:dyDescent="0.2">
      <c r="A332" s="41" t="s">
        <v>304</v>
      </c>
      <c r="B332" s="7" t="s">
        <v>24</v>
      </c>
      <c r="C332" s="7" t="s">
        <v>18</v>
      </c>
      <c r="D332" s="7" t="s">
        <v>173</v>
      </c>
      <c r="E332" s="7"/>
      <c r="F332" s="42">
        <f>F333</f>
        <v>150</v>
      </c>
      <c r="G332" s="42">
        <f>G333</f>
        <v>150</v>
      </c>
    </row>
    <row r="333" spans="1:7" ht="25.5" x14ac:dyDescent="0.2">
      <c r="A333" s="24" t="s">
        <v>372</v>
      </c>
      <c r="B333" s="4" t="s">
        <v>24</v>
      </c>
      <c r="C333" s="4" t="s">
        <v>18</v>
      </c>
      <c r="D333" s="4" t="s">
        <v>374</v>
      </c>
      <c r="E333" s="4"/>
      <c r="F333" s="5">
        <f>F334</f>
        <v>150</v>
      </c>
      <c r="G333" s="5">
        <f>G334</f>
        <v>150</v>
      </c>
    </row>
    <row r="334" spans="1:7" ht="25.5" x14ac:dyDescent="0.2">
      <c r="A334" s="16" t="s">
        <v>373</v>
      </c>
      <c r="B334" s="4" t="s">
        <v>24</v>
      </c>
      <c r="C334" s="4" t="s">
        <v>18</v>
      </c>
      <c r="D334" s="4" t="s">
        <v>375</v>
      </c>
      <c r="E334" s="4"/>
      <c r="F334" s="5">
        <f>SUM(F335:F335)</f>
        <v>150</v>
      </c>
      <c r="G334" s="5">
        <f>SUM(G335:G335)</f>
        <v>150</v>
      </c>
    </row>
    <row r="335" spans="1:7" ht="25.5" x14ac:dyDescent="0.2">
      <c r="A335" s="15" t="s">
        <v>96</v>
      </c>
      <c r="B335" s="6" t="s">
        <v>24</v>
      </c>
      <c r="C335" s="6" t="s">
        <v>18</v>
      </c>
      <c r="D335" s="6" t="s">
        <v>375</v>
      </c>
      <c r="E335" s="6" t="s">
        <v>69</v>
      </c>
      <c r="F335" s="81">
        <v>150</v>
      </c>
      <c r="G335" s="81">
        <v>150</v>
      </c>
    </row>
    <row r="336" spans="1:7" x14ac:dyDescent="0.2">
      <c r="A336" s="18" t="s">
        <v>175</v>
      </c>
      <c r="B336" s="11" t="s">
        <v>24</v>
      </c>
      <c r="C336" s="11" t="s">
        <v>18</v>
      </c>
      <c r="D336" s="11" t="s">
        <v>127</v>
      </c>
      <c r="E336" s="11"/>
      <c r="F336" s="85">
        <f>F337</f>
        <v>7707.5</v>
      </c>
      <c r="G336" s="85">
        <f>G337</f>
        <v>7707.5</v>
      </c>
    </row>
    <row r="337" spans="1:7" ht="25.5" x14ac:dyDescent="0.2">
      <c r="A337" s="22" t="s">
        <v>167</v>
      </c>
      <c r="B337" s="4" t="s">
        <v>24</v>
      </c>
      <c r="C337" s="4" t="s">
        <v>18</v>
      </c>
      <c r="D337" s="4" t="s">
        <v>266</v>
      </c>
      <c r="E337" s="4"/>
      <c r="F337" s="82">
        <f>F338</f>
        <v>7707.5</v>
      </c>
      <c r="G337" s="82">
        <f>G338</f>
        <v>7707.5</v>
      </c>
    </row>
    <row r="338" spans="1:7" x14ac:dyDescent="0.2">
      <c r="A338" s="25" t="s">
        <v>118</v>
      </c>
      <c r="B338" s="6" t="s">
        <v>24</v>
      </c>
      <c r="C338" s="6" t="s">
        <v>18</v>
      </c>
      <c r="D338" s="6" t="s">
        <v>266</v>
      </c>
      <c r="E338" s="6" t="s">
        <v>76</v>
      </c>
      <c r="F338" s="81">
        <v>7707.5</v>
      </c>
      <c r="G338" s="81">
        <v>7707.5</v>
      </c>
    </row>
    <row r="339" spans="1:7" x14ac:dyDescent="0.2">
      <c r="A339" s="26" t="s">
        <v>106</v>
      </c>
      <c r="B339" s="9" t="s">
        <v>24</v>
      </c>
      <c r="C339" s="9" t="s">
        <v>20</v>
      </c>
      <c r="D339" s="9"/>
      <c r="E339" s="9"/>
      <c r="F339" s="49">
        <f>F340+F350</f>
        <v>11267.9</v>
      </c>
      <c r="G339" s="49">
        <f>G340+G350</f>
        <v>11267.9</v>
      </c>
    </row>
    <row r="340" spans="1:7" ht="25.5" x14ac:dyDescent="0.2">
      <c r="A340" s="18" t="s">
        <v>468</v>
      </c>
      <c r="B340" s="11" t="s">
        <v>34</v>
      </c>
      <c r="C340" s="11" t="s">
        <v>20</v>
      </c>
      <c r="D340" s="11" t="s">
        <v>156</v>
      </c>
      <c r="E340" s="11"/>
      <c r="F340" s="50">
        <f>F341</f>
        <v>11116.9</v>
      </c>
      <c r="G340" s="50">
        <f>G341</f>
        <v>11116.9</v>
      </c>
    </row>
    <row r="341" spans="1:7" ht="13.5" x14ac:dyDescent="0.2">
      <c r="A341" s="41" t="s">
        <v>304</v>
      </c>
      <c r="B341" s="7" t="s">
        <v>24</v>
      </c>
      <c r="C341" s="7" t="s">
        <v>20</v>
      </c>
      <c r="D341" s="7" t="s">
        <v>173</v>
      </c>
      <c r="E341" s="7"/>
      <c r="F341" s="42">
        <f>F343+F346</f>
        <v>11116.9</v>
      </c>
      <c r="G341" s="42">
        <f>G343+G346</f>
        <v>11116.9</v>
      </c>
    </row>
    <row r="342" spans="1:7" ht="25.5" x14ac:dyDescent="0.2">
      <c r="A342" s="24" t="s">
        <v>348</v>
      </c>
      <c r="B342" s="4" t="s">
        <v>24</v>
      </c>
      <c r="C342" s="4" t="s">
        <v>20</v>
      </c>
      <c r="D342" s="4" t="s">
        <v>347</v>
      </c>
      <c r="E342" s="4"/>
      <c r="F342" s="5">
        <f>F343</f>
        <v>905</v>
      </c>
      <c r="G342" s="5">
        <f>G343</f>
        <v>905</v>
      </c>
    </row>
    <row r="343" spans="1:7" ht="25.5" x14ac:dyDescent="0.2">
      <c r="A343" s="24" t="s">
        <v>95</v>
      </c>
      <c r="B343" s="4" t="s">
        <v>24</v>
      </c>
      <c r="C343" s="4" t="s">
        <v>20</v>
      </c>
      <c r="D343" s="4" t="s">
        <v>220</v>
      </c>
      <c r="E343" s="4"/>
      <c r="F343" s="5">
        <f>SUM(F344:F345)</f>
        <v>905</v>
      </c>
      <c r="G343" s="5">
        <f>SUM(G344:G345)</f>
        <v>905</v>
      </c>
    </row>
    <row r="344" spans="1:7" ht="25.5" x14ac:dyDescent="0.2">
      <c r="A344" s="14" t="s">
        <v>125</v>
      </c>
      <c r="B344" s="6" t="s">
        <v>24</v>
      </c>
      <c r="C344" s="6" t="s">
        <v>20</v>
      </c>
      <c r="D344" s="6" t="s">
        <v>220</v>
      </c>
      <c r="E344" s="6" t="s">
        <v>65</v>
      </c>
      <c r="F344" s="81">
        <v>695</v>
      </c>
      <c r="G344" s="81">
        <v>695</v>
      </c>
    </row>
    <row r="345" spans="1:7" ht="38.25" x14ac:dyDescent="0.2">
      <c r="A345" s="14" t="s">
        <v>126</v>
      </c>
      <c r="B345" s="6" t="s">
        <v>24</v>
      </c>
      <c r="C345" s="6" t="s">
        <v>20</v>
      </c>
      <c r="D345" s="6" t="s">
        <v>220</v>
      </c>
      <c r="E345" s="6" t="s">
        <v>119</v>
      </c>
      <c r="F345" s="81">
        <v>210</v>
      </c>
      <c r="G345" s="81">
        <v>210</v>
      </c>
    </row>
    <row r="346" spans="1:7" ht="25.5" x14ac:dyDescent="0.2">
      <c r="A346" s="16" t="s">
        <v>276</v>
      </c>
      <c r="B346" s="4" t="s">
        <v>24</v>
      </c>
      <c r="C346" s="4" t="s">
        <v>20</v>
      </c>
      <c r="D346" s="4" t="s">
        <v>174</v>
      </c>
      <c r="E346" s="4"/>
      <c r="F346" s="82">
        <f>SUM(F347:F349)</f>
        <v>10211.9</v>
      </c>
      <c r="G346" s="82">
        <f>SUM(G347:G349)</f>
        <v>10211.9</v>
      </c>
    </row>
    <row r="347" spans="1:7" x14ac:dyDescent="0.2">
      <c r="A347" s="15" t="s">
        <v>217</v>
      </c>
      <c r="B347" s="6" t="s">
        <v>24</v>
      </c>
      <c r="C347" s="6" t="s">
        <v>20</v>
      </c>
      <c r="D347" s="6" t="s">
        <v>174</v>
      </c>
      <c r="E347" s="6" t="s">
        <v>98</v>
      </c>
      <c r="F347" s="81">
        <v>7838.2</v>
      </c>
      <c r="G347" s="81">
        <v>7838.2</v>
      </c>
    </row>
    <row r="348" spans="1:7" ht="38.25" x14ac:dyDescent="0.2">
      <c r="A348" s="15" t="s">
        <v>216</v>
      </c>
      <c r="B348" s="6" t="s">
        <v>24</v>
      </c>
      <c r="C348" s="6" t="s">
        <v>20</v>
      </c>
      <c r="D348" s="6" t="s">
        <v>174</v>
      </c>
      <c r="E348" s="6" t="s">
        <v>143</v>
      </c>
      <c r="F348" s="81">
        <v>2367.1999999999998</v>
      </c>
      <c r="G348" s="81">
        <v>2367.1999999999998</v>
      </c>
    </row>
    <row r="349" spans="1:7" x14ac:dyDescent="0.2">
      <c r="A349" s="15" t="s">
        <v>144</v>
      </c>
      <c r="B349" s="6" t="s">
        <v>24</v>
      </c>
      <c r="C349" s="6" t="s">
        <v>20</v>
      </c>
      <c r="D349" s="6" t="s">
        <v>174</v>
      </c>
      <c r="E349" s="6" t="s">
        <v>72</v>
      </c>
      <c r="F349" s="20">
        <v>6.5</v>
      </c>
      <c r="G349" s="20">
        <v>6.5</v>
      </c>
    </row>
    <row r="350" spans="1:7" ht="25.5" x14ac:dyDescent="0.2">
      <c r="A350" s="18" t="s">
        <v>470</v>
      </c>
      <c r="B350" s="11" t="s">
        <v>24</v>
      </c>
      <c r="C350" s="11" t="s">
        <v>20</v>
      </c>
      <c r="D350" s="11" t="s">
        <v>232</v>
      </c>
      <c r="E350" s="11"/>
      <c r="F350" s="83">
        <f t="shared" ref="F350:G352" si="19">F351</f>
        <v>151</v>
      </c>
      <c r="G350" s="83">
        <f t="shared" si="19"/>
        <v>151</v>
      </c>
    </row>
    <row r="351" spans="1:7" ht="25.5" x14ac:dyDescent="0.2">
      <c r="A351" s="24" t="s">
        <v>244</v>
      </c>
      <c r="B351" s="4" t="s">
        <v>24</v>
      </c>
      <c r="C351" s="4" t="s">
        <v>20</v>
      </c>
      <c r="D351" s="4" t="s">
        <v>332</v>
      </c>
      <c r="E351" s="4"/>
      <c r="F351" s="86">
        <f t="shared" si="19"/>
        <v>151</v>
      </c>
      <c r="G351" s="86">
        <f t="shared" si="19"/>
        <v>151</v>
      </c>
    </row>
    <row r="352" spans="1:7" ht="25.5" x14ac:dyDescent="0.2">
      <c r="A352" s="22" t="s">
        <v>233</v>
      </c>
      <c r="B352" s="4" t="s">
        <v>24</v>
      </c>
      <c r="C352" s="4" t="s">
        <v>20</v>
      </c>
      <c r="D352" s="4" t="s">
        <v>333</v>
      </c>
      <c r="E352" s="4"/>
      <c r="F352" s="82">
        <f t="shared" si="19"/>
        <v>151</v>
      </c>
      <c r="G352" s="82">
        <f t="shared" si="19"/>
        <v>151</v>
      </c>
    </row>
    <row r="353" spans="1:7" x14ac:dyDescent="0.2">
      <c r="A353" s="15" t="s">
        <v>392</v>
      </c>
      <c r="B353" s="6" t="s">
        <v>24</v>
      </c>
      <c r="C353" s="6" t="s">
        <v>20</v>
      </c>
      <c r="D353" s="6" t="s">
        <v>333</v>
      </c>
      <c r="E353" s="6" t="s">
        <v>391</v>
      </c>
      <c r="F353" s="81">
        <v>151</v>
      </c>
      <c r="G353" s="81">
        <v>151</v>
      </c>
    </row>
    <row r="354" spans="1:7" x14ac:dyDescent="0.2">
      <c r="A354" s="21" t="s">
        <v>79</v>
      </c>
      <c r="B354" s="10" t="s">
        <v>26</v>
      </c>
      <c r="C354" s="10"/>
      <c r="D354" s="10"/>
      <c r="E354" s="10"/>
      <c r="F354" s="48">
        <f>F355+F360+F377+F371</f>
        <v>52799.692949999997</v>
      </c>
      <c r="G354" s="48">
        <f>G355+G360+G377+G371</f>
        <v>13587.810249999999</v>
      </c>
    </row>
    <row r="355" spans="1:7" x14ac:dyDescent="0.2">
      <c r="A355" s="27" t="s">
        <v>16</v>
      </c>
      <c r="B355" s="9" t="s">
        <v>26</v>
      </c>
      <c r="C355" s="9" t="s">
        <v>18</v>
      </c>
      <c r="D355" s="9"/>
      <c r="E355" s="9"/>
      <c r="F355" s="49">
        <f t="shared" ref="F355:G358" si="20">F356</f>
        <v>5420</v>
      </c>
      <c r="G355" s="49">
        <f t="shared" si="20"/>
        <v>5420</v>
      </c>
    </row>
    <row r="356" spans="1:7" x14ac:dyDescent="0.2">
      <c r="A356" s="34" t="s">
        <v>108</v>
      </c>
      <c r="B356" s="11" t="s">
        <v>26</v>
      </c>
      <c r="C356" s="11" t="s">
        <v>18</v>
      </c>
      <c r="D356" s="11" t="s">
        <v>127</v>
      </c>
      <c r="E356" s="11"/>
      <c r="F356" s="50">
        <f t="shared" si="20"/>
        <v>5420</v>
      </c>
      <c r="G356" s="50">
        <f t="shared" si="20"/>
        <v>5420</v>
      </c>
    </row>
    <row r="357" spans="1:7" ht="25.5" x14ac:dyDescent="0.2">
      <c r="A357" s="24" t="s">
        <v>42</v>
      </c>
      <c r="B357" s="4" t="s">
        <v>26</v>
      </c>
      <c r="C357" s="4" t="s">
        <v>18</v>
      </c>
      <c r="D357" s="4" t="s">
        <v>151</v>
      </c>
      <c r="E357" s="4"/>
      <c r="F357" s="5">
        <f t="shared" si="20"/>
        <v>5420</v>
      </c>
      <c r="G357" s="5">
        <f t="shared" si="20"/>
        <v>5420</v>
      </c>
    </row>
    <row r="358" spans="1:7" x14ac:dyDescent="0.2">
      <c r="A358" s="69" t="s">
        <v>99</v>
      </c>
      <c r="B358" s="4" t="s">
        <v>26</v>
      </c>
      <c r="C358" s="4" t="s">
        <v>18</v>
      </c>
      <c r="D358" s="4" t="s">
        <v>152</v>
      </c>
      <c r="E358" s="4"/>
      <c r="F358" s="5">
        <f t="shared" si="20"/>
        <v>5420</v>
      </c>
      <c r="G358" s="5">
        <f t="shared" si="20"/>
        <v>5420</v>
      </c>
    </row>
    <row r="359" spans="1:7" x14ac:dyDescent="0.2">
      <c r="A359" s="19" t="s">
        <v>256</v>
      </c>
      <c r="B359" s="6" t="s">
        <v>26</v>
      </c>
      <c r="C359" s="6" t="s">
        <v>18</v>
      </c>
      <c r="D359" s="6" t="s">
        <v>152</v>
      </c>
      <c r="E359" s="6" t="s">
        <v>255</v>
      </c>
      <c r="F359" s="20">
        <v>5420</v>
      </c>
      <c r="G359" s="20">
        <v>5420</v>
      </c>
    </row>
    <row r="360" spans="1:7" s="39" customFormat="1" x14ac:dyDescent="0.2">
      <c r="A360" s="27" t="s">
        <v>110</v>
      </c>
      <c r="B360" s="9" t="s">
        <v>26</v>
      </c>
      <c r="C360" s="9" t="s">
        <v>32</v>
      </c>
      <c r="D360" s="9"/>
      <c r="E360" s="9"/>
      <c r="F360" s="53">
        <f>F365+F361</f>
        <v>41822.594169999997</v>
      </c>
      <c r="G360" s="53">
        <f>G365+G361</f>
        <v>2602.1999999999998</v>
      </c>
    </row>
    <row r="361" spans="1:7" s="39" customFormat="1" ht="38.25" x14ac:dyDescent="0.2">
      <c r="A361" s="61" t="s">
        <v>438</v>
      </c>
      <c r="B361" s="11" t="s">
        <v>26</v>
      </c>
      <c r="C361" s="11" t="s">
        <v>32</v>
      </c>
      <c r="D361" s="11" t="s">
        <v>336</v>
      </c>
      <c r="E361" s="11"/>
      <c r="F361" s="54">
        <f t="shared" ref="F361:G363" si="21">F362</f>
        <v>917.16184999999996</v>
      </c>
      <c r="G361" s="54">
        <f t="shared" si="21"/>
        <v>0</v>
      </c>
    </row>
    <row r="362" spans="1:7" s="39" customFormat="1" ht="51" x14ac:dyDescent="0.2">
      <c r="A362" s="16" t="s">
        <v>384</v>
      </c>
      <c r="B362" s="4" t="s">
        <v>26</v>
      </c>
      <c r="C362" s="4" t="s">
        <v>32</v>
      </c>
      <c r="D362" s="96" t="s">
        <v>396</v>
      </c>
      <c r="E362" s="4"/>
      <c r="F362" s="55">
        <f t="shared" si="21"/>
        <v>917.16184999999996</v>
      </c>
      <c r="G362" s="55">
        <f t="shared" si="21"/>
        <v>0</v>
      </c>
    </row>
    <row r="363" spans="1:7" s="39" customFormat="1" x14ac:dyDescent="0.2">
      <c r="A363" s="95" t="s">
        <v>385</v>
      </c>
      <c r="B363" s="4" t="s">
        <v>26</v>
      </c>
      <c r="C363" s="4" t="s">
        <v>32</v>
      </c>
      <c r="D363" s="96" t="s">
        <v>397</v>
      </c>
      <c r="E363" s="4"/>
      <c r="F363" s="55">
        <f t="shared" si="21"/>
        <v>917.16184999999996</v>
      </c>
      <c r="G363" s="55">
        <f t="shared" si="21"/>
        <v>0</v>
      </c>
    </row>
    <row r="364" spans="1:7" s="39" customFormat="1" x14ac:dyDescent="0.2">
      <c r="A364" s="25" t="s">
        <v>92</v>
      </c>
      <c r="B364" s="90" t="s">
        <v>26</v>
      </c>
      <c r="C364" s="90" t="s">
        <v>32</v>
      </c>
      <c r="D364" s="90" t="s">
        <v>397</v>
      </c>
      <c r="E364" s="90" t="s">
        <v>93</v>
      </c>
      <c r="F364" s="81">
        <v>917.16184999999996</v>
      </c>
      <c r="G364" s="81">
        <v>0</v>
      </c>
    </row>
    <row r="365" spans="1:7" x14ac:dyDescent="0.2">
      <c r="A365" s="18" t="s">
        <v>108</v>
      </c>
      <c r="B365" s="11" t="s">
        <v>26</v>
      </c>
      <c r="C365" s="11" t="s">
        <v>32</v>
      </c>
      <c r="D365" s="11" t="s">
        <v>127</v>
      </c>
      <c r="E365" s="11"/>
      <c r="F365" s="54">
        <f>F368+F366</f>
        <v>40905.43232</v>
      </c>
      <c r="G365" s="54">
        <f>G368+G366</f>
        <v>2602.1999999999998</v>
      </c>
    </row>
    <row r="366" spans="1:7" s="39" customFormat="1" ht="38.25" x14ac:dyDescent="0.2">
      <c r="A366" s="30" t="s">
        <v>453</v>
      </c>
      <c r="B366" s="4" t="s">
        <v>26</v>
      </c>
      <c r="C366" s="4" t="s">
        <v>32</v>
      </c>
      <c r="D366" s="4" t="s">
        <v>454</v>
      </c>
      <c r="E366" s="4"/>
      <c r="F366" s="86">
        <f>F367</f>
        <v>38303.232320000003</v>
      </c>
      <c r="G366" s="86">
        <f>G367</f>
        <v>0</v>
      </c>
    </row>
    <row r="367" spans="1:7" s="40" customFormat="1" x14ac:dyDescent="0.2">
      <c r="A367" s="57" t="s">
        <v>455</v>
      </c>
      <c r="B367" s="6" t="s">
        <v>26</v>
      </c>
      <c r="C367" s="6" t="s">
        <v>32</v>
      </c>
      <c r="D367" s="6" t="s">
        <v>454</v>
      </c>
      <c r="E367" s="6" t="s">
        <v>456</v>
      </c>
      <c r="F367" s="8">
        <v>38303.232320000003</v>
      </c>
      <c r="G367" s="8">
        <v>0</v>
      </c>
    </row>
    <row r="368" spans="1:7" s="39" customFormat="1" ht="204" x14ac:dyDescent="0.2">
      <c r="A368" s="22" t="s">
        <v>360</v>
      </c>
      <c r="B368" s="4" t="s">
        <v>26</v>
      </c>
      <c r="C368" s="4" t="s">
        <v>32</v>
      </c>
      <c r="D368" s="4" t="s">
        <v>176</v>
      </c>
      <c r="E368" s="4"/>
      <c r="F368" s="86">
        <f>F369+F370</f>
        <v>2602.1999999999998</v>
      </c>
      <c r="G368" s="86">
        <f>G369+G370</f>
        <v>2602.1999999999998</v>
      </c>
    </row>
    <row r="369" spans="1:7" s="40" customFormat="1" x14ac:dyDescent="0.2">
      <c r="A369" s="14" t="s">
        <v>82</v>
      </c>
      <c r="B369" s="6" t="s">
        <v>26</v>
      </c>
      <c r="C369" s="6" t="s">
        <v>32</v>
      </c>
      <c r="D369" s="6" t="s">
        <v>176</v>
      </c>
      <c r="E369" s="6" t="s">
        <v>83</v>
      </c>
      <c r="F369" s="8">
        <v>2293.1</v>
      </c>
      <c r="G369" s="8">
        <v>2293.1</v>
      </c>
    </row>
    <row r="370" spans="1:7" s="40" customFormat="1" x14ac:dyDescent="0.2">
      <c r="A370" s="25" t="s">
        <v>92</v>
      </c>
      <c r="B370" s="6" t="s">
        <v>26</v>
      </c>
      <c r="C370" s="6" t="s">
        <v>32</v>
      </c>
      <c r="D370" s="6" t="s">
        <v>176</v>
      </c>
      <c r="E370" s="6" t="s">
        <v>93</v>
      </c>
      <c r="F370" s="8">
        <v>309.10000000000002</v>
      </c>
      <c r="G370" s="8">
        <v>309.10000000000002</v>
      </c>
    </row>
    <row r="371" spans="1:7" s="40" customFormat="1" x14ac:dyDescent="0.2">
      <c r="A371" s="27" t="s">
        <v>474</v>
      </c>
      <c r="B371" s="9" t="s">
        <v>26</v>
      </c>
      <c r="C371" s="9" t="s">
        <v>20</v>
      </c>
      <c r="D371" s="9"/>
      <c r="E371" s="9"/>
      <c r="F371" s="49">
        <f>F372</f>
        <v>1286.9987799999999</v>
      </c>
      <c r="G371" s="49">
        <f t="shared" ref="G371:G373" si="22">G372</f>
        <v>1295.51025</v>
      </c>
    </row>
    <row r="372" spans="1:7" ht="38.25" x14ac:dyDescent="0.2">
      <c r="A372" s="18" t="s">
        <v>481</v>
      </c>
      <c r="B372" s="11" t="s">
        <v>26</v>
      </c>
      <c r="C372" s="11" t="s">
        <v>20</v>
      </c>
      <c r="D372" s="11" t="s">
        <v>177</v>
      </c>
      <c r="E372" s="11"/>
      <c r="F372" s="85">
        <f>F373</f>
        <v>1286.9987799999999</v>
      </c>
      <c r="G372" s="50">
        <f t="shared" si="22"/>
        <v>1295.51025</v>
      </c>
    </row>
    <row r="373" spans="1:7" ht="13.5" x14ac:dyDescent="0.2">
      <c r="A373" s="41" t="s">
        <v>475</v>
      </c>
      <c r="B373" s="7" t="s">
        <v>26</v>
      </c>
      <c r="C373" s="7" t="s">
        <v>20</v>
      </c>
      <c r="D373" s="7" t="s">
        <v>476</v>
      </c>
      <c r="E373" s="7"/>
      <c r="F373" s="99">
        <f>F374</f>
        <v>1286.9987799999999</v>
      </c>
      <c r="G373" s="42">
        <f t="shared" si="22"/>
        <v>1295.51025</v>
      </c>
    </row>
    <row r="374" spans="1:7" ht="25.5" x14ac:dyDescent="0.2">
      <c r="A374" s="24" t="s">
        <v>477</v>
      </c>
      <c r="B374" s="4" t="s">
        <v>26</v>
      </c>
      <c r="C374" s="4" t="s">
        <v>20</v>
      </c>
      <c r="D374" s="4" t="s">
        <v>478</v>
      </c>
      <c r="E374" s="4"/>
      <c r="F374" s="55">
        <f>F375</f>
        <v>1286.9987799999999</v>
      </c>
      <c r="G374" s="5">
        <f>G375</f>
        <v>1295.51025</v>
      </c>
    </row>
    <row r="375" spans="1:7" ht="25.5" x14ac:dyDescent="0.2">
      <c r="A375" s="24" t="s">
        <v>479</v>
      </c>
      <c r="B375" s="4" t="s">
        <v>26</v>
      </c>
      <c r="C375" s="4" t="s">
        <v>20</v>
      </c>
      <c r="D375" s="4" t="s">
        <v>480</v>
      </c>
      <c r="E375" s="4"/>
      <c r="F375" s="55">
        <f>F376</f>
        <v>1286.9987799999999</v>
      </c>
      <c r="G375" s="5">
        <f>G376</f>
        <v>1295.51025</v>
      </c>
    </row>
    <row r="376" spans="1:7" x14ac:dyDescent="0.2">
      <c r="A376" s="25" t="s">
        <v>455</v>
      </c>
      <c r="B376" s="6" t="s">
        <v>26</v>
      </c>
      <c r="C376" s="6" t="s">
        <v>20</v>
      </c>
      <c r="D376" s="6" t="s">
        <v>480</v>
      </c>
      <c r="E376" s="6" t="s">
        <v>456</v>
      </c>
      <c r="F376" s="100">
        <v>1286.9987799999999</v>
      </c>
      <c r="G376" s="81">
        <v>1295.51025</v>
      </c>
    </row>
    <row r="377" spans="1:7" ht="15" customHeight="1" x14ac:dyDescent="0.2">
      <c r="A377" s="27" t="s">
        <v>45</v>
      </c>
      <c r="B377" s="9" t="s">
        <v>26</v>
      </c>
      <c r="C377" s="9" t="s">
        <v>25</v>
      </c>
      <c r="D377" s="9"/>
      <c r="E377" s="9"/>
      <c r="F377" s="49">
        <f>F378</f>
        <v>4270.1000000000004</v>
      </c>
      <c r="G377" s="49">
        <f>G378</f>
        <v>4270.1000000000004</v>
      </c>
    </row>
    <row r="378" spans="1:7" x14ac:dyDescent="0.2">
      <c r="A378" s="34" t="s">
        <v>108</v>
      </c>
      <c r="B378" s="11" t="s">
        <v>26</v>
      </c>
      <c r="C378" s="11" t="s">
        <v>25</v>
      </c>
      <c r="D378" s="11" t="s">
        <v>127</v>
      </c>
      <c r="E378" s="11"/>
      <c r="F378" s="50">
        <f>F379+F384+F387</f>
        <v>4270.1000000000004</v>
      </c>
      <c r="G378" s="50">
        <f>G379+G384+G387</f>
        <v>4270.1000000000004</v>
      </c>
    </row>
    <row r="379" spans="1:7" ht="51" x14ac:dyDescent="0.2">
      <c r="A379" s="24" t="s">
        <v>61</v>
      </c>
      <c r="B379" s="4" t="s">
        <v>26</v>
      </c>
      <c r="C379" s="4" t="s">
        <v>25</v>
      </c>
      <c r="D379" s="4" t="s">
        <v>153</v>
      </c>
      <c r="E379" s="4"/>
      <c r="F379" s="82">
        <f>SUM(F380:F383)</f>
        <v>1618</v>
      </c>
      <c r="G379" s="82">
        <f>SUM(G380:G383)</f>
        <v>1618</v>
      </c>
    </row>
    <row r="380" spans="1:7" ht="25.5" x14ac:dyDescent="0.2">
      <c r="A380" s="35" t="s">
        <v>125</v>
      </c>
      <c r="B380" s="6" t="s">
        <v>26</v>
      </c>
      <c r="C380" s="6" t="s">
        <v>25</v>
      </c>
      <c r="D380" s="6" t="s">
        <v>153</v>
      </c>
      <c r="E380" s="6" t="s">
        <v>65</v>
      </c>
      <c r="F380" s="81">
        <v>1188.94</v>
      </c>
      <c r="G380" s="81">
        <v>1188.94</v>
      </c>
    </row>
    <row r="381" spans="1:7" ht="38.25" x14ac:dyDescent="0.2">
      <c r="A381" s="35" t="s">
        <v>126</v>
      </c>
      <c r="B381" s="6" t="s">
        <v>26</v>
      </c>
      <c r="C381" s="6" t="s">
        <v>25</v>
      </c>
      <c r="D381" s="6" t="s">
        <v>153</v>
      </c>
      <c r="E381" s="6" t="s">
        <v>119</v>
      </c>
      <c r="F381" s="81">
        <v>359.06</v>
      </c>
      <c r="G381" s="81">
        <v>359.06</v>
      </c>
    </row>
    <row r="382" spans="1:7" ht="25.5" x14ac:dyDescent="0.2">
      <c r="A382" s="35" t="s">
        <v>66</v>
      </c>
      <c r="B382" s="6" t="s">
        <v>26</v>
      </c>
      <c r="C382" s="6" t="s">
        <v>25</v>
      </c>
      <c r="D382" s="6" t="s">
        <v>153</v>
      </c>
      <c r="E382" s="6" t="s">
        <v>67</v>
      </c>
      <c r="F382" s="81">
        <v>26</v>
      </c>
      <c r="G382" s="81">
        <v>26</v>
      </c>
    </row>
    <row r="383" spans="1:7" ht="25.5" x14ac:dyDescent="0.2">
      <c r="A383" s="35" t="s">
        <v>68</v>
      </c>
      <c r="B383" s="6" t="s">
        <v>26</v>
      </c>
      <c r="C383" s="6" t="s">
        <v>25</v>
      </c>
      <c r="D383" s="6" t="s">
        <v>153</v>
      </c>
      <c r="E383" s="6" t="s">
        <v>69</v>
      </c>
      <c r="F383" s="81">
        <v>44</v>
      </c>
      <c r="G383" s="81">
        <v>44</v>
      </c>
    </row>
    <row r="384" spans="1:7" ht="38.25" x14ac:dyDescent="0.2">
      <c r="A384" s="24" t="s">
        <v>60</v>
      </c>
      <c r="B384" s="4" t="s">
        <v>26</v>
      </c>
      <c r="C384" s="4" t="s">
        <v>25</v>
      </c>
      <c r="D384" s="4" t="s">
        <v>155</v>
      </c>
      <c r="E384" s="4"/>
      <c r="F384" s="82">
        <f>SUM(F385:F386)</f>
        <v>2157.3000000000002</v>
      </c>
      <c r="G384" s="82">
        <f>SUM(G385:G386)</f>
        <v>2157.3000000000002</v>
      </c>
    </row>
    <row r="385" spans="1:7" ht="25.5" x14ac:dyDescent="0.2">
      <c r="A385" s="35" t="s">
        <v>125</v>
      </c>
      <c r="B385" s="6" t="s">
        <v>26</v>
      </c>
      <c r="C385" s="6" t="s">
        <v>25</v>
      </c>
      <c r="D385" s="6" t="s">
        <v>155</v>
      </c>
      <c r="E385" s="6" t="s">
        <v>65</v>
      </c>
      <c r="F385" s="81">
        <v>1778.74</v>
      </c>
      <c r="G385" s="81">
        <v>1778.74</v>
      </c>
    </row>
    <row r="386" spans="1:7" s="39" customFormat="1" ht="38.25" x14ac:dyDescent="0.2">
      <c r="A386" s="35" t="s">
        <v>126</v>
      </c>
      <c r="B386" s="6" t="s">
        <v>26</v>
      </c>
      <c r="C386" s="6" t="s">
        <v>25</v>
      </c>
      <c r="D386" s="6" t="s">
        <v>155</v>
      </c>
      <c r="E386" s="6" t="s">
        <v>119</v>
      </c>
      <c r="F386" s="81">
        <v>378.56</v>
      </c>
      <c r="G386" s="81">
        <v>378.56</v>
      </c>
    </row>
    <row r="387" spans="1:7" ht="51" x14ac:dyDescent="0.2">
      <c r="A387" s="79" t="s">
        <v>350</v>
      </c>
      <c r="B387" s="80" t="s">
        <v>26</v>
      </c>
      <c r="C387" s="80" t="s">
        <v>25</v>
      </c>
      <c r="D387" s="80" t="s">
        <v>351</v>
      </c>
      <c r="E387" s="80"/>
      <c r="F387" s="82">
        <f>SUM(F388:F390)</f>
        <v>494.8</v>
      </c>
      <c r="G387" s="82">
        <f>SUM(G388:G390)</f>
        <v>494.8</v>
      </c>
    </row>
    <row r="388" spans="1:7" ht="25.5" x14ac:dyDescent="0.2">
      <c r="A388" s="35" t="s">
        <v>125</v>
      </c>
      <c r="B388" s="6" t="s">
        <v>26</v>
      </c>
      <c r="C388" s="6" t="s">
        <v>25</v>
      </c>
      <c r="D388" s="6" t="s">
        <v>351</v>
      </c>
      <c r="E388" s="6" t="s">
        <v>65</v>
      </c>
      <c r="F388" s="81">
        <f>136.8+41.355</f>
        <v>178.155</v>
      </c>
      <c r="G388" s="81">
        <f>136.8+41.355</f>
        <v>178.155</v>
      </c>
    </row>
    <row r="389" spans="1:7" ht="38.25" x14ac:dyDescent="0.2">
      <c r="A389" s="35" t="s">
        <v>126</v>
      </c>
      <c r="B389" s="6" t="s">
        <v>26</v>
      </c>
      <c r="C389" s="6" t="s">
        <v>25</v>
      </c>
      <c r="D389" s="6" t="s">
        <v>351</v>
      </c>
      <c r="E389" s="6" t="s">
        <v>119</v>
      </c>
      <c r="F389" s="81">
        <f>41.3+12.49</f>
        <v>53.79</v>
      </c>
      <c r="G389" s="81">
        <f>41.3+12.49</f>
        <v>53.79</v>
      </c>
    </row>
    <row r="390" spans="1:7" ht="25.5" x14ac:dyDescent="0.2">
      <c r="A390" s="35" t="s">
        <v>68</v>
      </c>
      <c r="B390" s="6" t="s">
        <v>26</v>
      </c>
      <c r="C390" s="6" t="s">
        <v>25</v>
      </c>
      <c r="D390" s="6" t="s">
        <v>351</v>
      </c>
      <c r="E390" s="6" t="s">
        <v>69</v>
      </c>
      <c r="F390" s="81">
        <v>262.85500000000002</v>
      </c>
      <c r="G390" s="81">
        <v>262.85500000000002</v>
      </c>
    </row>
    <row r="391" spans="1:7" x14ac:dyDescent="0.2">
      <c r="A391" s="21" t="s">
        <v>87</v>
      </c>
      <c r="B391" s="10" t="s">
        <v>37</v>
      </c>
      <c r="C391" s="10"/>
      <c r="D391" s="10"/>
      <c r="E391" s="10"/>
      <c r="F391" s="48">
        <f>F392+F411+F403</f>
        <v>45867.51</v>
      </c>
      <c r="G391" s="48">
        <f>G392+G411+G403</f>
        <v>45867.51</v>
      </c>
    </row>
    <row r="392" spans="1:7" x14ac:dyDescent="0.2">
      <c r="A392" s="23" t="s">
        <v>58</v>
      </c>
      <c r="B392" s="9" t="s">
        <v>37</v>
      </c>
      <c r="C392" s="9" t="s">
        <v>19</v>
      </c>
      <c r="D392" s="9"/>
      <c r="E392" s="9"/>
      <c r="F392" s="49">
        <f>F393</f>
        <v>3281.31</v>
      </c>
      <c r="G392" s="49">
        <f>G393</f>
        <v>3281.31</v>
      </c>
    </row>
    <row r="393" spans="1:7" ht="38.25" x14ac:dyDescent="0.2">
      <c r="A393" s="18" t="s">
        <v>469</v>
      </c>
      <c r="B393" s="11" t="s">
        <v>37</v>
      </c>
      <c r="C393" s="11" t="s">
        <v>19</v>
      </c>
      <c r="D393" s="11" t="s">
        <v>177</v>
      </c>
      <c r="E393" s="11"/>
      <c r="F393" s="50">
        <f>F398+F394</f>
        <v>3281.31</v>
      </c>
      <c r="G393" s="50">
        <f>G398+G394</f>
        <v>3281.31</v>
      </c>
    </row>
    <row r="394" spans="1:7" ht="27" x14ac:dyDescent="0.2">
      <c r="A394" s="41" t="s">
        <v>376</v>
      </c>
      <c r="B394" s="7" t="s">
        <v>37</v>
      </c>
      <c r="C394" s="7" t="s">
        <v>19</v>
      </c>
      <c r="D394" s="72" t="s">
        <v>379</v>
      </c>
      <c r="E394" s="7"/>
      <c r="F394" s="42">
        <f>F396</f>
        <v>150</v>
      </c>
      <c r="G394" s="42">
        <f>G396</f>
        <v>150</v>
      </c>
    </row>
    <row r="395" spans="1:7" ht="25.5" x14ac:dyDescent="0.2">
      <c r="A395" s="24" t="s">
        <v>377</v>
      </c>
      <c r="B395" s="4" t="s">
        <v>37</v>
      </c>
      <c r="C395" s="4" t="s">
        <v>19</v>
      </c>
      <c r="D395" s="66" t="s">
        <v>381</v>
      </c>
      <c r="E395" s="7"/>
      <c r="F395" s="5">
        <f>F396</f>
        <v>150</v>
      </c>
      <c r="G395" s="5">
        <f>G396</f>
        <v>150</v>
      </c>
    </row>
    <row r="396" spans="1:7" ht="25.5" x14ac:dyDescent="0.2">
      <c r="A396" s="24" t="s">
        <v>378</v>
      </c>
      <c r="B396" s="4" t="s">
        <v>37</v>
      </c>
      <c r="C396" s="4" t="s">
        <v>19</v>
      </c>
      <c r="D396" s="66" t="s">
        <v>380</v>
      </c>
      <c r="E396" s="4"/>
      <c r="F396" s="5">
        <f>F397</f>
        <v>150</v>
      </c>
      <c r="G396" s="5">
        <f>G397</f>
        <v>150</v>
      </c>
    </row>
    <row r="397" spans="1:7" ht="25.5" x14ac:dyDescent="0.2">
      <c r="A397" s="15" t="s">
        <v>96</v>
      </c>
      <c r="B397" s="6" t="s">
        <v>37</v>
      </c>
      <c r="C397" s="6" t="s">
        <v>19</v>
      </c>
      <c r="D397" s="67" t="s">
        <v>380</v>
      </c>
      <c r="E397" s="6" t="s">
        <v>69</v>
      </c>
      <c r="F397" s="20">
        <v>150</v>
      </c>
      <c r="G397" s="20">
        <v>150</v>
      </c>
    </row>
    <row r="398" spans="1:7" ht="27" x14ac:dyDescent="0.2">
      <c r="A398" s="41" t="s">
        <v>308</v>
      </c>
      <c r="B398" s="7" t="s">
        <v>37</v>
      </c>
      <c r="C398" s="7" t="s">
        <v>19</v>
      </c>
      <c r="D398" s="72" t="s">
        <v>443</v>
      </c>
      <c r="E398" s="7"/>
      <c r="F398" s="42">
        <f>F399</f>
        <v>3131.31</v>
      </c>
      <c r="G398" s="42">
        <f>G399</f>
        <v>3131.31</v>
      </c>
    </row>
    <row r="399" spans="1:7" ht="25.5" x14ac:dyDescent="0.2">
      <c r="A399" s="16" t="s">
        <v>444</v>
      </c>
      <c r="B399" s="4" t="s">
        <v>37</v>
      </c>
      <c r="C399" s="4" t="s">
        <v>19</v>
      </c>
      <c r="D399" s="66" t="s">
        <v>268</v>
      </c>
      <c r="E399" s="4"/>
      <c r="F399" s="5">
        <f>F400</f>
        <v>3131.31</v>
      </c>
      <c r="G399" s="5">
        <f>G400</f>
        <v>3131.31</v>
      </c>
    </row>
    <row r="400" spans="1:7" ht="25.5" x14ac:dyDescent="0.2">
      <c r="A400" s="16" t="s">
        <v>364</v>
      </c>
      <c r="B400" s="4" t="s">
        <v>37</v>
      </c>
      <c r="C400" s="4" t="s">
        <v>19</v>
      </c>
      <c r="D400" s="66" t="s">
        <v>269</v>
      </c>
      <c r="E400" s="4"/>
      <c r="F400" s="5">
        <f>F401+F402</f>
        <v>3131.31</v>
      </c>
      <c r="G400" s="5">
        <f>G401+G402</f>
        <v>3131.31</v>
      </c>
    </row>
    <row r="401" spans="1:7" x14ac:dyDescent="0.2">
      <c r="A401" s="15" t="s">
        <v>218</v>
      </c>
      <c r="B401" s="6" t="s">
        <v>37</v>
      </c>
      <c r="C401" s="6" t="s">
        <v>19</v>
      </c>
      <c r="D401" s="67" t="s">
        <v>269</v>
      </c>
      <c r="E401" s="6" t="s">
        <v>98</v>
      </c>
      <c r="F401" s="81">
        <v>2405</v>
      </c>
      <c r="G401" s="81">
        <v>2405</v>
      </c>
    </row>
    <row r="402" spans="1:7" ht="36.75" customHeight="1" x14ac:dyDescent="0.2">
      <c r="A402" s="15" t="s">
        <v>219</v>
      </c>
      <c r="B402" s="6" t="s">
        <v>37</v>
      </c>
      <c r="C402" s="6" t="s">
        <v>19</v>
      </c>
      <c r="D402" s="67" t="s">
        <v>269</v>
      </c>
      <c r="E402" s="6" t="s">
        <v>143</v>
      </c>
      <c r="F402" s="81">
        <v>726.31</v>
      </c>
      <c r="G402" s="81">
        <v>726.31</v>
      </c>
    </row>
    <row r="403" spans="1:7" s="40" customFormat="1" x14ac:dyDescent="0.2">
      <c r="A403" s="23" t="s">
        <v>6</v>
      </c>
      <c r="B403" s="9" t="s">
        <v>37</v>
      </c>
      <c r="C403" s="9" t="s">
        <v>32</v>
      </c>
      <c r="D403" s="9"/>
      <c r="E403" s="9"/>
      <c r="F403" s="49">
        <f t="shared" ref="F403:G405" si="23">F404</f>
        <v>38211.800000000003</v>
      </c>
      <c r="G403" s="49">
        <f t="shared" si="23"/>
        <v>38211.800000000003</v>
      </c>
    </row>
    <row r="404" spans="1:7" ht="38.25" x14ac:dyDescent="0.2">
      <c r="A404" s="18" t="s">
        <v>469</v>
      </c>
      <c r="B404" s="11" t="s">
        <v>37</v>
      </c>
      <c r="C404" s="11" t="s">
        <v>32</v>
      </c>
      <c r="D404" s="11" t="s">
        <v>177</v>
      </c>
      <c r="E404" s="11"/>
      <c r="F404" s="50">
        <f>F405</f>
        <v>38211.800000000003</v>
      </c>
      <c r="G404" s="50">
        <f t="shared" si="23"/>
        <v>38211.800000000003</v>
      </c>
    </row>
    <row r="405" spans="1:7" ht="13.5" x14ac:dyDescent="0.2">
      <c r="A405" s="31" t="s">
        <v>306</v>
      </c>
      <c r="B405" s="7" t="s">
        <v>37</v>
      </c>
      <c r="C405" s="7" t="s">
        <v>32</v>
      </c>
      <c r="D405" s="7" t="s">
        <v>280</v>
      </c>
      <c r="E405" s="7"/>
      <c r="F405" s="42">
        <f t="shared" si="23"/>
        <v>38211.800000000003</v>
      </c>
      <c r="G405" s="42">
        <f t="shared" si="23"/>
        <v>38211.800000000003</v>
      </c>
    </row>
    <row r="406" spans="1:7" ht="25.5" x14ac:dyDescent="0.2">
      <c r="A406" s="24" t="s">
        <v>270</v>
      </c>
      <c r="B406" s="4" t="s">
        <v>37</v>
      </c>
      <c r="C406" s="4" t="s">
        <v>32</v>
      </c>
      <c r="D406" s="4" t="s">
        <v>271</v>
      </c>
      <c r="E406" s="4"/>
      <c r="F406" s="5">
        <f>F407+F409</f>
        <v>38211.800000000003</v>
      </c>
      <c r="G406" s="5">
        <f>G407+G409</f>
        <v>38211.800000000003</v>
      </c>
    </row>
    <row r="407" spans="1:7" ht="25.5" x14ac:dyDescent="0.2">
      <c r="A407" s="24" t="s">
        <v>281</v>
      </c>
      <c r="B407" s="4" t="s">
        <v>37</v>
      </c>
      <c r="C407" s="4" t="s">
        <v>32</v>
      </c>
      <c r="D407" s="4" t="s">
        <v>272</v>
      </c>
      <c r="E407" s="4"/>
      <c r="F407" s="5">
        <f>F408</f>
        <v>24924.400000000001</v>
      </c>
      <c r="G407" s="5">
        <f>G408</f>
        <v>24924.400000000001</v>
      </c>
    </row>
    <row r="408" spans="1:7" ht="51" x14ac:dyDescent="0.2">
      <c r="A408" s="25" t="s">
        <v>80</v>
      </c>
      <c r="B408" s="6" t="s">
        <v>37</v>
      </c>
      <c r="C408" s="6" t="s">
        <v>32</v>
      </c>
      <c r="D408" s="6" t="s">
        <v>272</v>
      </c>
      <c r="E408" s="6" t="s">
        <v>86</v>
      </c>
      <c r="F408" s="81">
        <v>24924.400000000001</v>
      </c>
      <c r="G408" s="81">
        <v>24924.400000000001</v>
      </c>
    </row>
    <row r="409" spans="1:7" ht="25.5" x14ac:dyDescent="0.2">
      <c r="A409" s="24" t="s">
        <v>365</v>
      </c>
      <c r="B409" s="4" t="s">
        <v>37</v>
      </c>
      <c r="C409" s="4" t="s">
        <v>32</v>
      </c>
      <c r="D409" s="4" t="s">
        <v>286</v>
      </c>
      <c r="E409" s="4"/>
      <c r="F409" s="82">
        <f>F410</f>
        <v>13287.4</v>
      </c>
      <c r="G409" s="82">
        <f>G410</f>
        <v>13287.4</v>
      </c>
    </row>
    <row r="410" spans="1:7" s="39" customFormat="1" ht="51" x14ac:dyDescent="0.2">
      <c r="A410" s="25" t="s">
        <v>80</v>
      </c>
      <c r="B410" s="6" t="s">
        <v>37</v>
      </c>
      <c r="C410" s="6" t="s">
        <v>32</v>
      </c>
      <c r="D410" s="6" t="s">
        <v>286</v>
      </c>
      <c r="E410" s="6" t="s">
        <v>86</v>
      </c>
      <c r="F410" s="81">
        <v>13287.4</v>
      </c>
      <c r="G410" s="81">
        <v>13287.4</v>
      </c>
    </row>
    <row r="411" spans="1:7" x14ac:dyDescent="0.2">
      <c r="A411" s="23" t="s">
        <v>5</v>
      </c>
      <c r="B411" s="9" t="s">
        <v>37</v>
      </c>
      <c r="C411" s="9" t="s">
        <v>22</v>
      </c>
      <c r="D411" s="9"/>
      <c r="E411" s="9"/>
      <c r="F411" s="49">
        <f>F413</f>
        <v>4374.3999999999996</v>
      </c>
      <c r="G411" s="49">
        <f>G413</f>
        <v>4374.3999999999996</v>
      </c>
    </row>
    <row r="412" spans="1:7" ht="38.25" x14ac:dyDescent="0.2">
      <c r="A412" s="18" t="s">
        <v>469</v>
      </c>
      <c r="B412" s="11" t="s">
        <v>37</v>
      </c>
      <c r="C412" s="11" t="s">
        <v>22</v>
      </c>
      <c r="D412" s="11" t="s">
        <v>177</v>
      </c>
      <c r="E412" s="11"/>
      <c r="F412" s="50">
        <f>F413</f>
        <v>4374.3999999999996</v>
      </c>
      <c r="G412" s="50">
        <f>G413</f>
        <v>4374.3999999999996</v>
      </c>
    </row>
    <row r="413" spans="1:7" s="39" customFormat="1" ht="27" x14ac:dyDescent="0.2">
      <c r="A413" s="31" t="s">
        <v>307</v>
      </c>
      <c r="B413" s="7" t="s">
        <v>37</v>
      </c>
      <c r="C413" s="7" t="s">
        <v>22</v>
      </c>
      <c r="D413" s="7" t="s">
        <v>282</v>
      </c>
      <c r="E413" s="7"/>
      <c r="F413" s="42">
        <f>F414</f>
        <v>4374.3999999999996</v>
      </c>
      <c r="G413" s="42">
        <f>G414</f>
        <v>4374.3999999999996</v>
      </c>
    </row>
    <row r="414" spans="1:7" ht="38.25" x14ac:dyDescent="0.2">
      <c r="A414" s="30" t="s">
        <v>349</v>
      </c>
      <c r="B414" s="4" t="s">
        <v>37</v>
      </c>
      <c r="C414" s="4" t="s">
        <v>22</v>
      </c>
      <c r="D414" s="4" t="s">
        <v>362</v>
      </c>
      <c r="E414" s="4"/>
      <c r="F414" s="5">
        <f>F415+F418</f>
        <v>4374.3999999999996</v>
      </c>
      <c r="G414" s="5">
        <f>G415+G418</f>
        <v>4374.3999999999996</v>
      </c>
    </row>
    <row r="415" spans="1:7" ht="25.5" x14ac:dyDescent="0.2">
      <c r="A415" s="24" t="s">
        <v>95</v>
      </c>
      <c r="B415" s="4" t="s">
        <v>37</v>
      </c>
      <c r="C415" s="4" t="s">
        <v>22</v>
      </c>
      <c r="D415" s="4" t="s">
        <v>274</v>
      </c>
      <c r="E415" s="4"/>
      <c r="F415" s="5">
        <f>F416+F417</f>
        <v>882.7</v>
      </c>
      <c r="G415" s="5">
        <f>G416+G417</f>
        <v>882.7</v>
      </c>
    </row>
    <row r="416" spans="1:7" ht="25.5" x14ac:dyDescent="0.2">
      <c r="A416" s="14" t="s">
        <v>125</v>
      </c>
      <c r="B416" s="6" t="s">
        <v>37</v>
      </c>
      <c r="C416" s="6" t="s">
        <v>22</v>
      </c>
      <c r="D416" s="6" t="s">
        <v>274</v>
      </c>
      <c r="E416" s="6" t="s">
        <v>65</v>
      </c>
      <c r="F416" s="81">
        <v>677.9</v>
      </c>
      <c r="G416" s="81">
        <v>677.9</v>
      </c>
    </row>
    <row r="417" spans="1:7" ht="38.25" x14ac:dyDescent="0.2">
      <c r="A417" s="14" t="s">
        <v>126</v>
      </c>
      <c r="B417" s="6" t="s">
        <v>37</v>
      </c>
      <c r="C417" s="6" t="s">
        <v>22</v>
      </c>
      <c r="D417" s="6" t="s">
        <v>274</v>
      </c>
      <c r="E417" s="6" t="s">
        <v>119</v>
      </c>
      <c r="F417" s="81">
        <v>204.8</v>
      </c>
      <c r="G417" s="81">
        <v>204.8</v>
      </c>
    </row>
    <row r="418" spans="1:7" ht="25.5" x14ac:dyDescent="0.2">
      <c r="A418" s="29" t="s">
        <v>4</v>
      </c>
      <c r="B418" s="4" t="s">
        <v>37</v>
      </c>
      <c r="C418" s="4" t="s">
        <v>22</v>
      </c>
      <c r="D418" s="4" t="s">
        <v>275</v>
      </c>
      <c r="E418" s="4"/>
      <c r="F418" s="82">
        <f>SUM(F419:F421)</f>
        <v>3491.7</v>
      </c>
      <c r="G418" s="82">
        <f>SUM(G419:G421)</f>
        <v>3491.7</v>
      </c>
    </row>
    <row r="419" spans="1:7" x14ac:dyDescent="0.2">
      <c r="A419" s="37" t="s">
        <v>217</v>
      </c>
      <c r="B419" s="6" t="s">
        <v>37</v>
      </c>
      <c r="C419" s="6" t="s">
        <v>22</v>
      </c>
      <c r="D419" s="6" t="s">
        <v>275</v>
      </c>
      <c r="E419" s="6" t="s">
        <v>98</v>
      </c>
      <c r="F419" s="81">
        <v>2678.7</v>
      </c>
      <c r="G419" s="81">
        <v>2678.7</v>
      </c>
    </row>
    <row r="420" spans="1:7" ht="38.25" x14ac:dyDescent="0.2">
      <c r="A420" s="14" t="s">
        <v>219</v>
      </c>
      <c r="B420" s="6" t="s">
        <v>37</v>
      </c>
      <c r="C420" s="6" t="s">
        <v>22</v>
      </c>
      <c r="D420" s="6" t="s">
        <v>275</v>
      </c>
      <c r="E420" s="6" t="s">
        <v>143</v>
      </c>
      <c r="F420" s="81">
        <v>809</v>
      </c>
      <c r="G420" s="81">
        <v>809</v>
      </c>
    </row>
    <row r="421" spans="1:7" ht="13.5" customHeight="1" x14ac:dyDescent="0.2">
      <c r="A421" s="14" t="s">
        <v>144</v>
      </c>
      <c r="B421" s="6" t="s">
        <v>37</v>
      </c>
      <c r="C421" s="6" t="s">
        <v>22</v>
      </c>
      <c r="D421" s="6" t="s">
        <v>275</v>
      </c>
      <c r="E421" s="6" t="s">
        <v>72</v>
      </c>
      <c r="F421" s="20">
        <v>4</v>
      </c>
      <c r="G421" s="20">
        <v>4</v>
      </c>
    </row>
    <row r="422" spans="1:7" s="58" customFormat="1" ht="38.25" x14ac:dyDescent="0.2">
      <c r="A422" s="21" t="s">
        <v>88</v>
      </c>
      <c r="B422" s="10" t="s">
        <v>39</v>
      </c>
      <c r="C422" s="10"/>
      <c r="D422" s="10"/>
      <c r="E422" s="10"/>
      <c r="F422" s="48">
        <f t="shared" ref="F422:G425" si="24">F423</f>
        <v>23699.9</v>
      </c>
      <c r="G422" s="48">
        <f t="shared" si="24"/>
        <v>23908.699999999997</v>
      </c>
    </row>
    <row r="423" spans="1:7" s="58" customFormat="1" ht="38.25" x14ac:dyDescent="0.2">
      <c r="A423" s="23" t="s">
        <v>56</v>
      </c>
      <c r="B423" s="9" t="s">
        <v>39</v>
      </c>
      <c r="C423" s="9" t="s">
        <v>18</v>
      </c>
      <c r="D423" s="9"/>
      <c r="E423" s="9"/>
      <c r="F423" s="49">
        <f t="shared" si="24"/>
        <v>23699.9</v>
      </c>
      <c r="G423" s="49">
        <f t="shared" si="24"/>
        <v>23908.699999999997</v>
      </c>
    </row>
    <row r="424" spans="1:7" ht="25.5" x14ac:dyDescent="0.2">
      <c r="A424" s="38" t="s">
        <v>432</v>
      </c>
      <c r="B424" s="11" t="s">
        <v>39</v>
      </c>
      <c r="C424" s="11" t="s">
        <v>18</v>
      </c>
      <c r="D424" s="11" t="s">
        <v>121</v>
      </c>
      <c r="E424" s="11"/>
      <c r="F424" s="50">
        <f t="shared" si="24"/>
        <v>23699.9</v>
      </c>
      <c r="G424" s="50">
        <f t="shared" si="24"/>
        <v>23908.699999999997</v>
      </c>
    </row>
    <row r="425" spans="1:7" ht="27" x14ac:dyDescent="0.2">
      <c r="A425" s="31" t="s">
        <v>291</v>
      </c>
      <c r="B425" s="7" t="s">
        <v>39</v>
      </c>
      <c r="C425" s="7" t="s">
        <v>18</v>
      </c>
      <c r="D425" s="7" t="s">
        <v>128</v>
      </c>
      <c r="E425" s="7"/>
      <c r="F425" s="42">
        <f t="shared" si="24"/>
        <v>23699.9</v>
      </c>
      <c r="G425" s="42">
        <f t="shared" si="24"/>
        <v>23908.699999999997</v>
      </c>
    </row>
    <row r="426" spans="1:7" s="58" customFormat="1" ht="25.5" x14ac:dyDescent="0.2">
      <c r="A426" s="16" t="s">
        <v>129</v>
      </c>
      <c r="B426" s="4" t="s">
        <v>39</v>
      </c>
      <c r="C426" s="4" t="s">
        <v>18</v>
      </c>
      <c r="D426" s="4" t="s">
        <v>130</v>
      </c>
      <c r="E426" s="4"/>
      <c r="F426" s="5">
        <f>F427+F429</f>
        <v>23699.9</v>
      </c>
      <c r="G426" s="5">
        <f>G427+G429</f>
        <v>23908.699999999997</v>
      </c>
    </row>
    <row r="427" spans="1:7" s="58" customFormat="1" ht="25.5" x14ac:dyDescent="0.2">
      <c r="A427" s="16" t="s">
        <v>43</v>
      </c>
      <c r="B427" s="4" t="s">
        <v>39</v>
      </c>
      <c r="C427" s="4" t="s">
        <v>18</v>
      </c>
      <c r="D427" s="4" t="s">
        <v>135</v>
      </c>
      <c r="E427" s="4"/>
      <c r="F427" s="5">
        <f>SUM(F428)</f>
        <v>23573.4</v>
      </c>
      <c r="G427" s="5">
        <f>SUM(G428)</f>
        <v>23777.1</v>
      </c>
    </row>
    <row r="428" spans="1:7" s="58" customFormat="1" x14ac:dyDescent="0.2">
      <c r="A428" s="19" t="s">
        <v>101</v>
      </c>
      <c r="B428" s="6" t="s">
        <v>39</v>
      </c>
      <c r="C428" s="6" t="s">
        <v>18</v>
      </c>
      <c r="D428" s="6" t="s">
        <v>135</v>
      </c>
      <c r="E428" s="6" t="s">
        <v>89</v>
      </c>
      <c r="F428" s="81">
        <v>23573.4</v>
      </c>
      <c r="G428" s="81">
        <v>23777.1</v>
      </c>
    </row>
    <row r="429" spans="1:7" s="58" customFormat="1" ht="25.5" x14ac:dyDescent="0.2">
      <c r="A429" s="28" t="s">
        <v>100</v>
      </c>
      <c r="B429" s="4" t="s">
        <v>39</v>
      </c>
      <c r="C429" s="4" t="s">
        <v>18</v>
      </c>
      <c r="D429" s="4" t="s">
        <v>131</v>
      </c>
      <c r="E429" s="4"/>
      <c r="F429" s="82">
        <f>SUM(F430)</f>
        <v>126.5</v>
      </c>
      <c r="G429" s="82">
        <f>SUM(G430)</f>
        <v>131.6</v>
      </c>
    </row>
    <row r="430" spans="1:7" s="58" customFormat="1" x14ac:dyDescent="0.2">
      <c r="A430" s="19" t="s">
        <v>101</v>
      </c>
      <c r="B430" s="6" t="s">
        <v>39</v>
      </c>
      <c r="C430" s="6" t="s">
        <v>18</v>
      </c>
      <c r="D430" s="6" t="s">
        <v>131</v>
      </c>
      <c r="E430" s="6" t="s">
        <v>89</v>
      </c>
      <c r="F430" s="81">
        <v>126.5</v>
      </c>
      <c r="G430" s="81">
        <v>131.6</v>
      </c>
    </row>
    <row r="431" spans="1:7" s="40" customFormat="1" ht="13.5" x14ac:dyDescent="0.2">
      <c r="A431" s="18" t="s">
        <v>40</v>
      </c>
      <c r="B431" s="11"/>
      <c r="C431" s="11"/>
      <c r="D431" s="7"/>
      <c r="E431" s="11"/>
      <c r="F431" s="98">
        <v>9679.0300000000007</v>
      </c>
      <c r="G431" s="98">
        <v>19487.16</v>
      </c>
    </row>
    <row r="432" spans="1:7" x14ac:dyDescent="0.2">
      <c r="A432" s="47" t="s">
        <v>35</v>
      </c>
      <c r="B432" s="56"/>
      <c r="C432" s="56"/>
      <c r="D432" s="56"/>
      <c r="E432" s="56"/>
      <c r="F432" s="87">
        <f>F18+F123+F129+F189+F202+F317+F354+F391+F422+F431</f>
        <v>1612168.9378999998</v>
      </c>
      <c r="G432" s="87">
        <f>G18+G123+G129+G189+G202+G317+G354+G391+G422+G431</f>
        <v>1357882.0800899998</v>
      </c>
    </row>
    <row r="433" spans="4:7" x14ac:dyDescent="0.2">
      <c r="F433" s="13"/>
      <c r="G433" s="13"/>
    </row>
    <row r="434" spans="4:7" x14ac:dyDescent="0.2">
      <c r="E434" s="88"/>
      <c r="F434" s="88">
        <v>1612168.9379</v>
      </c>
      <c r="G434" s="88">
        <v>1357882.0800900001</v>
      </c>
    </row>
    <row r="435" spans="4:7" x14ac:dyDescent="0.2">
      <c r="E435" s="13"/>
      <c r="F435" s="89"/>
      <c r="G435" s="89"/>
    </row>
    <row r="436" spans="4:7" x14ac:dyDescent="0.2">
      <c r="D436" s="13"/>
      <c r="F436" s="75">
        <f>F432-F434</f>
        <v>0</v>
      </c>
      <c r="G436" s="75">
        <f>G432-G434</f>
        <v>0</v>
      </c>
    </row>
    <row r="437" spans="4:7" x14ac:dyDescent="0.2">
      <c r="D437" s="13"/>
      <c r="F437" s="75"/>
      <c r="G437" s="75"/>
    </row>
    <row r="438" spans="4:7" x14ac:dyDescent="0.2">
      <c r="F438" s="75"/>
      <c r="G438" s="75"/>
    </row>
    <row r="439" spans="4:7" x14ac:dyDescent="0.2">
      <c r="F439" s="13">
        <f>F432-F431</f>
        <v>1602489.9078999998</v>
      </c>
      <c r="G439" s="13">
        <f>G432-G431</f>
        <v>1338394.9200899999</v>
      </c>
    </row>
    <row r="440" spans="4:7" x14ac:dyDescent="0.2">
      <c r="F440" s="13"/>
      <c r="G440" s="13"/>
    </row>
    <row r="441" spans="4:7" x14ac:dyDescent="0.2">
      <c r="F441" s="13"/>
      <c r="G441" s="13"/>
    </row>
    <row r="443" spans="4:7" x14ac:dyDescent="0.2">
      <c r="F443" s="76"/>
      <c r="G443" s="76"/>
    </row>
    <row r="444" spans="4:7" x14ac:dyDescent="0.2">
      <c r="F444" s="93"/>
      <c r="G444" s="93"/>
    </row>
    <row r="446" spans="4:7" x14ac:dyDescent="0.2">
      <c r="F446" s="75"/>
      <c r="G446" s="75"/>
    </row>
    <row r="448" spans="4:7" x14ac:dyDescent="0.2">
      <c r="F448" s="92"/>
      <c r="G448" s="92"/>
    </row>
  </sheetData>
  <autoFilter ref="A17:G441" xr:uid="{00000000-0009-0000-0000-000000000000}"/>
  <customSheetViews>
    <customSheetView guid="{E97D42D2-9E10-4ADB-8FB1-0860F6F503F4}" showPageBreaks="1" printArea="1" showAutoFilter="1" view="pageBreakPreview">
      <selection activeCell="N14" sqref="N1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41" xr:uid="{9653D930-64E1-47C3-A8E7-D7363E84F0E8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1" xr:uid="{A24B2542-D7FF-4C0D-8638-657278B553F2}"/>
    </customSheetView>
    <customSheetView guid="{D8ECDB49-98AD-4B59-A9A6-647EDC84F455}" showPageBreaks="1" printArea="1" showAutoFilter="1" view="pageBreakPreview" topLeftCell="A417">
      <selection activeCell="F375" sqref="F375:G38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3:G437" xr:uid="{7A0FE023-B61E-4AD2-8C2C-4267361832F6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7:G445" xr:uid="{2CD4D8B5-696A-4B0F-ACAA-67B8A65C278B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2024-05-30T02:54:45Z</cp:lastPrinted>
  <dcterms:created xsi:type="dcterms:W3CDTF">2004-12-22T00:45:04Z</dcterms:created>
  <dcterms:modified xsi:type="dcterms:W3CDTF">2024-06-20T08:29:29Z</dcterms:modified>
</cp:coreProperties>
</file>