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118.xml" ContentType="application/vnd.openxmlformats-officedocument.spreadsheetml.revisionLog+xml"/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56.xml" ContentType="application/vnd.openxmlformats-officedocument.spreadsheetml.revisionLog+xml"/>
  <Default Extension="xml" ContentType="application/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34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7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3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40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Headers.xml" ContentType="application/vnd.openxmlformats-officedocument.spreadsheetml.revisionHeaders+xml"/>
  <Override PartName="/xl/revisions/revisionLog10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calcChain.xml" ContentType="application/vnd.openxmlformats-officedocument.spreadsheetml.calcChain+xml"/>
  <Override PartName="/xl/revisions/revisionLog31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98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16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87.xml" ContentType="application/vnd.openxmlformats-officedocument.spreadsheetml.revisionLog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6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2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Ведом.структура!$A$17:$I$574</definedName>
    <definedName name="Top" localSheetId="0">Ведом.структура!#REF!</definedName>
    <definedName name="Z_0603B90D_9990_461A_A376_43BC72BE878B_.wvu.FilterData" localSheetId="0" hidden="1">Ведом.структура!$A$17:$J$557</definedName>
    <definedName name="Z_0FFC6F4C_BD9B_43C2_BD70_8B55E90BC8E3_.wvu.FilterData" localSheetId="0" hidden="1">Ведом.структура!$A$17:$J$557</definedName>
    <definedName name="Z_1173F525_7222_4A69_8157_7FEF60F9A158_.wvu.FilterData" localSheetId="0" hidden="1">Ведом.структура!$A$17:$J$557</definedName>
    <definedName name="Z_13B23DF8_CCDD_4847_AE57_58DE769B1A58_.wvu.FilterData" localSheetId="0" hidden="1">Ведом.структура!$A$17:$J$557</definedName>
    <definedName name="Z_17D99987_CDFE_486F_B068_E63466913998_.wvu.FilterData" localSheetId="0" hidden="1">Ведом.структура!$A$17:$J$557</definedName>
    <definedName name="Z_1AB81782_9433_47FF_BE6C_6C5BEF63DEBF_.wvu.FilterData" localSheetId="0" hidden="1">Ведом.структура!$A$17:$I$557</definedName>
    <definedName name="Z_1C7D8532_1B49_4DC9_B93F_665097C072C0_.wvu.FilterData" localSheetId="0" hidden="1">Ведом.структура!$A$17:$J$549</definedName>
    <definedName name="Z_201E1F44_A84E_4725_9214_522AF46FCC70_.wvu.FilterData" localSheetId="0" hidden="1">Ведом.структура!$A$17:$I$574</definedName>
    <definedName name="Z_2396CF95_9617_49BB_AEF9_3B71C5CED383_.wvu.FilterData" localSheetId="0" hidden="1">Ведом.структура!$A$17:$I$574</definedName>
    <definedName name="Z_252CE41A_39A8_421C_9516_F9C0DA210526_.wvu.FilterData" localSheetId="0" hidden="1">Ведом.структура!$A$17:$I$574</definedName>
    <definedName name="Z_3CFF5A2C_E6EC_41A4_AC42_16A2684D7390_.wvu.FilterData" localSheetId="0" hidden="1">Ведом.структура!$A$17:$I$574</definedName>
    <definedName name="Z_42FD8836_F391_41D5_96F1_BC20A3F68CA8_.wvu.FilterData" localSheetId="0" hidden="1">Ведом.структура!$A$17:$J$557</definedName>
    <definedName name="Z_58E5C51F_5D48_4FA9_9CAD_7C3D59D9C1FE_.wvu.FilterData" localSheetId="0" hidden="1">Ведом.структура!$A$17:$I$574</definedName>
    <definedName name="Z_5DF003A2_8B9D_4F43_83FC_9E2EA938E030_.wvu.FilterData" localSheetId="0" hidden="1">Ведом.структура!$A$17:$I$574</definedName>
    <definedName name="Z_65F34907_203C_46EC_9041_C6F0AF222452_.wvu.FilterData" localSheetId="0" hidden="1">Ведом.структура!$A$17:$I$557</definedName>
    <definedName name="Z_73FC67B9_3A5E_4402_A781_D3BF0209130F_.wvu.FilterData" localSheetId="0" hidden="1">Ведом.структура!$A$17:$I$574</definedName>
    <definedName name="Z_73FC67B9_3A5E_4402_A781_D3BF0209130F_.wvu.PrintArea" localSheetId="0" hidden="1">Ведом.структура!$A$5:$G$576</definedName>
    <definedName name="Z_76334258_81C3_4C2E_A802_39DA2F18998F_.wvu.FilterData" localSheetId="0" hidden="1">Ведом.структура!$A$17:$I$557</definedName>
    <definedName name="Z_7F4E773D_B5BB_4934_BF3B_08D52D3A50BB_.wvu.FilterData" localSheetId="0" hidden="1">Ведом.структура!$A$17:$I$557</definedName>
    <definedName name="Z_8FCB7726_1732_4EDF_BB57_575B6379DE61_.wvu.FilterData" localSheetId="0" hidden="1">Ведом.структура!$A$17:$I$574</definedName>
    <definedName name="Z_A7ECC946_0B19_46FE_A729_7B688B04647E_.wvu.FilterData" localSheetId="0" hidden="1">Ведом.структура!$A$17:$I$574</definedName>
    <definedName name="Z_B67934D4_E797_41BD_A015_871403995F47_.wvu.FilterData" localSheetId="0" hidden="1">Ведом.структура!$A$17:$I$574</definedName>
    <definedName name="Z_B67934D4_E797_41BD_A015_871403995F47_.wvu.PrintArea" localSheetId="0" hidden="1">Ведом.структура!$A$1:$G$574</definedName>
    <definedName name="Z_D81545E7_4D4B_446E_9A30_820F936821E7_.wvu.FilterData" localSheetId="0" hidden="1">Ведом.структура!$A$17:$I$557</definedName>
    <definedName name="Z_E8C4D6E1_9869_4DF1_B028_E267A0B6BE3E_.wvu.FilterData" localSheetId="0" hidden="1">Ведом.структура!$A$17:$I$574</definedName>
    <definedName name="Z_E8C4D6E1_9869_4DF1_B028_E267A0B6BE3E_.wvu.PrintArea" localSheetId="0" hidden="1">Ведом.структура!$A$1:$G$550</definedName>
    <definedName name="Z_EAF61B99_7E7E_48AF_BC35_4A98D8D2E356_.wvu.FilterData" localSheetId="0" hidden="1">Ведом.структура!$A$17:$I$574</definedName>
    <definedName name="Z_EAF61B99_7E7E_48AF_BC35_4A98D8D2E356_.wvu.PrintArea" localSheetId="0" hidden="1">Ведом.структура!$A$5:$G$576</definedName>
    <definedName name="Z_FD07A2FB_313B_438C_95EB_ED52826B5199_.wvu.FilterData" localSheetId="0" hidden="1">Ведом.структура!$A$17:$I$557</definedName>
    <definedName name="_xlnm.Print_Area" localSheetId="0">Ведом.структура!$A$1:$G$550</definedName>
  </definedNames>
  <calcPr calcId="125725" refMode="R1C1"/>
  <customWorkbookViews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65" i="1"/>
  <c r="G427"/>
  <c r="G527" l="1"/>
  <c r="G520"/>
  <c r="G521"/>
  <c r="G539"/>
  <c r="G538"/>
  <c r="G255" l="1"/>
  <c r="G233"/>
  <c r="G345" l="1"/>
  <c r="G174"/>
  <c r="G276"/>
  <c r="G247"/>
  <c r="G189"/>
  <c r="G400"/>
  <c r="G399" s="1"/>
  <c r="G175"/>
  <c r="G509"/>
  <c r="G173" l="1"/>
  <c r="G139"/>
  <c r="G573" l="1"/>
  <c r="G422"/>
  <c r="G406" l="1"/>
  <c r="G387" l="1"/>
  <c r="G177"/>
  <c r="G176" s="1"/>
  <c r="G562"/>
  <c r="G534"/>
  <c r="G537"/>
  <c r="G138"/>
  <c r="G137" s="1"/>
  <c r="G136" s="1"/>
  <c r="G194"/>
  <c r="G426"/>
  <c r="G425" s="1"/>
  <c r="G424" s="1"/>
  <c r="G423" s="1"/>
  <c r="G385"/>
  <c r="G359"/>
  <c r="G358" s="1"/>
  <c r="G357" s="1"/>
  <c r="G356" s="1"/>
  <c r="G355" s="1"/>
  <c r="G354" s="1"/>
  <c r="G344"/>
  <c r="G317"/>
  <c r="G316"/>
  <c r="G312"/>
  <c r="G309" s="1"/>
  <c r="G315" l="1"/>
  <c r="G277" l="1"/>
  <c r="G472"/>
  <c r="G265"/>
  <c r="G263"/>
  <c r="G249"/>
  <c r="G235"/>
  <c r="G234" s="1"/>
  <c r="G275" l="1"/>
  <c r="G417"/>
  <c r="G421"/>
  <c r="G420" s="1"/>
  <c r="G419" s="1"/>
  <c r="G418" s="1"/>
  <c r="G193"/>
  <c r="G192" s="1"/>
  <c r="G191" s="1"/>
  <c r="G190" s="1"/>
  <c r="G113"/>
  <c r="G47"/>
  <c r="G30"/>
  <c r="G26" s="1"/>
  <c r="G251" l="1"/>
  <c r="G283"/>
  <c r="G253" l="1"/>
  <c r="G186"/>
  <c r="G188"/>
  <c r="G262"/>
  <c r="G185" l="1"/>
  <c r="G184" s="1"/>
  <c r="G183" s="1"/>
  <c r="G264"/>
  <c r="G182" l="1"/>
  <c r="G181" s="1"/>
  <c r="G180" s="1"/>
  <c r="G164"/>
  <c r="G572"/>
  <c r="G571" s="1"/>
  <c r="G570" s="1"/>
  <c r="G569" s="1"/>
  <c r="G568" l="1"/>
  <c r="G257" l="1"/>
  <c r="G256" s="1"/>
  <c r="G267"/>
  <c r="G243"/>
  <c r="G169" l="1"/>
  <c r="G168" s="1"/>
  <c r="G561" l="1"/>
  <c r="G380"/>
  <c r="G384"/>
  <c r="G383" s="1"/>
  <c r="G526"/>
  <c r="G74"/>
  <c r="G73" s="1"/>
  <c r="G72" s="1"/>
  <c r="G330"/>
  <c r="G329" s="1"/>
  <c r="G327"/>
  <c r="G326" s="1"/>
  <c r="G532" l="1"/>
  <c r="G533"/>
  <c r="G325"/>
  <c r="G519" l="1"/>
  <c r="G217"/>
  <c r="G290"/>
  <c r="G272"/>
  <c r="G246"/>
  <c r="G408"/>
  <c r="G153"/>
  <c r="G149"/>
  <c r="G68"/>
  <c r="G32"/>
  <c r="G104"/>
  <c r="G103"/>
  <c r="G497"/>
  <c r="G496" s="1"/>
  <c r="G495" s="1"/>
  <c r="G493"/>
  <c r="G492" l="1"/>
  <c r="G491" s="1"/>
  <c r="G490" s="1"/>
  <c r="G515"/>
  <c r="G514" s="1"/>
  <c r="G502"/>
  <c r="G501" s="1"/>
  <c r="G351"/>
  <c r="G112"/>
  <c r="G231"/>
  <c r="G245"/>
  <c r="G289"/>
  <c r="G288" s="1"/>
  <c r="G166"/>
  <c r="G163" s="1"/>
  <c r="G398" l="1"/>
  <c r="G396"/>
  <c r="G93"/>
  <c r="G125"/>
  <c r="G232" l="1"/>
  <c r="G230"/>
  <c r="G228"/>
  <c r="G434"/>
  <c r="G242"/>
  <c r="G240"/>
  <c r="G90"/>
  <c r="G78"/>
  <c r="G22"/>
  <c r="G227" l="1"/>
  <c r="G226" s="1"/>
  <c r="G225" s="1"/>
  <c r="G224" s="1"/>
  <c r="G25"/>
  <c r="G21" s="1"/>
  <c r="G456"/>
  <c r="G20" l="1"/>
  <c r="G350"/>
  <c r="G558"/>
  <c r="G556"/>
  <c r="G553"/>
  <c r="G551"/>
  <c r="G548"/>
  <c r="G547" s="1"/>
  <c r="G546" s="1"/>
  <c r="G528"/>
  <c r="G525" s="1"/>
  <c r="G517"/>
  <c r="G508"/>
  <c r="G507" s="1"/>
  <c r="G506" s="1"/>
  <c r="G505" s="1"/>
  <c r="G500"/>
  <c r="G485"/>
  <c r="G484" s="1"/>
  <c r="G483" s="1"/>
  <c r="G482" s="1"/>
  <c r="G480"/>
  <c r="G479" s="1"/>
  <c r="G478" s="1"/>
  <c r="G469"/>
  <c r="G468" s="1"/>
  <c r="G467" s="1"/>
  <c r="G466" s="1"/>
  <c r="G463"/>
  <c r="G462" s="1"/>
  <c r="G460"/>
  <c r="G459" s="1"/>
  <c r="G458" s="1"/>
  <c r="G454"/>
  <c r="G453" s="1"/>
  <c r="G450"/>
  <c r="G448"/>
  <c r="G441"/>
  <c r="G440" s="1"/>
  <c r="G439" s="1"/>
  <c r="G438" s="1"/>
  <c r="G436"/>
  <c r="G433" s="1"/>
  <c r="G407"/>
  <c r="G405"/>
  <c r="G411"/>
  <c r="G410" s="1"/>
  <c r="G389"/>
  <c r="G386" s="1"/>
  <c r="G376"/>
  <c r="G375" s="1"/>
  <c r="G368"/>
  <c r="G366"/>
  <c r="G404" l="1"/>
  <c r="G403" s="1"/>
  <c r="G452"/>
  <c r="G409"/>
  <c r="G550"/>
  <c r="G545" s="1"/>
  <c r="G365"/>
  <c r="G364" s="1"/>
  <c r="G363" s="1"/>
  <c r="G362" s="1"/>
  <c r="G361" s="1"/>
  <c r="G447"/>
  <c r="G446" s="1"/>
  <c r="G465"/>
  <c r="G432"/>
  <c r="G431" s="1"/>
  <c r="G524"/>
  <c r="G523" s="1"/>
  <c r="G522" s="1"/>
  <c r="G343"/>
  <c r="G342" s="1"/>
  <c r="G341" s="1"/>
  <c r="G518"/>
  <c r="G504"/>
  <c r="G499" s="1"/>
  <c r="G489"/>
  <c r="G513"/>
  <c r="G512" s="1"/>
  <c r="G511" s="1"/>
  <c r="G402" l="1"/>
  <c r="G401" s="1"/>
  <c r="G374"/>
  <c r="G373" s="1"/>
  <c r="G372" s="1"/>
  <c r="G371" s="1"/>
  <c r="G430"/>
  <c r="G429" s="1"/>
  <c r="G445"/>
  <c r="G444" s="1"/>
  <c r="G531"/>
  <c r="G530" s="1"/>
  <c r="G510" s="1"/>
  <c r="G340"/>
  <c r="G339" s="1"/>
  <c r="G338" s="1"/>
  <c r="G544"/>
  <c r="G543" s="1"/>
  <c r="G443" l="1"/>
  <c r="G428" s="1"/>
  <c r="G488"/>
  <c r="G397"/>
  <c r="G161" l="1"/>
  <c r="G259"/>
  <c r="G258" s="1"/>
  <c r="G160" l="1"/>
  <c r="G159" s="1"/>
  <c r="G158" s="1"/>
  <c r="G46"/>
  <c r="G45" s="1"/>
  <c r="G212" l="1"/>
  <c r="G100" l="1"/>
  <c r="G254" l="1"/>
  <c r="G252"/>
  <c r="G266"/>
  <c r="G261" s="1"/>
  <c r="G124"/>
  <c r="G123" s="1"/>
  <c r="G122" s="1"/>
  <c r="G121" s="1"/>
  <c r="G41"/>
  <c r="G40" s="1"/>
  <c r="G39" s="1"/>
  <c r="G44"/>
  <c r="G59"/>
  <c r="G57" s="1"/>
  <c r="G64"/>
  <c r="G63" s="1"/>
  <c r="G67"/>
  <c r="G66" s="1"/>
  <c r="G69"/>
  <c r="G77"/>
  <c r="G76" s="1"/>
  <c r="G83"/>
  <c r="G82" s="1"/>
  <c r="G81" s="1"/>
  <c r="G87"/>
  <c r="G86" s="1"/>
  <c r="G85" s="1"/>
  <c r="G110"/>
  <c r="G55"/>
  <c r="G54" s="1"/>
  <c r="G53" s="1"/>
  <c r="G130"/>
  <c r="G133"/>
  <c r="G395"/>
  <c r="G394" s="1"/>
  <c r="G393" s="1"/>
  <c r="G144"/>
  <c r="G143" s="1"/>
  <c r="G142" s="1"/>
  <c r="G155"/>
  <c r="G154" s="1"/>
  <c r="G148"/>
  <c r="G147" s="1"/>
  <c r="G146" s="1"/>
  <c r="G152"/>
  <c r="G151" s="1"/>
  <c r="G150" s="1"/>
  <c r="G172"/>
  <c r="G171" s="1"/>
  <c r="G170" s="1"/>
  <c r="G416"/>
  <c r="G415" s="1"/>
  <c r="G414" s="1"/>
  <c r="G413" s="1"/>
  <c r="G199"/>
  <c r="G198" s="1"/>
  <c r="G197" s="1"/>
  <c r="G196" s="1"/>
  <c r="G203"/>
  <c r="G248"/>
  <c r="G292"/>
  <c r="G306"/>
  <c r="G304"/>
  <c r="G299"/>
  <c r="G320"/>
  <c r="G319" s="1"/>
  <c r="G323"/>
  <c r="G322" s="1"/>
  <c r="G282"/>
  <c r="G280" s="1"/>
  <c r="G279" s="1"/>
  <c r="G278" s="1"/>
  <c r="G336"/>
  <c r="G335" s="1"/>
  <c r="G334" s="1"/>
  <c r="G333" s="1"/>
  <c r="G244"/>
  <c r="G70"/>
  <c r="G392" l="1"/>
  <c r="G391" s="1"/>
  <c r="G370" s="1"/>
  <c r="G303"/>
  <c r="G179"/>
  <c r="G157" s="1"/>
  <c r="G202"/>
  <c r="G201" s="1"/>
  <c r="G38"/>
  <c r="G141"/>
  <c r="G140" s="1"/>
  <c r="G135" s="1"/>
  <c r="G298"/>
  <c r="G297" s="1"/>
  <c r="G271"/>
  <c r="G270" s="1"/>
  <c r="G105"/>
  <c r="G207"/>
  <c r="G58"/>
  <c r="I251"/>
  <c r="G250"/>
  <c r="G239" s="1"/>
  <c r="G95"/>
  <c r="G318"/>
  <c r="G287"/>
  <c r="G286" s="1"/>
  <c r="G285" s="1"/>
  <c r="G284" s="1"/>
  <c r="G129"/>
  <c r="G128" s="1"/>
  <c r="G62"/>
  <c r="G281"/>
  <c r="G127" l="1"/>
  <c r="G89"/>
  <c r="G61" s="1"/>
  <c r="G37" s="1"/>
  <c r="G269"/>
  <c r="G302"/>
  <c r="G238"/>
  <c r="G237" s="1"/>
  <c r="G236" s="1"/>
  <c r="G19"/>
  <c r="G18" s="1"/>
  <c r="G206"/>
  <c r="G205" s="1"/>
  <c r="G195" s="1"/>
  <c r="G36" l="1"/>
  <c r="G296"/>
  <c r="G295" s="1"/>
  <c r="G268"/>
  <c r="G223" l="1"/>
  <c r="G222" s="1"/>
  <c r="G574" s="1"/>
  <c r="G582" l="1"/>
  <c r="G586"/>
</calcChain>
</file>

<file path=xl/sharedStrings.xml><?xml version="1.0" encoding="utf-8"?>
<sst xmlns="http://schemas.openxmlformats.org/spreadsheetml/2006/main" count="2680" uniqueCount="567">
  <si>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</si>
  <si>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</si>
  <si>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</si>
  <si>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</si>
  <si>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</si>
  <si>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</si>
  <si>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</si>
  <si>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</si>
  <si>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</si>
  <si>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</si>
  <si>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</si>
  <si>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</si>
  <si>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</si>
  <si>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</si>
  <si>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</si>
  <si>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</si>
  <si>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</si>
  <si>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</si>
  <si>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</si>
  <si>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</si>
  <si>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</si>
  <si>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</si>
  <si>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</si>
  <si>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11001 S21Д0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</si>
  <si>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</si>
  <si>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</si>
  <si>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</si>
  <si>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</si>
  <si>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</si>
  <si>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</si>
  <si>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</si>
  <si>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</si>
  <si>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</si>
  <si>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</si>
  <si>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</si>
  <si>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</si>
  <si>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</si>
  <si>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</si>
  <si>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</si>
  <si>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</si>
  <si>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</si>
  <si>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</si>
  <si>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</si>
  <si>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</si>
  <si>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</si>
  <si>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</si>
  <si>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</si>
  <si>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</si>
  <si>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</si>
  <si>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</si>
  <si>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</si>
  <si>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</si>
  <si>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</si>
  <si>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</si>
  <si>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</si>
  <si>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</si>
  <si>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</si>
  <si>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</si>
  <si>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</si>
  <si>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</si>
  <si>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</si>
  <si>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</si>
  <si>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</si>
  <si>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</si>
  <si>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</si>
  <si>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</si>
  <si>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</si>
  <si>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</si>
  <si>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</si>
  <si>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</si>
  <si>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</si>
  <si>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</si>
  <si>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</si>
  <si>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</si>
  <si>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</si>
  <si>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</si>
  <si>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</si>
  <si>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</si>
  <si>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</si>
  <si>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</si>
  <si>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</si>
  <si>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</si>
  <si>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</si>
  <si>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</si>
  <si>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</si>
  <si>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</si>
  <si>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</si>
  <si>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</si>
  <si>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</si>
  <si>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</si>
  <si>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</si>
  <si>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</si>
  <si>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</si>
  <si>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</si>
  <si>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</si>
  <si>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</si>
  <si>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</si>
  <si>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</si>
  <si>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</si>
  <si>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</si>
  <si>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</si>
  <si>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</si>
  <si>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</si>
  <si>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</si>
  <si>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</si>
  <si>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</si>
  <si>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</si>
  <si>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</si>
  <si>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</si>
  <si>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</si>
  <si>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</si>
  <si>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</si>
  <si>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</si>
  <si>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</si>
  <si>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</si>
  <si>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</si>
  <si>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</si>
  <si>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</si>
  <si>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</si>
  <si>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</si>
  <si>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</si>
  <si>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</si>
  <si>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</si>
  <si>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</si>
  <si>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</si>
  <si>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</si>
  <si>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</si>
  <si>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</si>
  <si>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</si>
  <si>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</si>
  <si>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</si>
  <si>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</si>
  <si>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</si>
  <si>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</si>
  <si>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</si>
  <si>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</si>
  <si>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</si>
  <si>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</si>
  <si>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</si>
  <si>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</si>
  <si>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</si>
  <si>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</si>
  <si>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</si>
  <si>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</si>
  <si>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</si>
  <si>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</si>
  <si>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</si>
  <si>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</si>
  <si>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</si>
  <si>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</si>
  <si>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</si>
  <si>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</si>
  <si>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</si>
  <si>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</si>
  <si>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</si>
  <si>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</si>
  <si>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</si>
  <si>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</si>
  <si>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</si>
  <si>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</si>
  <si>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</si>
  <si>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</si>
  <si>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</si>
  <si>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</si>
  <si>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</si>
  <si>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</si>
  <si>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</si>
  <si>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</si>
  <si>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</si>
  <si>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</si>
  <si>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</si>
  <si>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</si>
  <si>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</si>
  <si>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</si>
  <si>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</si>
  <si>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</si>
  <si>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</si>
  <si>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</si>
  <si>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</si>
  <si>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</si>
  <si>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</si>
  <si>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</si>
  <si>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</si>
  <si>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</si>
  <si>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</si>
  <si>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</si>
  <si>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</si>
  <si>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</si>
  <si>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</si>
  <si>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</si>
  <si>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</si>
  <si>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</si>
  <si>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</si>
  <si>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</si>
  <si>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</si>
  <si>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</si>
  <si>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</si>
  <si>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</si>
  <si>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</si>
  <si>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</si>
  <si>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</si>
  <si>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</si>
  <si>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</si>
  <si>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</si>
  <si>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</si>
  <si>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</si>
  <si>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</si>
  <si>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</si>
  <si>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</si>
  <si>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</si>
  <si>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</si>
  <si>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</si>
  <si>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</si>
  <si>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</si>
  <si>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</si>
  <si>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</si>
  <si>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</si>
  <si>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</si>
  <si>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</si>
  <si>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</si>
  <si>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</si>
  <si>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07000 00000</t>
  </si>
  <si>
    <t>07200 00000</t>
  </si>
  <si>
    <t>11000 00000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</si>
  <si>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</si>
  <si>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</si>
  <si>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</si>
  <si>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</si>
  <si>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</si>
  <si>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</si>
  <si>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</si>
  <si>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</si>
  <si>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</si>
  <si>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</si>
  <si>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</si>
  <si>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</si>
  <si>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</si>
  <si>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</si>
  <si>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</si>
  <si>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</si>
  <si>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</si>
  <si>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</si>
  <si>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</si>
  <si>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</si>
  <si>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</si>
  <si>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</si>
  <si>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</si>
  <si>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</si>
  <si>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</si>
  <si>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</si>
  <si>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</si>
  <si>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</si>
  <si>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</si>
  <si>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</si>
  <si>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</si>
  <si>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</si>
  <si>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</si>
  <si>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</si>
  <si>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</si>
  <si>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</si>
  <si>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</si>
  <si>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</si>
  <si>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</si>
  <si>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</si>
  <si>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</si>
  <si>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</si>
  <si>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</si>
  <si>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</si>
  <si>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</si>
  <si>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</si>
  <si>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</si>
  <si>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</si>
  <si>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</si>
  <si>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</si>
  <si>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</si>
  <si>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</si>
  <si>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</si>
  <si>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</si>
  <si>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</si>
  <si>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</si>
  <si>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</si>
  <si>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</si>
  <si>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</si>
  <si>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</si>
  <si>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</si>
  <si>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</si>
  <si>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</si>
  <si>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</si>
  <si>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</si>
  <si>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</si>
  <si>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</si>
  <si>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</si>
  <si>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</si>
  <si>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</si>
  <si>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</si>
  <si>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</si>
  <si>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</si>
  <si>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</si>
  <si>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</si>
  <si>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</si>
  <si>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</si>
  <si>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</si>
  <si>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</si>
  <si>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</si>
  <si>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</si>
  <si>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</si>
  <si>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</si>
  <si>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</si>
  <si>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Комплексные меры противодействия злоупотреблением наркотиками и их незаконному обороту</t>
  </si>
  <si>
    <t>07201 S2570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</si>
  <si>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</si>
  <si>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</si>
  <si>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</si>
  <si>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</si>
  <si>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</si>
  <si>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</si>
  <si>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</si>
  <si>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</si>
  <si>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</si>
  <si>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</si>
  <si>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</si>
  <si>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</si>
  <si>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</si>
  <si>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</si>
  <si>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</si>
  <si>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</si>
  <si>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</si>
  <si>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</si>
  <si>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</si>
  <si>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</si>
  <si>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</si>
  <si>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</si>
  <si>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</si>
  <si>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</si>
  <si>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</si>
  <si>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</si>
  <si>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</si>
  <si>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</si>
  <si>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</si>
  <si>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</si>
  <si>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</si>
  <si>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</si>
  <si>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</si>
  <si>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</si>
  <si>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</si>
  <si>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Муниципальная программа «Развитие дорожной сети в Селенгинском районе на 2020 - 2024 годы»</t>
  </si>
  <si>
    <t>11001 82200</t>
  </si>
  <si>
    <t>10201 53030</t>
  </si>
  <si>
    <t>10201 L3040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</si>
  <si>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</si>
  <si>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</si>
  <si>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</si>
  <si>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</si>
  <si>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</si>
  <si>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</si>
  <si>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Расходы на обеспечение деятельности учреждения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</si>
  <si>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</si>
  <si>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</si>
  <si>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</si>
  <si>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</si>
  <si>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</si>
  <si>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</si>
  <si>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</si>
  <si>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</si>
  <si>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</si>
  <si>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</si>
  <si>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</si>
  <si>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Муниципальная программа "Чистая вода на 2020-2024 годы"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</si>
  <si>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</si>
  <si>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</si>
  <si>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</si>
  <si>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</si>
  <si>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</si>
  <si>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</si>
  <si>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</si>
  <si>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</si>
  <si>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</si>
  <si>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</si>
  <si>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</si>
  <si>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</si>
  <si>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</si>
  <si>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</si>
  <si>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</si>
  <si>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</si>
  <si>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</si>
  <si>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</si>
  <si>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</si>
  <si>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</si>
  <si>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</si>
  <si>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</si>
  <si>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Муниципальная программа «Развитие образования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</si>
  <si>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</si>
  <si>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</si>
  <si>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</si>
  <si>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</si>
  <si>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</si>
  <si>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</si>
  <si>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11001 00000</t>
  </si>
  <si>
    <t>Содержание автомобильных дорог общего пользования местного значения</t>
  </si>
  <si>
    <t>Основное мероприятие "Реконструкция, строительство и содержание автомобильных дорог общего пользования местного значения"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</si>
  <si>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</si>
  <si>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</si>
  <si>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</si>
  <si>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</si>
  <si>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</si>
  <si>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</si>
  <si>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</si>
  <si>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</si>
  <si>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</si>
  <si>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</si>
  <si>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</si>
  <si>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</si>
  <si>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</si>
  <si>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</si>
  <si>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</si>
  <si>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</si>
  <si>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</si>
  <si>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</si>
  <si>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</si>
  <si>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</si>
  <si>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</si>
  <si>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</si>
  <si>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</si>
  <si>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</si>
  <si>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</si>
  <si>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</si>
  <si>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</si>
  <si>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</si>
  <si>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</si>
  <si>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</si>
  <si>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</si>
  <si>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</si>
  <si>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</si>
  <si>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</si>
  <si>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</si>
  <si>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</si>
  <si>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10201S2К90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</si>
  <si>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</si>
  <si>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</si>
  <si>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</si>
  <si>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</si>
  <si>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</si>
  <si>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</si>
  <si>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</si>
  <si>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</si>
  <si>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</si>
  <si>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10201 S2Л40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</si>
  <si>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</si>
  <si>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</si>
  <si>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</si>
  <si>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</si>
  <si>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</si>
  <si>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</si>
  <si>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06007 00000</t>
  </si>
  <si>
    <t>06007 82900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</si>
  <si>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</si>
  <si>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</si>
  <si>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</si>
  <si>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</si>
  <si>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</si>
  <si>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17001 82900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</si>
  <si>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</si>
  <si>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</si>
  <si>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</si>
  <si>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</si>
  <si>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04201 82170</t>
  </si>
  <si>
    <t>11001 S23ДО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</si>
  <si>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</si>
  <si>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</si>
  <si>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</si>
  <si>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</si>
  <si>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</si>
  <si>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Ведомственная структура расходов местного бюджета на 2023 год</t>
  </si>
  <si>
    <t>99900 71050</t>
  </si>
  <si>
    <t>Празднование юбилейных и памятных дат</t>
  </si>
  <si>
    <t>На дорожную деятельность в отношении автомобильных дорог общего пользования местного значения</t>
  </si>
  <si>
    <t>Подготовка проектов межевания и проведение кадастровых работ в отношении земельных участков, выделяемых в счет земельных долей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</si>
  <si>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</si>
  <si>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</si>
  <si>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</si>
  <si>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</si>
  <si>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999F5 52430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</si>
  <si>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</si>
  <si>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</si>
  <si>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</si>
  <si>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99900 72900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</si>
  <si>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</si>
  <si>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</si>
  <si>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</si>
  <si>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</si>
  <si>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</si>
  <si>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</si>
  <si>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</si>
  <si>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</si>
  <si>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</si>
  <si>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</si>
  <si>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</si>
  <si>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</si>
  <si>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</si>
  <si>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</si>
  <si>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</si>
  <si>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</si>
  <si>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22001 00000</t>
  </si>
  <si>
    <t>22001 S5060</t>
  </si>
  <si>
    <t>22002 00000</t>
  </si>
  <si>
    <t>22002 S5060</t>
  </si>
  <si>
    <t>Муниципальная программа  «Развитие туризма и благоустройство мест массового отдыха в Селенгинском районе на 2020-2024 годы»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</si>
  <si>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</si>
  <si>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</si>
  <si>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</si>
  <si>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</si>
  <si>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</si>
  <si>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99900 S2860</t>
  </si>
  <si>
    <t>«Селенгинский район» на 2023 год</t>
  </si>
  <si>
    <t>плановый период 2024-2025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</si>
  <si>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</si>
  <si>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</si>
  <si>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</si>
  <si>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</si>
  <si>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06004 00000</t>
  </si>
  <si>
    <t>06004 L5760</t>
  </si>
  <si>
    <t>99900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</si>
  <si>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</si>
  <si>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999F2 54240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</si>
  <si>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</si>
  <si>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</si>
  <si>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</si>
  <si>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Мероприятия по обеспечению комплексного развития сельских территорий</t>
  </si>
  <si>
    <t>10203 S2И50</t>
  </si>
  <si>
    <t>На 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</si>
  <si>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</si>
  <si>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</si>
  <si>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</si>
  <si>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</si>
  <si>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</si>
  <si>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</si>
  <si>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</si>
  <si>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</si>
  <si>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</si>
  <si>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10101 S2160</t>
  </si>
  <si>
    <t>Софинансирование расходных обязательств муниципальных районов (городских округов)</t>
  </si>
  <si>
    <t>Уплата прочих налогов, сборов</t>
  </si>
  <si>
    <t>10501 S2160</t>
  </si>
  <si>
    <t>10501  S2160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</si>
  <si>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</si>
  <si>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</si>
  <si>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</si>
  <si>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</si>
  <si>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</si>
  <si>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</si>
  <si>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</si>
  <si>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</si>
  <si>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</si>
  <si>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</si>
  <si>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</si>
  <si>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</si>
  <si>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18001 00000</t>
  </si>
  <si>
    <t>18001 S2М80</t>
  </si>
  <si>
    <t>99900 82900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</si>
  <si>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</si>
  <si>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</si>
  <si>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</si>
  <si>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99900 72М40</t>
  </si>
  <si>
    <t>от "23" декабря 2022 № 227</t>
  </si>
  <si>
    <t>к решению районного Совета депутатов МО "Селенгинский район"</t>
  </si>
  <si>
    <t xml:space="preserve">Приложение №5       </t>
  </si>
  <si>
    <t>от12 января 2023  №233</t>
  </si>
</sst>
</file>

<file path=xl/styles.xml><?xml version="1.0" encoding="utf-8"?>
<styleSheet xmlns="http://schemas.openxmlformats.org/spreadsheetml/2006/main">
  <numFmts count="4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33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</font>
    <font>
      <sz val="10"/>
      <name val="Times New Roman"/>
      <family val="1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</font>
    <font>
      <b/>
      <i/>
      <sz val="10"/>
      <name val="Times New Roman"/>
      <family val="1"/>
    </font>
    <font>
      <b/>
      <i/>
      <sz val="10"/>
      <color indexed="8"/>
      <name val="Times New Roman"/>
      <family val="1"/>
      <charset val="204"/>
    </font>
    <font>
      <b/>
      <sz val="10"/>
      <color indexed="8"/>
      <name val="Times New Roman CYR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5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5" fontId="7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6" fontId="2" fillId="7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 wrapText="1"/>
    </xf>
    <xf numFmtId="0" fontId="25" fillId="6" borderId="1" xfId="0" applyFont="1" applyFill="1" applyBorder="1" applyAlignment="1">
      <alignment vertical="top" wrapText="1"/>
    </xf>
    <xf numFmtId="49" fontId="25" fillId="0" borderId="1" xfId="0" applyNumberFormat="1" applyFont="1" applyBorder="1" applyAlignment="1">
      <alignment horizontal="center" vertical="center" wrapText="1"/>
    </xf>
    <xf numFmtId="165" fontId="25" fillId="0" borderId="1" xfId="0" applyNumberFormat="1" applyFont="1" applyBorder="1" applyAlignment="1">
      <alignment horizontal="center" vertical="center" wrapText="1"/>
    </xf>
    <xf numFmtId="0" fontId="26" fillId="0" borderId="0" xfId="0" applyFont="1" applyAlignment="1">
      <alignment wrapText="1"/>
    </xf>
    <xf numFmtId="49" fontId="26" fillId="0" borderId="1" xfId="0" applyNumberFormat="1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 wrapText="1"/>
    </xf>
    <xf numFmtId="165" fontId="27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5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23" fillId="0" borderId="1" xfId="0" applyNumberFormat="1" applyFont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165" fontId="4" fillId="8" borderId="1" xfId="0" applyNumberFormat="1" applyFont="1" applyFill="1" applyBorder="1" applyAlignment="1">
      <alignment horizontal="center" vertical="center"/>
    </xf>
    <xf numFmtId="165" fontId="1" fillId="0" borderId="0" xfId="1" applyNumberFormat="1" applyFont="1" applyAlignment="1">
      <alignment wrapText="1"/>
    </xf>
    <xf numFmtId="4" fontId="28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5" fontId="2" fillId="9" borderId="1" xfId="0" applyNumberFormat="1" applyFont="1" applyFill="1" applyBorder="1" applyAlignment="1">
      <alignment horizontal="center" vertical="center" wrapText="1"/>
    </xf>
    <xf numFmtId="0" fontId="11" fillId="9" borderId="0" xfId="0" applyFont="1" applyFill="1" applyAlignment="1">
      <alignment wrapText="1"/>
    </xf>
    <xf numFmtId="0" fontId="31" fillId="10" borderId="1" xfId="0" applyFont="1" applyFill="1" applyBorder="1" applyAlignment="1">
      <alignment horizontal="left" vertical="center" wrapText="1"/>
    </xf>
    <xf numFmtId="49" fontId="30" fillId="10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165" fontId="7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29" fillId="0" borderId="1" xfId="0" applyFont="1" applyBorder="1" applyAlignment="1">
      <alignment horizontal="left" vertical="center"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0" fontId="9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1" fillId="11" borderId="0" xfId="0" applyFont="1" applyFill="1" applyAlignment="1">
      <alignment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Финансовый 2" xfId="1"/>
    <cellStyle name="Финансовый 2 2" xfId="3"/>
    <cellStyle name="Финансовый 3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31" Type="http://schemas.openxmlformats.org/officeDocument/2006/relationships/revisionLog" Target="revisionLog48.xml"/><Relationship Id="rId252" Type="http://schemas.openxmlformats.org/officeDocument/2006/relationships/revisionLog" Target="revisionLog69.xml"/><Relationship Id="rId273" Type="http://schemas.openxmlformats.org/officeDocument/2006/relationships/revisionLog" Target="revisionLog10.xml"/><Relationship Id="rId294" Type="http://schemas.openxmlformats.org/officeDocument/2006/relationships/revisionLog" Target="revisionLog31.xml"/><Relationship Id="rId299" Type="http://schemas.openxmlformats.org/officeDocument/2006/relationships/revisionLog" Target="revisionLog85.xml"/><Relationship Id="rId303" Type="http://schemas.openxmlformats.org/officeDocument/2006/relationships/revisionLog" Target="revisionLog89.xml"/><Relationship Id="rId308" Type="http://schemas.openxmlformats.org/officeDocument/2006/relationships/revisionLog" Target="revisionLog94.xml"/><Relationship Id="rId329" Type="http://schemas.openxmlformats.org/officeDocument/2006/relationships/revisionLog" Target="revisionLog115.xml"/><Relationship Id="rId324" Type="http://schemas.openxmlformats.org/officeDocument/2006/relationships/revisionLog" Target="revisionLog110.xml"/><Relationship Id="rId340" Type="http://schemas.openxmlformats.org/officeDocument/2006/relationships/revisionLog" Target="revisionLog126.xml"/><Relationship Id="rId345" Type="http://schemas.openxmlformats.org/officeDocument/2006/relationships/revisionLog" Target="revisionLog131.xml"/><Relationship Id="rId247" Type="http://schemas.openxmlformats.org/officeDocument/2006/relationships/revisionLog" Target="revisionLog64.xml"/><Relationship Id="rId226" Type="http://schemas.openxmlformats.org/officeDocument/2006/relationships/revisionLog" Target="revisionLog43.xml"/><Relationship Id="rId221" Type="http://schemas.openxmlformats.org/officeDocument/2006/relationships/revisionLog" Target="revisionLog38.xml"/><Relationship Id="rId242" Type="http://schemas.openxmlformats.org/officeDocument/2006/relationships/revisionLog" Target="revisionLog59.xml"/><Relationship Id="rId263" Type="http://schemas.openxmlformats.org/officeDocument/2006/relationships/revisionLog" Target="revisionLog79.xml"/><Relationship Id="rId268" Type="http://schemas.openxmlformats.org/officeDocument/2006/relationships/revisionLog" Target="revisionLog5.xml"/><Relationship Id="rId284" Type="http://schemas.openxmlformats.org/officeDocument/2006/relationships/revisionLog" Target="revisionLog21.xml"/><Relationship Id="rId289" Type="http://schemas.openxmlformats.org/officeDocument/2006/relationships/revisionLog" Target="revisionLog26.xml"/><Relationship Id="rId319" Type="http://schemas.openxmlformats.org/officeDocument/2006/relationships/revisionLog" Target="revisionLog105.xml"/><Relationship Id="rId314" Type="http://schemas.openxmlformats.org/officeDocument/2006/relationships/revisionLog" Target="revisionLog100.xml"/><Relationship Id="rId330" Type="http://schemas.openxmlformats.org/officeDocument/2006/relationships/revisionLog" Target="revisionLog116.xml"/><Relationship Id="rId335" Type="http://schemas.openxmlformats.org/officeDocument/2006/relationships/revisionLog" Target="revisionLog121.xml"/><Relationship Id="rId356" Type="http://schemas.openxmlformats.org/officeDocument/2006/relationships/revisionLog" Target="revisionLog11.xml"/><Relationship Id="rId237" Type="http://schemas.openxmlformats.org/officeDocument/2006/relationships/revisionLog" Target="revisionLog54.xml"/><Relationship Id="rId216" Type="http://schemas.openxmlformats.org/officeDocument/2006/relationships/revisionLog" Target="revisionLog33.xml"/><Relationship Id="rId351" Type="http://schemas.openxmlformats.org/officeDocument/2006/relationships/revisionLog" Target="revisionLog137.xml"/><Relationship Id="rId232" Type="http://schemas.openxmlformats.org/officeDocument/2006/relationships/revisionLog" Target="revisionLog49.xml"/><Relationship Id="rId253" Type="http://schemas.openxmlformats.org/officeDocument/2006/relationships/revisionLog" Target="revisionLog70.xml"/><Relationship Id="rId258" Type="http://schemas.openxmlformats.org/officeDocument/2006/relationships/revisionLog" Target="revisionLog75.xml"/><Relationship Id="rId274" Type="http://schemas.openxmlformats.org/officeDocument/2006/relationships/revisionLog" Target="revisionLog111.xml"/><Relationship Id="rId279" Type="http://schemas.openxmlformats.org/officeDocument/2006/relationships/revisionLog" Target="revisionLog16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20" Type="http://schemas.openxmlformats.org/officeDocument/2006/relationships/revisionLog" Target="revisionLog106.xml"/><Relationship Id="rId325" Type="http://schemas.openxmlformats.org/officeDocument/2006/relationships/revisionLog" Target="revisionLog1111.xml"/><Relationship Id="rId346" Type="http://schemas.openxmlformats.org/officeDocument/2006/relationships/revisionLog" Target="revisionLog132.xml"/><Relationship Id="rId219" Type="http://schemas.openxmlformats.org/officeDocument/2006/relationships/revisionLog" Target="revisionLog36.xml"/><Relationship Id="rId227" Type="http://schemas.openxmlformats.org/officeDocument/2006/relationships/revisionLog" Target="revisionLog44.xml"/><Relationship Id="rId341" Type="http://schemas.openxmlformats.org/officeDocument/2006/relationships/revisionLog" Target="revisionLog127.xml"/><Relationship Id="rId264" Type="http://schemas.openxmlformats.org/officeDocument/2006/relationships/revisionLog" Target="revisionLog80.xml"/><Relationship Id="rId256" Type="http://schemas.openxmlformats.org/officeDocument/2006/relationships/revisionLog" Target="revisionLog73.xml"/><Relationship Id="rId222" Type="http://schemas.openxmlformats.org/officeDocument/2006/relationships/revisionLog" Target="revisionLog39.xml"/><Relationship Id="rId230" Type="http://schemas.openxmlformats.org/officeDocument/2006/relationships/revisionLog" Target="revisionLog47.xml"/><Relationship Id="rId235" Type="http://schemas.openxmlformats.org/officeDocument/2006/relationships/revisionLog" Target="revisionLog52.xml"/><Relationship Id="rId243" Type="http://schemas.openxmlformats.org/officeDocument/2006/relationships/revisionLog" Target="revisionLog60.xml"/><Relationship Id="rId248" Type="http://schemas.openxmlformats.org/officeDocument/2006/relationships/revisionLog" Target="revisionLog65.xml"/><Relationship Id="rId251" Type="http://schemas.openxmlformats.org/officeDocument/2006/relationships/revisionLog" Target="revisionLog68.xml"/><Relationship Id="rId269" Type="http://schemas.openxmlformats.org/officeDocument/2006/relationships/revisionLog" Target="revisionLog6.xml"/><Relationship Id="rId277" Type="http://schemas.openxmlformats.org/officeDocument/2006/relationships/revisionLog" Target="revisionLog14.xml"/><Relationship Id="rId285" Type="http://schemas.openxmlformats.org/officeDocument/2006/relationships/revisionLog" Target="revisionLog22.xml"/><Relationship Id="rId298" Type="http://schemas.openxmlformats.org/officeDocument/2006/relationships/revisionLog" Target="revisionLog84.xml"/><Relationship Id="rId272" Type="http://schemas.openxmlformats.org/officeDocument/2006/relationships/revisionLog" Target="revisionLog9.xml"/><Relationship Id="rId280" Type="http://schemas.openxmlformats.org/officeDocument/2006/relationships/revisionLog" Target="revisionLog17.xml"/><Relationship Id="rId293" Type="http://schemas.openxmlformats.org/officeDocument/2006/relationships/revisionLog" Target="revisionLog30.xml"/><Relationship Id="rId302" Type="http://schemas.openxmlformats.org/officeDocument/2006/relationships/revisionLog" Target="revisionLog88.xml"/><Relationship Id="rId307" Type="http://schemas.openxmlformats.org/officeDocument/2006/relationships/revisionLog" Target="revisionLog93.xml"/><Relationship Id="rId310" Type="http://schemas.openxmlformats.org/officeDocument/2006/relationships/revisionLog" Target="revisionLog96.xml"/><Relationship Id="rId315" Type="http://schemas.openxmlformats.org/officeDocument/2006/relationships/revisionLog" Target="revisionLog101.xml"/><Relationship Id="rId323" Type="http://schemas.openxmlformats.org/officeDocument/2006/relationships/revisionLog" Target="revisionLog109.xml"/><Relationship Id="rId328" Type="http://schemas.openxmlformats.org/officeDocument/2006/relationships/revisionLog" Target="revisionLog114.xml"/><Relationship Id="rId336" Type="http://schemas.openxmlformats.org/officeDocument/2006/relationships/revisionLog" Target="revisionLog122.xml"/><Relationship Id="rId344" Type="http://schemas.openxmlformats.org/officeDocument/2006/relationships/revisionLog" Target="revisionLog130.xml"/><Relationship Id="rId349" Type="http://schemas.openxmlformats.org/officeDocument/2006/relationships/revisionLog" Target="revisionLog135.xml"/><Relationship Id="rId357" Type="http://schemas.openxmlformats.org/officeDocument/2006/relationships/revisionLog" Target="revisionLog1.xml"/><Relationship Id="rId217" Type="http://schemas.openxmlformats.org/officeDocument/2006/relationships/revisionLog" Target="revisionLog34.xml"/><Relationship Id="rId331" Type="http://schemas.openxmlformats.org/officeDocument/2006/relationships/revisionLog" Target="revisionLog117.xml"/><Relationship Id="rId352" Type="http://schemas.openxmlformats.org/officeDocument/2006/relationships/revisionLog" Target="revisionLog138.xml"/><Relationship Id="rId259" Type="http://schemas.openxmlformats.org/officeDocument/2006/relationships/revisionLog" Target="revisionLog76.xml"/><Relationship Id="rId254" Type="http://schemas.openxmlformats.org/officeDocument/2006/relationships/revisionLog" Target="revisionLog71.xml"/><Relationship Id="rId246" Type="http://schemas.openxmlformats.org/officeDocument/2006/relationships/revisionLog" Target="revisionLog63.xml"/><Relationship Id="rId220" Type="http://schemas.openxmlformats.org/officeDocument/2006/relationships/revisionLog" Target="revisionLog37.xml"/><Relationship Id="rId225" Type="http://schemas.openxmlformats.org/officeDocument/2006/relationships/revisionLog" Target="revisionLog42.xml"/><Relationship Id="rId233" Type="http://schemas.openxmlformats.org/officeDocument/2006/relationships/revisionLog" Target="revisionLog50.xml"/><Relationship Id="rId238" Type="http://schemas.openxmlformats.org/officeDocument/2006/relationships/revisionLog" Target="revisionLog55.xml"/><Relationship Id="rId241" Type="http://schemas.openxmlformats.org/officeDocument/2006/relationships/revisionLog" Target="revisionLog58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262" Type="http://schemas.openxmlformats.org/officeDocument/2006/relationships/revisionLog" Target="revisionLog78.xml"/><Relationship Id="rId270" Type="http://schemas.openxmlformats.org/officeDocument/2006/relationships/revisionLog" Target="revisionLog7.xml"/><Relationship Id="rId275" Type="http://schemas.openxmlformats.org/officeDocument/2006/relationships/revisionLog" Target="revisionLog12.xml"/><Relationship Id="rId283" Type="http://schemas.openxmlformats.org/officeDocument/2006/relationships/revisionLog" Target="revisionLog20.xml"/><Relationship Id="rId291" Type="http://schemas.openxmlformats.org/officeDocument/2006/relationships/revisionLog" Target="revisionLog28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305" Type="http://schemas.openxmlformats.org/officeDocument/2006/relationships/revisionLog" Target="revisionLog91.xml"/><Relationship Id="rId313" Type="http://schemas.openxmlformats.org/officeDocument/2006/relationships/revisionLog" Target="revisionLog99.xml"/><Relationship Id="rId318" Type="http://schemas.openxmlformats.org/officeDocument/2006/relationships/revisionLog" Target="revisionLog104.xml"/><Relationship Id="rId326" Type="http://schemas.openxmlformats.org/officeDocument/2006/relationships/revisionLog" Target="revisionLog112.xml"/><Relationship Id="rId339" Type="http://schemas.openxmlformats.org/officeDocument/2006/relationships/revisionLog" Target="revisionLog125.xml"/><Relationship Id="rId347" Type="http://schemas.openxmlformats.org/officeDocument/2006/relationships/revisionLog" Target="revisionLog133.xml"/><Relationship Id="rId321" Type="http://schemas.openxmlformats.org/officeDocument/2006/relationships/revisionLog" Target="revisionLog107.xml"/><Relationship Id="rId334" Type="http://schemas.openxmlformats.org/officeDocument/2006/relationships/revisionLog" Target="revisionLog120.xml"/><Relationship Id="rId342" Type="http://schemas.openxmlformats.org/officeDocument/2006/relationships/revisionLog" Target="revisionLog128.xml"/><Relationship Id="rId350" Type="http://schemas.openxmlformats.org/officeDocument/2006/relationships/revisionLog" Target="revisionLog136.xml"/><Relationship Id="rId355" Type="http://schemas.openxmlformats.org/officeDocument/2006/relationships/revisionLog" Target="revisionLog141.xml"/><Relationship Id="rId249" Type="http://schemas.openxmlformats.org/officeDocument/2006/relationships/revisionLog" Target="revisionLog66.xml"/><Relationship Id="rId257" Type="http://schemas.openxmlformats.org/officeDocument/2006/relationships/revisionLog" Target="revisionLog74.xml"/><Relationship Id="rId244" Type="http://schemas.openxmlformats.org/officeDocument/2006/relationships/revisionLog" Target="revisionLog61.xml"/><Relationship Id="rId236" Type="http://schemas.openxmlformats.org/officeDocument/2006/relationships/revisionLog" Target="revisionLog53.xml"/><Relationship Id="rId228" Type="http://schemas.openxmlformats.org/officeDocument/2006/relationships/revisionLog" Target="revisionLog45.xml"/><Relationship Id="rId223" Type="http://schemas.openxmlformats.org/officeDocument/2006/relationships/revisionLog" Target="revisionLog40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.xml"/><Relationship Id="rId260" Type="http://schemas.openxmlformats.org/officeDocument/2006/relationships/revisionLog" Target="revisionLog13.xml"/><Relationship Id="rId265" Type="http://schemas.openxmlformats.org/officeDocument/2006/relationships/revisionLog" Target="revisionLog2.xml"/><Relationship Id="rId281" Type="http://schemas.openxmlformats.org/officeDocument/2006/relationships/revisionLog" Target="revisionLog18.xml"/><Relationship Id="rId286" Type="http://schemas.openxmlformats.org/officeDocument/2006/relationships/revisionLog" Target="revisionLog23.xml"/><Relationship Id="rId316" Type="http://schemas.openxmlformats.org/officeDocument/2006/relationships/revisionLog" Target="revisionLog102.xml"/><Relationship Id="rId337" Type="http://schemas.openxmlformats.org/officeDocument/2006/relationships/revisionLog" Target="revisionLog123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239" Type="http://schemas.openxmlformats.org/officeDocument/2006/relationships/revisionLog" Target="revisionLog56.xml"/><Relationship Id="rId234" Type="http://schemas.openxmlformats.org/officeDocument/2006/relationships/revisionLog" Target="revisionLog51.xml"/><Relationship Id="rId218" Type="http://schemas.openxmlformats.org/officeDocument/2006/relationships/revisionLog" Target="revisionLog35.xml"/><Relationship Id="rId250" Type="http://schemas.openxmlformats.org/officeDocument/2006/relationships/revisionLog" Target="revisionLog67.xml"/><Relationship Id="rId255" Type="http://schemas.openxmlformats.org/officeDocument/2006/relationships/revisionLog" Target="revisionLog72.xml"/><Relationship Id="rId271" Type="http://schemas.openxmlformats.org/officeDocument/2006/relationships/revisionLog" Target="revisionLog8.xml"/><Relationship Id="rId276" Type="http://schemas.openxmlformats.org/officeDocument/2006/relationships/revisionLog" Target="revisionLog134.xml"/><Relationship Id="rId292" Type="http://schemas.openxmlformats.org/officeDocument/2006/relationships/revisionLog" Target="revisionLog29.xml"/><Relationship Id="rId297" Type="http://schemas.openxmlformats.org/officeDocument/2006/relationships/revisionLog" Target="revisionLog83.xml"/><Relationship Id="rId306" Type="http://schemas.openxmlformats.org/officeDocument/2006/relationships/revisionLog" Target="revisionLog9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27" Type="http://schemas.openxmlformats.org/officeDocument/2006/relationships/revisionLog" Target="revisionLog113.xml"/><Relationship Id="rId343" Type="http://schemas.openxmlformats.org/officeDocument/2006/relationships/revisionLog" Target="revisionLog129.xml"/><Relationship Id="rId348" Type="http://schemas.openxmlformats.org/officeDocument/2006/relationships/revisionLog" Target="revisionLog1341.xml"/><Relationship Id="rId229" Type="http://schemas.openxmlformats.org/officeDocument/2006/relationships/revisionLog" Target="revisionLog46.xml"/><Relationship Id="rId261" Type="http://schemas.openxmlformats.org/officeDocument/2006/relationships/revisionLog" Target="revisionLog77.xml"/><Relationship Id="rId224" Type="http://schemas.openxmlformats.org/officeDocument/2006/relationships/revisionLog" Target="revisionLog41.xml"/><Relationship Id="rId240" Type="http://schemas.openxmlformats.org/officeDocument/2006/relationships/revisionLog" Target="revisionLog57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282" Type="http://schemas.openxmlformats.org/officeDocument/2006/relationships/revisionLog" Target="revisionLog19.xml"/><Relationship Id="rId312" Type="http://schemas.openxmlformats.org/officeDocument/2006/relationships/revisionLog" Target="revisionLog98.xml"/><Relationship Id="rId317" Type="http://schemas.openxmlformats.org/officeDocument/2006/relationships/revisionLog" Target="revisionLog103.xml"/><Relationship Id="rId333" Type="http://schemas.openxmlformats.org/officeDocument/2006/relationships/revisionLog" Target="revisionLog119.xml"/><Relationship Id="rId338" Type="http://schemas.openxmlformats.org/officeDocument/2006/relationships/revisionLog" Target="revisionLog124.xml"/><Relationship Id="rId354" Type="http://schemas.openxmlformats.org/officeDocument/2006/relationships/revisionLog" Target="revisionLog140.xml"/></Relationships>
</file>

<file path=xl/revisions/revisionHeaders.xml><?xml version="1.0" encoding="utf-8"?>
<headers xmlns="http://schemas.openxmlformats.org/spreadsheetml/2006/main" xmlns:r="http://schemas.openxmlformats.org/officeDocument/2006/relationships" guid="{F7E2F5E5-FC73-4458-BD38-05798C13C41E}" diskRevisions="1" revisionId="6822" version="176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6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586"/>
  <sheetViews>
    <sheetView tabSelected="1" view="pageBreakPreview" zoomScaleNormal="100" zoomScaleSheetLayoutView="100" workbookViewId="0">
      <selection activeCell="G4" sqref="G4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4.42578125" style="1" bestFit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7">
      <c r="G1" s="3" t="s">
        <v>565</v>
      </c>
    </row>
    <row r="2" spans="1:7">
      <c r="G2" s="3" t="s">
        <v>564</v>
      </c>
    </row>
    <row r="3" spans="1:7">
      <c r="G3" s="3" t="s">
        <v>566</v>
      </c>
    </row>
    <row r="5" spans="1:7" ht="12.75" customHeight="1">
      <c r="A5" s="45"/>
      <c r="B5" s="45"/>
      <c r="C5" s="45"/>
      <c r="D5" s="2"/>
      <c r="E5" s="2"/>
      <c r="F5" s="34"/>
      <c r="G5" s="3" t="s">
        <v>455</v>
      </c>
    </row>
    <row r="6" spans="1:7" ht="12.75" customHeight="1">
      <c r="A6" s="45"/>
      <c r="B6" s="45"/>
      <c r="C6" s="45"/>
      <c r="D6" s="2"/>
      <c r="E6" s="2"/>
      <c r="F6" s="120"/>
      <c r="G6" s="121" t="s">
        <v>293</v>
      </c>
    </row>
    <row r="7" spans="1:7" ht="12.75" customHeight="1">
      <c r="A7" s="45"/>
      <c r="B7" s="45"/>
      <c r="C7" s="2"/>
      <c r="D7" s="2"/>
      <c r="E7" s="34"/>
      <c r="F7" s="120"/>
      <c r="G7" s="121" t="s">
        <v>294</v>
      </c>
    </row>
    <row r="8" spans="1:7" ht="12.75" customHeight="1">
      <c r="A8" s="45"/>
      <c r="B8" s="45"/>
      <c r="C8" s="2"/>
      <c r="D8" s="2"/>
      <c r="E8" s="34"/>
      <c r="F8" s="120"/>
      <c r="G8" s="121" t="s">
        <v>113</v>
      </c>
    </row>
    <row r="9" spans="1:7" ht="12.75" customHeight="1">
      <c r="A9" s="45"/>
      <c r="B9" s="45"/>
      <c r="C9" s="2"/>
      <c r="D9" s="2"/>
      <c r="E9" s="34"/>
      <c r="F9" s="120"/>
      <c r="G9" s="121" t="s">
        <v>513</v>
      </c>
    </row>
    <row r="10" spans="1:7" ht="12.75" customHeight="1">
      <c r="A10" s="45"/>
      <c r="B10" s="45"/>
      <c r="C10" s="2"/>
      <c r="D10" s="2"/>
      <c r="E10" s="34"/>
      <c r="F10" s="147" t="s">
        <v>514</v>
      </c>
      <c r="G10" s="147"/>
    </row>
    <row r="11" spans="1:7" ht="12.75" customHeight="1">
      <c r="A11" s="45"/>
      <c r="B11" s="45"/>
      <c r="C11" s="2"/>
      <c r="D11" s="2"/>
      <c r="E11" s="34"/>
      <c r="F11" s="120"/>
      <c r="G11" s="3" t="s">
        <v>563</v>
      </c>
    </row>
    <row r="12" spans="1:7" ht="12.75" customHeight="1">
      <c r="A12" s="45"/>
      <c r="B12" s="45"/>
      <c r="C12" s="2"/>
      <c r="D12" s="2"/>
      <c r="E12" s="34"/>
      <c r="F12" s="34"/>
    </row>
    <row r="13" spans="1:7" ht="12.75" customHeight="1">
      <c r="A13" s="45"/>
      <c r="B13" s="45"/>
      <c r="C13" s="2"/>
      <c r="D13" s="2"/>
      <c r="E13" s="34"/>
      <c r="F13" s="34"/>
    </row>
    <row r="14" spans="1:7" ht="18.75">
      <c r="A14" s="148" t="s">
        <v>472</v>
      </c>
      <c r="B14" s="148"/>
      <c r="C14" s="148"/>
      <c r="D14" s="148"/>
      <c r="E14" s="148"/>
      <c r="F14" s="148"/>
      <c r="G14" s="148"/>
    </row>
    <row r="15" spans="1:7" ht="15.75">
      <c r="A15" s="46"/>
      <c r="B15" s="46"/>
      <c r="C15" s="46"/>
      <c r="D15" s="46"/>
      <c r="E15" s="46"/>
      <c r="F15" s="46"/>
      <c r="G15" s="47" t="s">
        <v>173</v>
      </c>
    </row>
    <row r="16" spans="1:7" ht="12.75" customHeight="1">
      <c r="A16" s="152" t="s">
        <v>77</v>
      </c>
      <c r="B16" s="150" t="s">
        <v>154</v>
      </c>
      <c r="C16" s="150" t="s">
        <v>92</v>
      </c>
      <c r="D16" s="151"/>
      <c r="E16" s="151"/>
      <c r="F16" s="151"/>
      <c r="G16" s="149" t="s">
        <v>313</v>
      </c>
    </row>
    <row r="17" spans="1:7" ht="25.5">
      <c r="A17" s="152"/>
      <c r="B17" s="150"/>
      <c r="C17" s="48" t="s">
        <v>88</v>
      </c>
      <c r="D17" s="48" t="s">
        <v>89</v>
      </c>
      <c r="E17" s="48" t="s">
        <v>90</v>
      </c>
      <c r="F17" s="48" t="s">
        <v>91</v>
      </c>
      <c r="G17" s="149"/>
    </row>
    <row r="18" spans="1:7" ht="25.5">
      <c r="A18" s="49" t="s">
        <v>112</v>
      </c>
      <c r="B18" s="50">
        <v>845</v>
      </c>
      <c r="C18" s="50"/>
      <c r="D18" s="50"/>
      <c r="E18" s="50"/>
      <c r="F18" s="50"/>
      <c r="G18" s="51">
        <f>G19</f>
        <v>4167.3</v>
      </c>
    </row>
    <row r="19" spans="1:7">
      <c r="A19" s="35" t="s">
        <v>136</v>
      </c>
      <c r="B19" s="9">
        <v>845</v>
      </c>
      <c r="C19" s="9" t="s">
        <v>78</v>
      </c>
      <c r="D19" s="9"/>
      <c r="E19" s="9"/>
      <c r="F19" s="9"/>
      <c r="G19" s="52">
        <f>G20</f>
        <v>4167.3</v>
      </c>
    </row>
    <row r="20" spans="1:7" ht="38.25">
      <c r="A20" s="29" t="s">
        <v>153</v>
      </c>
      <c r="B20" s="8">
        <v>845</v>
      </c>
      <c r="C20" s="8" t="s">
        <v>78</v>
      </c>
      <c r="D20" s="8" t="s">
        <v>93</v>
      </c>
      <c r="E20" s="8"/>
      <c r="F20" s="8"/>
      <c r="G20" s="53">
        <f>G21</f>
        <v>4167.3</v>
      </c>
    </row>
    <row r="21" spans="1:7">
      <c r="A21" s="36" t="s">
        <v>175</v>
      </c>
      <c r="B21" s="11">
        <v>845</v>
      </c>
      <c r="C21" s="11" t="s">
        <v>78</v>
      </c>
      <c r="D21" s="11" t="s">
        <v>93</v>
      </c>
      <c r="E21" s="11" t="s">
        <v>198</v>
      </c>
      <c r="F21" s="11"/>
      <c r="G21" s="54">
        <f>G25+G22</f>
        <v>4167.3</v>
      </c>
    </row>
    <row r="22" spans="1:7" s="42" customFormat="1" ht="38.25">
      <c r="A22" s="32" t="s">
        <v>181</v>
      </c>
      <c r="B22" s="4">
        <v>845</v>
      </c>
      <c r="C22" s="4" t="s">
        <v>78</v>
      </c>
      <c r="D22" s="4" t="s">
        <v>93</v>
      </c>
      <c r="E22" s="4" t="s">
        <v>207</v>
      </c>
      <c r="F22" s="4"/>
      <c r="G22" s="5">
        <f>G23+G24</f>
        <v>84</v>
      </c>
    </row>
    <row r="23" spans="1:7" ht="25.5">
      <c r="A23" s="15" t="s">
        <v>196</v>
      </c>
      <c r="B23" s="6" t="s">
        <v>44</v>
      </c>
      <c r="C23" s="6" t="s">
        <v>78</v>
      </c>
      <c r="D23" s="6" t="s">
        <v>93</v>
      </c>
      <c r="E23" s="6" t="s">
        <v>207</v>
      </c>
      <c r="F23" s="6" t="s">
        <v>130</v>
      </c>
      <c r="G23" s="87">
        <v>64.5</v>
      </c>
    </row>
    <row r="24" spans="1:7" ht="38.25">
      <c r="A24" s="15" t="s">
        <v>197</v>
      </c>
      <c r="B24" s="6" t="s">
        <v>44</v>
      </c>
      <c r="C24" s="6" t="s">
        <v>78</v>
      </c>
      <c r="D24" s="6" t="s">
        <v>93</v>
      </c>
      <c r="E24" s="6" t="s">
        <v>207</v>
      </c>
      <c r="F24" s="6" t="s">
        <v>190</v>
      </c>
      <c r="G24" s="87">
        <v>19.5</v>
      </c>
    </row>
    <row r="25" spans="1:7" s="43" customFormat="1" ht="38.25">
      <c r="A25" s="18" t="s">
        <v>109</v>
      </c>
      <c r="B25" s="11">
        <v>845</v>
      </c>
      <c r="C25" s="11" t="s">
        <v>78</v>
      </c>
      <c r="D25" s="11" t="s">
        <v>93</v>
      </c>
      <c r="E25" s="11" t="s">
        <v>204</v>
      </c>
      <c r="F25" s="11"/>
      <c r="G25" s="54">
        <f>G26+G32</f>
        <v>4083.3</v>
      </c>
    </row>
    <row r="26" spans="1:7" ht="25.5">
      <c r="A26" s="30" t="s">
        <v>158</v>
      </c>
      <c r="B26" s="4">
        <v>845</v>
      </c>
      <c r="C26" s="4" t="s">
        <v>78</v>
      </c>
      <c r="D26" s="4" t="s">
        <v>93</v>
      </c>
      <c r="E26" s="4" t="s">
        <v>205</v>
      </c>
      <c r="F26" s="4"/>
      <c r="G26" s="5">
        <f>SUM(G27:G31)</f>
        <v>1764.3000000000002</v>
      </c>
    </row>
    <row r="27" spans="1:7" ht="25.5">
      <c r="A27" s="15" t="s">
        <v>196</v>
      </c>
      <c r="B27" s="6">
        <v>845</v>
      </c>
      <c r="C27" s="6" t="s">
        <v>78</v>
      </c>
      <c r="D27" s="6" t="s">
        <v>93</v>
      </c>
      <c r="E27" s="6" t="s">
        <v>205</v>
      </c>
      <c r="F27" s="6" t="s">
        <v>130</v>
      </c>
      <c r="G27" s="87">
        <v>1060.9000000000001</v>
      </c>
    </row>
    <row r="28" spans="1:7" ht="25.5">
      <c r="A28" s="125" t="s">
        <v>530</v>
      </c>
      <c r="B28" s="6" t="s">
        <v>44</v>
      </c>
      <c r="C28" s="6" t="s">
        <v>78</v>
      </c>
      <c r="D28" s="6" t="s">
        <v>93</v>
      </c>
      <c r="E28" s="6" t="s">
        <v>205</v>
      </c>
      <c r="F28" s="6" t="s">
        <v>531</v>
      </c>
      <c r="G28" s="87">
        <v>150</v>
      </c>
    </row>
    <row r="29" spans="1:7" ht="38.25">
      <c r="A29" s="15" t="s">
        <v>197</v>
      </c>
      <c r="B29" s="6">
        <v>845</v>
      </c>
      <c r="C29" s="6" t="s">
        <v>78</v>
      </c>
      <c r="D29" s="6" t="s">
        <v>93</v>
      </c>
      <c r="E29" s="6" t="s">
        <v>205</v>
      </c>
      <c r="F29" s="6" t="s">
        <v>190</v>
      </c>
      <c r="G29" s="87">
        <v>320.39999999999998</v>
      </c>
    </row>
    <row r="30" spans="1:7" ht="25.5">
      <c r="A30" s="15" t="s">
        <v>131</v>
      </c>
      <c r="B30" s="6" t="s">
        <v>44</v>
      </c>
      <c r="C30" s="6" t="s">
        <v>78</v>
      </c>
      <c r="D30" s="6" t="s">
        <v>93</v>
      </c>
      <c r="E30" s="6" t="s">
        <v>205</v>
      </c>
      <c r="F30" s="6" t="s">
        <v>132</v>
      </c>
      <c r="G30" s="87">
        <f>25+8</f>
        <v>33</v>
      </c>
    </row>
    <row r="31" spans="1:7" ht="25.5">
      <c r="A31" s="15" t="s">
        <v>133</v>
      </c>
      <c r="B31" s="6">
        <v>845</v>
      </c>
      <c r="C31" s="6" t="s">
        <v>78</v>
      </c>
      <c r="D31" s="6" t="s">
        <v>93</v>
      </c>
      <c r="E31" s="6" t="s">
        <v>205</v>
      </c>
      <c r="F31" s="6" t="s">
        <v>134</v>
      </c>
      <c r="G31" s="87">
        <v>200</v>
      </c>
    </row>
    <row r="32" spans="1:7" ht="25.5">
      <c r="A32" s="30" t="s">
        <v>177</v>
      </c>
      <c r="B32" s="4">
        <v>845</v>
      </c>
      <c r="C32" s="4" t="s">
        <v>78</v>
      </c>
      <c r="D32" s="4" t="s">
        <v>93</v>
      </c>
      <c r="E32" s="4" t="s">
        <v>206</v>
      </c>
      <c r="F32" s="4"/>
      <c r="G32" s="5">
        <f>SUM(G33:G35)</f>
        <v>2319</v>
      </c>
    </row>
    <row r="33" spans="1:7" ht="25.5">
      <c r="A33" s="15" t="s">
        <v>196</v>
      </c>
      <c r="B33" s="6">
        <v>845</v>
      </c>
      <c r="C33" s="6" t="s">
        <v>78</v>
      </c>
      <c r="D33" s="6" t="s">
        <v>93</v>
      </c>
      <c r="E33" s="6" t="s">
        <v>206</v>
      </c>
      <c r="F33" s="6" t="s">
        <v>130</v>
      </c>
      <c r="G33" s="87">
        <v>1627.5</v>
      </c>
    </row>
    <row r="34" spans="1:7" ht="51">
      <c r="A34" s="15" t="s">
        <v>469</v>
      </c>
      <c r="B34" s="6">
        <v>845</v>
      </c>
      <c r="C34" s="6" t="s">
        <v>78</v>
      </c>
      <c r="D34" s="6" t="s">
        <v>93</v>
      </c>
      <c r="E34" s="6" t="s">
        <v>206</v>
      </c>
      <c r="F34" s="6" t="s">
        <v>468</v>
      </c>
      <c r="G34" s="87">
        <v>200</v>
      </c>
    </row>
    <row r="35" spans="1:7" ht="38.25">
      <c r="A35" s="15" t="s">
        <v>197</v>
      </c>
      <c r="B35" s="6">
        <v>845</v>
      </c>
      <c r="C35" s="6" t="s">
        <v>78</v>
      </c>
      <c r="D35" s="6" t="s">
        <v>93</v>
      </c>
      <c r="E35" s="6" t="s">
        <v>206</v>
      </c>
      <c r="F35" s="6" t="s">
        <v>190</v>
      </c>
      <c r="G35" s="87">
        <v>491.5</v>
      </c>
    </row>
    <row r="36" spans="1:7" ht="25.5">
      <c r="A36" s="49" t="s">
        <v>110</v>
      </c>
      <c r="B36" s="50">
        <v>968</v>
      </c>
      <c r="C36" s="50"/>
      <c r="D36" s="50"/>
      <c r="E36" s="50"/>
      <c r="F36" s="50"/>
      <c r="G36" s="51">
        <f>G37+G121+G127+G157+G195+G183+G190</f>
        <v>556565.03089000005</v>
      </c>
    </row>
    <row r="37" spans="1:7">
      <c r="A37" s="35" t="s">
        <v>136</v>
      </c>
      <c r="B37" s="9">
        <v>968</v>
      </c>
      <c r="C37" s="9" t="s">
        <v>78</v>
      </c>
      <c r="D37" s="9"/>
      <c r="E37" s="9"/>
      <c r="F37" s="9"/>
      <c r="G37" s="52">
        <f>G38+G44+G57+G61+G53</f>
        <v>49290.1</v>
      </c>
    </row>
    <row r="38" spans="1:7" ht="25.5">
      <c r="A38" s="24" t="s">
        <v>120</v>
      </c>
      <c r="B38" s="8" t="s">
        <v>178</v>
      </c>
      <c r="C38" s="8" t="s">
        <v>78</v>
      </c>
      <c r="D38" s="8" t="s">
        <v>80</v>
      </c>
      <c r="E38" s="8"/>
      <c r="F38" s="8"/>
      <c r="G38" s="53">
        <f>G39</f>
        <v>2648.7</v>
      </c>
    </row>
    <row r="39" spans="1:7">
      <c r="A39" s="18" t="s">
        <v>175</v>
      </c>
      <c r="B39" s="11" t="s">
        <v>178</v>
      </c>
      <c r="C39" s="11" t="s">
        <v>78</v>
      </c>
      <c r="D39" s="11" t="s">
        <v>80</v>
      </c>
      <c r="E39" s="11" t="s">
        <v>198</v>
      </c>
      <c r="F39" s="11"/>
      <c r="G39" s="54">
        <f>G40</f>
        <v>2648.7</v>
      </c>
    </row>
    <row r="40" spans="1:7" s="43" customFormat="1" ht="38.25">
      <c r="A40" s="18" t="s">
        <v>109</v>
      </c>
      <c r="B40" s="11" t="s">
        <v>178</v>
      </c>
      <c r="C40" s="11" t="s">
        <v>78</v>
      </c>
      <c r="D40" s="11" t="s">
        <v>80</v>
      </c>
      <c r="E40" s="11" t="s">
        <v>204</v>
      </c>
      <c r="F40" s="11"/>
      <c r="G40" s="54">
        <f>G41</f>
        <v>2648.7</v>
      </c>
    </row>
    <row r="41" spans="1:7" s="42" customFormat="1" ht="25.5">
      <c r="A41" s="30" t="s">
        <v>167</v>
      </c>
      <c r="B41" s="4" t="s">
        <v>178</v>
      </c>
      <c r="C41" s="4" t="s">
        <v>78</v>
      </c>
      <c r="D41" s="4" t="s">
        <v>80</v>
      </c>
      <c r="E41" s="4" t="s">
        <v>209</v>
      </c>
      <c r="F41" s="4"/>
      <c r="G41" s="5">
        <f>SUM(G42:G43)</f>
        <v>2648.7</v>
      </c>
    </row>
    <row r="42" spans="1:7" ht="25.5">
      <c r="A42" s="15" t="s">
        <v>196</v>
      </c>
      <c r="B42" s="6" t="s">
        <v>178</v>
      </c>
      <c r="C42" s="6" t="s">
        <v>78</v>
      </c>
      <c r="D42" s="6" t="s">
        <v>80</v>
      </c>
      <c r="E42" s="6" t="s">
        <v>209</v>
      </c>
      <c r="F42" s="6" t="s">
        <v>130</v>
      </c>
      <c r="G42" s="87">
        <v>2034.3</v>
      </c>
    </row>
    <row r="43" spans="1:7" ht="38.25">
      <c r="A43" s="15" t="s">
        <v>197</v>
      </c>
      <c r="B43" s="6" t="s">
        <v>178</v>
      </c>
      <c r="C43" s="6" t="s">
        <v>78</v>
      </c>
      <c r="D43" s="6" t="s">
        <v>80</v>
      </c>
      <c r="E43" s="6" t="s">
        <v>209</v>
      </c>
      <c r="F43" s="6" t="s">
        <v>190</v>
      </c>
      <c r="G43" s="87">
        <v>614.4</v>
      </c>
    </row>
    <row r="44" spans="1:7" ht="38.25">
      <c r="A44" s="24" t="s">
        <v>115</v>
      </c>
      <c r="B44" s="8">
        <v>968</v>
      </c>
      <c r="C44" s="8" t="s">
        <v>78</v>
      </c>
      <c r="D44" s="8" t="s">
        <v>81</v>
      </c>
      <c r="E44" s="8"/>
      <c r="F44" s="8"/>
      <c r="G44" s="53">
        <f>G45</f>
        <v>14356.8</v>
      </c>
    </row>
    <row r="45" spans="1:7">
      <c r="A45" s="36" t="s">
        <v>175</v>
      </c>
      <c r="B45" s="11" t="s">
        <v>178</v>
      </c>
      <c r="C45" s="11" t="s">
        <v>78</v>
      </c>
      <c r="D45" s="11" t="s">
        <v>81</v>
      </c>
      <c r="E45" s="11" t="s">
        <v>198</v>
      </c>
      <c r="F45" s="11"/>
      <c r="G45" s="54">
        <f>G46</f>
        <v>14356.8</v>
      </c>
    </row>
    <row r="46" spans="1:7" s="43" customFormat="1" ht="38.25">
      <c r="A46" s="18" t="s">
        <v>109</v>
      </c>
      <c r="B46" s="11">
        <v>968</v>
      </c>
      <c r="C46" s="11" t="s">
        <v>94</v>
      </c>
      <c r="D46" s="11" t="s">
        <v>81</v>
      </c>
      <c r="E46" s="11" t="s">
        <v>204</v>
      </c>
      <c r="F46" s="11"/>
      <c r="G46" s="54">
        <f>G47</f>
        <v>14356.8</v>
      </c>
    </row>
    <row r="47" spans="1:7" ht="25.5">
      <c r="A47" s="25" t="s">
        <v>158</v>
      </c>
      <c r="B47" s="4">
        <v>968</v>
      </c>
      <c r="C47" s="4" t="s">
        <v>78</v>
      </c>
      <c r="D47" s="4" t="s">
        <v>81</v>
      </c>
      <c r="E47" s="4" t="s">
        <v>205</v>
      </c>
      <c r="F47" s="4"/>
      <c r="G47" s="5">
        <f>SUM(G48:G52)</f>
        <v>14356.8</v>
      </c>
    </row>
    <row r="48" spans="1:7" ht="25.5">
      <c r="A48" s="15" t="s">
        <v>196</v>
      </c>
      <c r="B48" s="6">
        <v>968</v>
      </c>
      <c r="C48" s="6" t="s">
        <v>78</v>
      </c>
      <c r="D48" s="6" t="s">
        <v>81</v>
      </c>
      <c r="E48" s="6" t="s">
        <v>205</v>
      </c>
      <c r="F48" s="6" t="s">
        <v>130</v>
      </c>
      <c r="G48" s="87">
        <v>10855.5</v>
      </c>
    </row>
    <row r="49" spans="1:7" ht="38.25">
      <c r="A49" s="15" t="s">
        <v>197</v>
      </c>
      <c r="B49" s="6">
        <v>968</v>
      </c>
      <c r="C49" s="6" t="s">
        <v>78</v>
      </c>
      <c r="D49" s="6" t="s">
        <v>81</v>
      </c>
      <c r="E49" s="6" t="s">
        <v>205</v>
      </c>
      <c r="F49" s="6" t="s">
        <v>190</v>
      </c>
      <c r="G49" s="87">
        <v>3278.3</v>
      </c>
    </row>
    <row r="50" spans="1:7" ht="25.5">
      <c r="A50" s="15" t="s">
        <v>131</v>
      </c>
      <c r="B50" s="6" t="s">
        <v>178</v>
      </c>
      <c r="C50" s="6" t="s">
        <v>78</v>
      </c>
      <c r="D50" s="6" t="s">
        <v>81</v>
      </c>
      <c r="E50" s="6" t="s">
        <v>205</v>
      </c>
      <c r="F50" s="6" t="s">
        <v>132</v>
      </c>
      <c r="G50" s="87">
        <v>8</v>
      </c>
    </row>
    <row r="51" spans="1:7" ht="25.5">
      <c r="A51" s="15" t="s">
        <v>131</v>
      </c>
      <c r="B51" s="6" t="s">
        <v>178</v>
      </c>
      <c r="C51" s="6" t="s">
        <v>78</v>
      </c>
      <c r="D51" s="6" t="s">
        <v>81</v>
      </c>
      <c r="E51" s="6" t="s">
        <v>205</v>
      </c>
      <c r="F51" s="6" t="s">
        <v>532</v>
      </c>
      <c r="G51" s="87">
        <v>90</v>
      </c>
    </row>
    <row r="52" spans="1:7">
      <c r="A52" s="73" t="s">
        <v>359</v>
      </c>
      <c r="B52" s="6">
        <v>968</v>
      </c>
      <c r="C52" s="6" t="s">
        <v>78</v>
      </c>
      <c r="D52" s="6" t="s">
        <v>81</v>
      </c>
      <c r="E52" s="6" t="s">
        <v>205</v>
      </c>
      <c r="F52" s="6" t="s">
        <v>358</v>
      </c>
      <c r="G52" s="87">
        <v>125</v>
      </c>
    </row>
    <row r="53" spans="1:7">
      <c r="A53" s="24" t="s">
        <v>411</v>
      </c>
      <c r="B53" s="8">
        <v>968</v>
      </c>
      <c r="C53" s="8" t="s">
        <v>78</v>
      </c>
      <c r="D53" s="8" t="s">
        <v>83</v>
      </c>
      <c r="E53" s="8"/>
      <c r="F53" s="8"/>
      <c r="G53" s="53">
        <f>G54</f>
        <v>22.1</v>
      </c>
    </row>
    <row r="54" spans="1:7">
      <c r="A54" s="18" t="s">
        <v>175</v>
      </c>
      <c r="B54" s="11" t="s">
        <v>178</v>
      </c>
      <c r="C54" s="11" t="s">
        <v>78</v>
      </c>
      <c r="D54" s="11" t="s">
        <v>83</v>
      </c>
      <c r="E54" s="11" t="s">
        <v>198</v>
      </c>
      <c r="F54" s="11"/>
      <c r="G54" s="54">
        <f>G55</f>
        <v>22.1</v>
      </c>
    </row>
    <row r="55" spans="1:7" ht="38.25">
      <c r="A55" s="31" t="s">
        <v>412</v>
      </c>
      <c r="B55" s="4" t="s">
        <v>178</v>
      </c>
      <c r="C55" s="4" t="s">
        <v>78</v>
      </c>
      <c r="D55" s="4" t="s">
        <v>83</v>
      </c>
      <c r="E55" s="4" t="s">
        <v>413</v>
      </c>
      <c r="F55" s="4"/>
      <c r="G55" s="5">
        <f>G56</f>
        <v>22.1</v>
      </c>
    </row>
    <row r="56" spans="1:7" ht="25.5">
      <c r="A56" s="37" t="s">
        <v>169</v>
      </c>
      <c r="B56" s="6" t="s">
        <v>178</v>
      </c>
      <c r="C56" s="6" t="s">
        <v>78</v>
      </c>
      <c r="D56" s="6" t="s">
        <v>83</v>
      </c>
      <c r="E56" s="6" t="s">
        <v>413</v>
      </c>
      <c r="F56" s="6" t="s">
        <v>134</v>
      </c>
      <c r="G56" s="87">
        <v>22.1</v>
      </c>
    </row>
    <row r="57" spans="1:7">
      <c r="A57" s="24" t="s">
        <v>70</v>
      </c>
      <c r="B57" s="8">
        <v>968</v>
      </c>
      <c r="C57" s="8" t="s">
        <v>78</v>
      </c>
      <c r="D57" s="8" t="s">
        <v>98</v>
      </c>
      <c r="E57" s="8"/>
      <c r="F57" s="8"/>
      <c r="G57" s="53">
        <f>G59</f>
        <v>500</v>
      </c>
    </row>
    <row r="58" spans="1:7">
      <c r="A58" s="18" t="s">
        <v>175</v>
      </c>
      <c r="B58" s="11" t="s">
        <v>178</v>
      </c>
      <c r="C58" s="11" t="s">
        <v>78</v>
      </c>
      <c r="D58" s="11" t="s">
        <v>98</v>
      </c>
      <c r="E58" s="11" t="s">
        <v>198</v>
      </c>
      <c r="F58" s="11"/>
      <c r="G58" s="54">
        <f>G59</f>
        <v>500</v>
      </c>
    </row>
    <row r="59" spans="1:7" s="42" customFormat="1">
      <c r="A59" s="25" t="s">
        <v>104</v>
      </c>
      <c r="B59" s="4">
        <v>968</v>
      </c>
      <c r="C59" s="4" t="s">
        <v>78</v>
      </c>
      <c r="D59" s="4" t="s">
        <v>98</v>
      </c>
      <c r="E59" s="4" t="s">
        <v>210</v>
      </c>
      <c r="F59" s="4"/>
      <c r="G59" s="5">
        <f>G60</f>
        <v>500</v>
      </c>
    </row>
    <row r="60" spans="1:7">
      <c r="A60" s="37" t="s">
        <v>135</v>
      </c>
      <c r="B60" s="6">
        <v>968</v>
      </c>
      <c r="C60" s="6" t="s">
        <v>78</v>
      </c>
      <c r="D60" s="6" t="s">
        <v>98</v>
      </c>
      <c r="E60" s="6" t="s">
        <v>210</v>
      </c>
      <c r="F60" s="6" t="s">
        <v>137</v>
      </c>
      <c r="G60" s="20">
        <v>500</v>
      </c>
    </row>
    <row r="61" spans="1:7">
      <c r="A61" s="24" t="s">
        <v>128</v>
      </c>
      <c r="B61" s="8">
        <v>968</v>
      </c>
      <c r="C61" s="8" t="s">
        <v>78</v>
      </c>
      <c r="D61" s="8" t="s">
        <v>116</v>
      </c>
      <c r="E61" s="8"/>
      <c r="F61" s="8"/>
      <c r="G61" s="53">
        <f>G62+G76+G81+G85+G89+G72</f>
        <v>31762.5</v>
      </c>
    </row>
    <row r="62" spans="1:7" ht="25.5">
      <c r="A62" s="68" t="s">
        <v>337</v>
      </c>
      <c r="B62" s="11" t="s">
        <v>178</v>
      </c>
      <c r="C62" s="11" t="s">
        <v>78</v>
      </c>
      <c r="D62" s="11" t="s">
        <v>116</v>
      </c>
      <c r="E62" s="11" t="s">
        <v>325</v>
      </c>
      <c r="F62" s="11"/>
      <c r="G62" s="54">
        <f>G63+G66+G69</f>
        <v>566</v>
      </c>
    </row>
    <row r="63" spans="1:7" s="43" customFormat="1" ht="38.25">
      <c r="A63" s="23" t="s">
        <v>394</v>
      </c>
      <c r="B63" s="4" t="s">
        <v>178</v>
      </c>
      <c r="C63" s="4" t="s">
        <v>78</v>
      </c>
      <c r="D63" s="4" t="s">
        <v>116</v>
      </c>
      <c r="E63" s="4" t="s">
        <v>343</v>
      </c>
      <c r="F63" s="4"/>
      <c r="G63" s="5">
        <f>G64</f>
        <v>100</v>
      </c>
    </row>
    <row r="64" spans="1:7" s="42" customFormat="1" ht="25.5">
      <c r="A64" s="16" t="s">
        <v>184</v>
      </c>
      <c r="B64" s="4">
        <v>968</v>
      </c>
      <c r="C64" s="4" t="s">
        <v>78</v>
      </c>
      <c r="D64" s="4" t="s">
        <v>116</v>
      </c>
      <c r="E64" s="4" t="s">
        <v>338</v>
      </c>
      <c r="F64" s="7"/>
      <c r="G64" s="5">
        <f>G65</f>
        <v>100</v>
      </c>
    </row>
    <row r="65" spans="1:7" ht="25.5">
      <c r="A65" s="26" t="s">
        <v>169</v>
      </c>
      <c r="B65" s="6" t="s">
        <v>178</v>
      </c>
      <c r="C65" s="6" t="s">
        <v>78</v>
      </c>
      <c r="D65" s="6" t="s">
        <v>116</v>
      </c>
      <c r="E65" s="6" t="s">
        <v>338</v>
      </c>
      <c r="F65" s="6" t="s">
        <v>134</v>
      </c>
      <c r="G65" s="87">
        <v>100</v>
      </c>
    </row>
    <row r="66" spans="1:7" ht="25.5">
      <c r="A66" s="23" t="s">
        <v>395</v>
      </c>
      <c r="B66" s="4" t="s">
        <v>178</v>
      </c>
      <c r="C66" s="4" t="s">
        <v>78</v>
      </c>
      <c r="D66" s="4" t="s">
        <v>116</v>
      </c>
      <c r="E66" s="4" t="s">
        <v>396</v>
      </c>
      <c r="F66" s="4"/>
      <c r="G66" s="5">
        <f>G67</f>
        <v>416</v>
      </c>
    </row>
    <row r="67" spans="1:7" s="42" customFormat="1" ht="38.25">
      <c r="A67" s="25" t="s">
        <v>326</v>
      </c>
      <c r="B67" s="4" t="s">
        <v>178</v>
      </c>
      <c r="C67" s="4" t="s">
        <v>78</v>
      </c>
      <c r="D67" s="4" t="s">
        <v>116</v>
      </c>
      <c r="E67" s="4" t="s">
        <v>37</v>
      </c>
      <c r="F67" s="4"/>
      <c r="G67" s="5">
        <f>G68</f>
        <v>416</v>
      </c>
    </row>
    <row r="68" spans="1:7" ht="25.5">
      <c r="A68" s="26" t="s">
        <v>169</v>
      </c>
      <c r="B68" s="6" t="s">
        <v>178</v>
      </c>
      <c r="C68" s="6" t="s">
        <v>78</v>
      </c>
      <c r="D68" s="6" t="s">
        <v>116</v>
      </c>
      <c r="E68" s="6" t="s">
        <v>37</v>
      </c>
      <c r="F68" s="88" t="s">
        <v>134</v>
      </c>
      <c r="G68" s="87">
        <f>208+208</f>
        <v>416</v>
      </c>
    </row>
    <row r="69" spans="1:7" s="43" customFormat="1" ht="38.25">
      <c r="A69" s="72" t="s">
        <v>17</v>
      </c>
      <c r="B69" s="4" t="s">
        <v>178</v>
      </c>
      <c r="C69" s="4" t="s">
        <v>78</v>
      </c>
      <c r="D69" s="4" t="s">
        <v>116</v>
      </c>
      <c r="E69" s="4" t="s">
        <v>18</v>
      </c>
      <c r="F69" s="4"/>
      <c r="G69" s="5">
        <f>G71</f>
        <v>50</v>
      </c>
    </row>
    <row r="70" spans="1:7" s="43" customFormat="1" ht="25.5">
      <c r="A70" s="16" t="s">
        <v>184</v>
      </c>
      <c r="B70" s="4" t="s">
        <v>178</v>
      </c>
      <c r="C70" s="4" t="s">
        <v>78</v>
      </c>
      <c r="D70" s="4" t="s">
        <v>116</v>
      </c>
      <c r="E70" s="4" t="s">
        <v>19</v>
      </c>
      <c r="F70" s="7"/>
      <c r="G70" s="5">
        <f>G71</f>
        <v>50</v>
      </c>
    </row>
    <row r="71" spans="1:7" s="43" customFormat="1" ht="25.5">
      <c r="A71" s="26" t="s">
        <v>169</v>
      </c>
      <c r="B71" s="6" t="s">
        <v>178</v>
      </c>
      <c r="C71" s="6" t="s">
        <v>78</v>
      </c>
      <c r="D71" s="6" t="s">
        <v>116</v>
      </c>
      <c r="E71" s="6" t="s">
        <v>19</v>
      </c>
      <c r="F71" s="6" t="s">
        <v>134</v>
      </c>
      <c r="G71" s="87">
        <v>50</v>
      </c>
    </row>
    <row r="72" spans="1:7" s="43" customFormat="1" ht="38.25">
      <c r="A72" s="68" t="s">
        <v>506</v>
      </c>
      <c r="B72" s="11" t="s">
        <v>178</v>
      </c>
      <c r="C72" s="11" t="s">
        <v>78</v>
      </c>
      <c r="D72" s="11" t="s">
        <v>116</v>
      </c>
      <c r="E72" s="11" t="s">
        <v>508</v>
      </c>
      <c r="F72" s="11"/>
      <c r="G72" s="54">
        <f>G73</f>
        <v>400</v>
      </c>
    </row>
    <row r="73" spans="1:7" s="43" customFormat="1" ht="38.25">
      <c r="A73" s="25" t="s">
        <v>507</v>
      </c>
      <c r="B73" s="4" t="s">
        <v>178</v>
      </c>
      <c r="C73" s="4" t="s">
        <v>78</v>
      </c>
      <c r="D73" s="4" t="s">
        <v>116</v>
      </c>
      <c r="E73" s="4" t="s">
        <v>509</v>
      </c>
      <c r="F73" s="4"/>
      <c r="G73" s="5">
        <f>G74</f>
        <v>400</v>
      </c>
    </row>
    <row r="74" spans="1:7" s="43" customFormat="1" ht="25.5">
      <c r="A74" s="16" t="s">
        <v>184</v>
      </c>
      <c r="B74" s="4" t="s">
        <v>178</v>
      </c>
      <c r="C74" s="4" t="s">
        <v>78</v>
      </c>
      <c r="D74" s="4" t="s">
        <v>116</v>
      </c>
      <c r="E74" s="4" t="s">
        <v>510</v>
      </c>
      <c r="F74" s="4"/>
      <c r="G74" s="5">
        <f>G75</f>
        <v>400</v>
      </c>
    </row>
    <row r="75" spans="1:7" s="43" customFormat="1" ht="25.5">
      <c r="A75" s="26" t="s">
        <v>169</v>
      </c>
      <c r="B75" s="6" t="s">
        <v>178</v>
      </c>
      <c r="C75" s="6" t="s">
        <v>78</v>
      </c>
      <c r="D75" s="6" t="s">
        <v>116</v>
      </c>
      <c r="E75" s="6" t="s">
        <v>510</v>
      </c>
      <c r="F75" s="6" t="s">
        <v>134</v>
      </c>
      <c r="G75" s="20">
        <v>400</v>
      </c>
    </row>
    <row r="76" spans="1:7" ht="38.25">
      <c r="A76" s="68" t="s">
        <v>339</v>
      </c>
      <c r="B76" s="11" t="s">
        <v>179</v>
      </c>
      <c r="C76" s="11" t="s">
        <v>78</v>
      </c>
      <c r="D76" s="11" t="s">
        <v>116</v>
      </c>
      <c r="E76" s="11" t="s">
        <v>220</v>
      </c>
      <c r="F76" s="11"/>
      <c r="G76" s="54">
        <f>G77</f>
        <v>135</v>
      </c>
    </row>
    <row r="77" spans="1:7" ht="38.25">
      <c r="A77" s="25" t="s">
        <v>38</v>
      </c>
      <c r="B77" s="4">
        <v>968</v>
      </c>
      <c r="C77" s="4" t="s">
        <v>78</v>
      </c>
      <c r="D77" s="4" t="s">
        <v>116</v>
      </c>
      <c r="E77" s="4" t="s">
        <v>340</v>
      </c>
      <c r="F77" s="4"/>
      <c r="G77" s="5">
        <f>G78</f>
        <v>135</v>
      </c>
    </row>
    <row r="78" spans="1:7" s="42" customFormat="1" ht="25.5">
      <c r="A78" s="16" t="s">
        <v>184</v>
      </c>
      <c r="B78" s="4">
        <v>968</v>
      </c>
      <c r="C78" s="4" t="s">
        <v>78</v>
      </c>
      <c r="D78" s="4" t="s">
        <v>116</v>
      </c>
      <c r="E78" s="4" t="s">
        <v>341</v>
      </c>
      <c r="F78" s="7"/>
      <c r="G78" s="5">
        <f>G79+G80</f>
        <v>135</v>
      </c>
    </row>
    <row r="79" spans="1:7" ht="25.5">
      <c r="A79" s="19" t="s">
        <v>184</v>
      </c>
      <c r="B79" s="6">
        <v>968</v>
      </c>
      <c r="C79" s="6" t="s">
        <v>78</v>
      </c>
      <c r="D79" s="6" t="s">
        <v>116</v>
      </c>
      <c r="E79" s="6" t="s">
        <v>341</v>
      </c>
      <c r="F79" s="6" t="s">
        <v>134</v>
      </c>
      <c r="G79" s="20">
        <v>125</v>
      </c>
    </row>
    <row r="80" spans="1:7">
      <c r="A80" s="73" t="s">
        <v>359</v>
      </c>
      <c r="B80" s="6">
        <v>968</v>
      </c>
      <c r="C80" s="6" t="s">
        <v>78</v>
      </c>
      <c r="D80" s="6" t="s">
        <v>116</v>
      </c>
      <c r="E80" s="6" t="s">
        <v>341</v>
      </c>
      <c r="F80" s="6" t="s">
        <v>358</v>
      </c>
      <c r="G80" s="20">
        <v>10</v>
      </c>
    </row>
    <row r="81" spans="1:7" ht="27.75" customHeight="1">
      <c r="A81" s="68" t="s">
        <v>342</v>
      </c>
      <c r="B81" s="11">
        <v>968</v>
      </c>
      <c r="C81" s="11" t="s">
        <v>78</v>
      </c>
      <c r="D81" s="11" t="s">
        <v>116</v>
      </c>
      <c r="E81" s="11" t="s">
        <v>32</v>
      </c>
      <c r="F81" s="11"/>
      <c r="G81" s="54">
        <f>G82</f>
        <v>180</v>
      </c>
    </row>
    <row r="82" spans="1:7" ht="25.5">
      <c r="A82" s="25" t="s">
        <v>34</v>
      </c>
      <c r="B82" s="4">
        <v>968</v>
      </c>
      <c r="C82" s="4" t="s">
        <v>78</v>
      </c>
      <c r="D82" s="4" t="s">
        <v>116</v>
      </c>
      <c r="E82" s="4" t="s">
        <v>33</v>
      </c>
      <c r="F82" s="4"/>
      <c r="G82" s="5">
        <f>G83</f>
        <v>180</v>
      </c>
    </row>
    <row r="83" spans="1:7" s="42" customFormat="1" ht="25.5">
      <c r="A83" s="16" t="s">
        <v>184</v>
      </c>
      <c r="B83" s="4">
        <v>968</v>
      </c>
      <c r="C83" s="4" t="s">
        <v>78</v>
      </c>
      <c r="D83" s="4" t="s">
        <v>116</v>
      </c>
      <c r="E83" s="4" t="s">
        <v>47</v>
      </c>
      <c r="F83" s="4"/>
      <c r="G83" s="5">
        <f>G84</f>
        <v>180</v>
      </c>
    </row>
    <row r="84" spans="1:7">
      <c r="A84" s="27" t="s">
        <v>188</v>
      </c>
      <c r="B84" s="6" t="s">
        <v>178</v>
      </c>
      <c r="C84" s="6" t="s">
        <v>78</v>
      </c>
      <c r="D84" s="6" t="s">
        <v>116</v>
      </c>
      <c r="E84" s="6" t="s">
        <v>47</v>
      </c>
      <c r="F84" s="6" t="s">
        <v>138</v>
      </c>
      <c r="G84" s="20">
        <v>180</v>
      </c>
    </row>
    <row r="85" spans="1:7" ht="26.25" customHeight="1">
      <c r="A85" s="68" t="s">
        <v>0</v>
      </c>
      <c r="B85" s="11">
        <v>968</v>
      </c>
      <c r="C85" s="11" t="s">
        <v>78</v>
      </c>
      <c r="D85" s="11" t="s">
        <v>116</v>
      </c>
      <c r="E85" s="11" t="s">
        <v>406</v>
      </c>
      <c r="F85" s="11"/>
      <c r="G85" s="54">
        <f>G86</f>
        <v>250</v>
      </c>
    </row>
    <row r="86" spans="1:7" ht="25.5">
      <c r="A86" s="78" t="s">
        <v>427</v>
      </c>
      <c r="B86" s="4">
        <v>968</v>
      </c>
      <c r="C86" s="4" t="s">
        <v>78</v>
      </c>
      <c r="D86" s="4" t="s">
        <v>116</v>
      </c>
      <c r="E86" s="4" t="s">
        <v>407</v>
      </c>
      <c r="F86" s="4"/>
      <c r="G86" s="5">
        <f>G87</f>
        <v>250</v>
      </c>
    </row>
    <row r="87" spans="1:7" s="42" customFormat="1" ht="25.5">
      <c r="A87" s="16" t="s">
        <v>184</v>
      </c>
      <c r="B87" s="4" t="s">
        <v>178</v>
      </c>
      <c r="C87" s="4" t="s">
        <v>78</v>
      </c>
      <c r="D87" s="4" t="s">
        <v>116</v>
      </c>
      <c r="E87" s="4" t="s">
        <v>408</v>
      </c>
      <c r="F87" s="4"/>
      <c r="G87" s="5">
        <f>G88</f>
        <v>250</v>
      </c>
    </row>
    <row r="88" spans="1:7" ht="25.5">
      <c r="A88" s="37" t="s">
        <v>133</v>
      </c>
      <c r="B88" s="6" t="s">
        <v>178</v>
      </c>
      <c r="C88" s="6" t="s">
        <v>78</v>
      </c>
      <c r="D88" s="6" t="s">
        <v>116</v>
      </c>
      <c r="E88" s="6" t="s">
        <v>408</v>
      </c>
      <c r="F88" s="6" t="s">
        <v>134</v>
      </c>
      <c r="G88" s="20">
        <v>250</v>
      </c>
    </row>
    <row r="89" spans="1:7">
      <c r="A89" s="18" t="s">
        <v>175</v>
      </c>
      <c r="B89" s="11" t="s">
        <v>178</v>
      </c>
      <c r="C89" s="11" t="s">
        <v>78</v>
      </c>
      <c r="D89" s="11" t="s">
        <v>116</v>
      </c>
      <c r="E89" s="11" t="s">
        <v>198</v>
      </c>
      <c r="F89" s="11"/>
      <c r="G89" s="54">
        <f>G90+G95+G100+G105+G110+G112+G93</f>
        <v>30231.5</v>
      </c>
    </row>
    <row r="90" spans="1:7" ht="38.25">
      <c r="A90" s="32" t="s">
        <v>310</v>
      </c>
      <c r="B90" s="4" t="s">
        <v>178</v>
      </c>
      <c r="C90" s="4" t="s">
        <v>78</v>
      </c>
      <c r="D90" s="4" t="s">
        <v>116</v>
      </c>
      <c r="E90" s="4" t="s">
        <v>211</v>
      </c>
      <c r="F90" s="4"/>
      <c r="G90" s="86">
        <f>SUM(G91:G92)</f>
        <v>308.89999999999998</v>
      </c>
    </row>
    <row r="91" spans="1:7">
      <c r="A91" s="39" t="s">
        <v>299</v>
      </c>
      <c r="B91" s="6" t="s">
        <v>178</v>
      </c>
      <c r="C91" s="6" t="s">
        <v>78</v>
      </c>
      <c r="D91" s="6" t="s">
        <v>116</v>
      </c>
      <c r="E91" s="6" t="s">
        <v>211</v>
      </c>
      <c r="F91" s="6" t="s">
        <v>162</v>
      </c>
      <c r="G91" s="87">
        <v>237.3</v>
      </c>
    </row>
    <row r="92" spans="1:7" ht="38.25">
      <c r="A92" s="15" t="s">
        <v>300</v>
      </c>
      <c r="B92" s="6" t="s">
        <v>178</v>
      </c>
      <c r="C92" s="6" t="s">
        <v>78</v>
      </c>
      <c r="D92" s="6" t="s">
        <v>116</v>
      </c>
      <c r="E92" s="6" t="s">
        <v>211</v>
      </c>
      <c r="F92" s="6" t="s">
        <v>217</v>
      </c>
      <c r="G92" s="87">
        <v>71.599999999999994</v>
      </c>
    </row>
    <row r="93" spans="1:7">
      <c r="A93" s="25" t="s">
        <v>474</v>
      </c>
      <c r="B93" s="4">
        <v>968</v>
      </c>
      <c r="C93" s="4" t="s">
        <v>78</v>
      </c>
      <c r="D93" s="4" t="s">
        <v>116</v>
      </c>
      <c r="E93" s="4" t="s">
        <v>473</v>
      </c>
      <c r="F93" s="4"/>
      <c r="G93" s="86">
        <f>G94</f>
        <v>500</v>
      </c>
    </row>
    <row r="94" spans="1:7" ht="25.5">
      <c r="A94" s="37" t="s">
        <v>133</v>
      </c>
      <c r="B94" s="6">
        <v>968</v>
      </c>
      <c r="C94" s="6" t="s">
        <v>78</v>
      </c>
      <c r="D94" s="6" t="s">
        <v>116</v>
      </c>
      <c r="E94" s="6" t="s">
        <v>473</v>
      </c>
      <c r="F94" s="6" t="s">
        <v>134</v>
      </c>
      <c r="G94" s="87">
        <v>500</v>
      </c>
    </row>
    <row r="95" spans="1:7" ht="25.5">
      <c r="A95" s="25" t="s">
        <v>114</v>
      </c>
      <c r="B95" s="4">
        <v>968</v>
      </c>
      <c r="C95" s="4" t="s">
        <v>78</v>
      </c>
      <c r="D95" s="4" t="s">
        <v>116</v>
      </c>
      <c r="E95" s="4" t="s">
        <v>212</v>
      </c>
      <c r="F95" s="4"/>
      <c r="G95" s="86">
        <f>SUM(G96:G99)</f>
        <v>616.29999999999995</v>
      </c>
    </row>
    <row r="96" spans="1:7" ht="25.5">
      <c r="A96" s="37" t="s">
        <v>196</v>
      </c>
      <c r="B96" s="6">
        <v>968</v>
      </c>
      <c r="C96" s="6" t="s">
        <v>78</v>
      </c>
      <c r="D96" s="6" t="s">
        <v>116</v>
      </c>
      <c r="E96" s="6" t="s">
        <v>212</v>
      </c>
      <c r="F96" s="6" t="s">
        <v>130</v>
      </c>
      <c r="G96" s="87">
        <v>403</v>
      </c>
    </row>
    <row r="97" spans="1:7" ht="38.25">
      <c r="A97" s="37" t="s">
        <v>197</v>
      </c>
      <c r="B97" s="6">
        <v>968</v>
      </c>
      <c r="C97" s="6" t="s">
        <v>78</v>
      </c>
      <c r="D97" s="6" t="s">
        <v>116</v>
      </c>
      <c r="E97" s="6" t="s">
        <v>212</v>
      </c>
      <c r="F97" s="6" t="s">
        <v>190</v>
      </c>
      <c r="G97" s="87">
        <v>121.8</v>
      </c>
    </row>
    <row r="98" spans="1:7" ht="25.5">
      <c r="A98" s="37" t="s">
        <v>131</v>
      </c>
      <c r="B98" s="6">
        <v>968</v>
      </c>
      <c r="C98" s="6" t="s">
        <v>78</v>
      </c>
      <c r="D98" s="6" t="s">
        <v>116</v>
      </c>
      <c r="E98" s="6" t="s">
        <v>212</v>
      </c>
      <c r="F98" s="6" t="s">
        <v>132</v>
      </c>
      <c r="G98" s="87">
        <v>30</v>
      </c>
    </row>
    <row r="99" spans="1:7" ht="25.5">
      <c r="A99" s="37" t="s">
        <v>133</v>
      </c>
      <c r="B99" s="6">
        <v>968</v>
      </c>
      <c r="C99" s="6" t="s">
        <v>78</v>
      </c>
      <c r="D99" s="6" t="s">
        <v>116</v>
      </c>
      <c r="E99" s="6" t="s">
        <v>212</v>
      </c>
      <c r="F99" s="6" t="s">
        <v>134</v>
      </c>
      <c r="G99" s="87">
        <v>61.5</v>
      </c>
    </row>
    <row r="100" spans="1:7" ht="38.25">
      <c r="A100" s="25" t="s">
        <v>101</v>
      </c>
      <c r="B100" s="4">
        <v>968</v>
      </c>
      <c r="C100" s="4" t="s">
        <v>94</v>
      </c>
      <c r="D100" s="4" t="s">
        <v>116</v>
      </c>
      <c r="E100" s="4" t="s">
        <v>213</v>
      </c>
      <c r="F100" s="4"/>
      <c r="G100" s="86">
        <f>SUM(G101:G104)</f>
        <v>730.6</v>
      </c>
    </row>
    <row r="101" spans="1:7" ht="25.5">
      <c r="A101" s="37" t="s">
        <v>196</v>
      </c>
      <c r="B101" s="6">
        <v>968</v>
      </c>
      <c r="C101" s="6" t="s">
        <v>78</v>
      </c>
      <c r="D101" s="6" t="s">
        <v>116</v>
      </c>
      <c r="E101" s="6" t="s">
        <v>213</v>
      </c>
      <c r="F101" s="6" t="s">
        <v>130</v>
      </c>
      <c r="G101" s="87">
        <v>455.6</v>
      </c>
    </row>
    <row r="102" spans="1:7" s="42" customFormat="1" ht="38.25">
      <c r="A102" s="37" t="s">
        <v>197</v>
      </c>
      <c r="B102" s="6">
        <v>968</v>
      </c>
      <c r="C102" s="6" t="s">
        <v>78</v>
      </c>
      <c r="D102" s="6" t="s">
        <v>116</v>
      </c>
      <c r="E102" s="6" t="s">
        <v>213</v>
      </c>
      <c r="F102" s="6" t="s">
        <v>190</v>
      </c>
      <c r="G102" s="87">
        <v>137.6</v>
      </c>
    </row>
    <row r="103" spans="1:7" ht="25.5">
      <c r="A103" s="37" t="s">
        <v>131</v>
      </c>
      <c r="B103" s="6">
        <v>968</v>
      </c>
      <c r="C103" s="6" t="s">
        <v>78</v>
      </c>
      <c r="D103" s="6" t="s">
        <v>116</v>
      </c>
      <c r="E103" s="6" t="s">
        <v>213</v>
      </c>
      <c r="F103" s="6" t="s">
        <v>132</v>
      </c>
      <c r="G103" s="87">
        <f>25+10</f>
        <v>35</v>
      </c>
    </row>
    <row r="104" spans="1:7" ht="25.5">
      <c r="A104" s="37" t="s">
        <v>133</v>
      </c>
      <c r="B104" s="6">
        <v>968</v>
      </c>
      <c r="C104" s="6" t="s">
        <v>78</v>
      </c>
      <c r="D104" s="6" t="s">
        <v>116</v>
      </c>
      <c r="E104" s="6" t="s">
        <v>213</v>
      </c>
      <c r="F104" s="6" t="s">
        <v>134</v>
      </c>
      <c r="G104" s="87">
        <f>2.4+50+50</f>
        <v>102.4</v>
      </c>
    </row>
    <row r="105" spans="1:7" ht="38.25">
      <c r="A105" s="32" t="s">
        <v>108</v>
      </c>
      <c r="B105" s="4">
        <v>968</v>
      </c>
      <c r="C105" s="4" t="s">
        <v>78</v>
      </c>
      <c r="D105" s="4" t="s">
        <v>116</v>
      </c>
      <c r="E105" s="4" t="s">
        <v>214</v>
      </c>
      <c r="F105" s="4"/>
      <c r="G105" s="86">
        <f>SUM(G106:G109)</f>
        <v>474.9</v>
      </c>
    </row>
    <row r="106" spans="1:7" ht="25.5">
      <c r="A106" s="37" t="s">
        <v>196</v>
      </c>
      <c r="B106" s="6">
        <v>968</v>
      </c>
      <c r="C106" s="6" t="s">
        <v>78</v>
      </c>
      <c r="D106" s="6" t="s">
        <v>116</v>
      </c>
      <c r="E106" s="6" t="s">
        <v>214</v>
      </c>
      <c r="F106" s="6" t="s">
        <v>130</v>
      </c>
      <c r="G106" s="87">
        <v>329.3</v>
      </c>
    </row>
    <row r="107" spans="1:7" ht="38.25">
      <c r="A107" s="37" t="s">
        <v>197</v>
      </c>
      <c r="B107" s="6">
        <v>968</v>
      </c>
      <c r="C107" s="6" t="s">
        <v>78</v>
      </c>
      <c r="D107" s="6" t="s">
        <v>116</v>
      </c>
      <c r="E107" s="6" t="s">
        <v>214</v>
      </c>
      <c r="F107" s="6" t="s">
        <v>190</v>
      </c>
      <c r="G107" s="87">
        <v>99.39</v>
      </c>
    </row>
    <row r="108" spans="1:7" ht="25.5">
      <c r="A108" s="37" t="s">
        <v>131</v>
      </c>
      <c r="B108" s="6">
        <v>968</v>
      </c>
      <c r="C108" s="6" t="s">
        <v>78</v>
      </c>
      <c r="D108" s="6" t="s">
        <v>116</v>
      </c>
      <c r="E108" s="6" t="s">
        <v>214</v>
      </c>
      <c r="F108" s="6" t="s">
        <v>132</v>
      </c>
      <c r="G108" s="87">
        <v>22</v>
      </c>
    </row>
    <row r="109" spans="1:7" ht="25.5">
      <c r="A109" s="37" t="s">
        <v>133</v>
      </c>
      <c r="B109" s="6">
        <v>968</v>
      </c>
      <c r="C109" s="6" t="s">
        <v>78</v>
      </c>
      <c r="D109" s="6" t="s">
        <v>116</v>
      </c>
      <c r="E109" s="6" t="s">
        <v>214</v>
      </c>
      <c r="F109" s="6" t="s">
        <v>134</v>
      </c>
      <c r="G109" s="87">
        <v>24.21</v>
      </c>
    </row>
    <row r="110" spans="1:7" s="42" customFormat="1" ht="25.5">
      <c r="A110" s="31" t="s">
        <v>344</v>
      </c>
      <c r="B110" s="4">
        <v>968</v>
      </c>
      <c r="C110" s="4" t="s">
        <v>78</v>
      </c>
      <c r="D110" s="4" t="s">
        <v>116</v>
      </c>
      <c r="E110" s="4" t="s">
        <v>42</v>
      </c>
      <c r="F110" s="4"/>
      <c r="G110" s="86">
        <f>G111</f>
        <v>2718.7</v>
      </c>
    </row>
    <row r="111" spans="1:7" ht="51">
      <c r="A111" s="26" t="s">
        <v>143</v>
      </c>
      <c r="B111" s="6">
        <v>968</v>
      </c>
      <c r="C111" s="6" t="s">
        <v>78</v>
      </c>
      <c r="D111" s="6" t="s">
        <v>116</v>
      </c>
      <c r="E111" s="6" t="s">
        <v>42</v>
      </c>
      <c r="F111" s="6" t="s">
        <v>147</v>
      </c>
      <c r="G111" s="20">
        <v>2718.7</v>
      </c>
    </row>
    <row r="112" spans="1:7" ht="25.5">
      <c r="A112" s="38" t="s">
        <v>170</v>
      </c>
      <c r="B112" s="11">
        <v>968</v>
      </c>
      <c r="C112" s="11" t="s">
        <v>78</v>
      </c>
      <c r="D112" s="11" t="s">
        <v>116</v>
      </c>
      <c r="E112" s="11" t="s">
        <v>215</v>
      </c>
      <c r="F112" s="11"/>
      <c r="G112" s="54">
        <f>G113</f>
        <v>24882.100000000002</v>
      </c>
    </row>
    <row r="113" spans="1:7" ht="25.5">
      <c r="A113" s="31" t="s">
        <v>161</v>
      </c>
      <c r="B113" s="4">
        <v>968</v>
      </c>
      <c r="C113" s="4" t="s">
        <v>78</v>
      </c>
      <c r="D113" s="4" t="s">
        <v>116</v>
      </c>
      <c r="E113" s="4" t="s">
        <v>216</v>
      </c>
      <c r="F113" s="4"/>
      <c r="G113" s="5">
        <f>SUM(G114:G120)</f>
        <v>24882.100000000002</v>
      </c>
    </row>
    <row r="114" spans="1:7">
      <c r="A114" s="39" t="s">
        <v>298</v>
      </c>
      <c r="B114" s="6">
        <v>968</v>
      </c>
      <c r="C114" s="6" t="s">
        <v>78</v>
      </c>
      <c r="D114" s="6" t="s">
        <v>116</v>
      </c>
      <c r="E114" s="6" t="s">
        <v>216</v>
      </c>
      <c r="F114" s="6" t="s">
        <v>162</v>
      </c>
      <c r="G114" s="20">
        <v>13758.4</v>
      </c>
    </row>
    <row r="115" spans="1:7" ht="25.5">
      <c r="A115" s="15" t="s">
        <v>296</v>
      </c>
      <c r="B115" s="6" t="s">
        <v>178</v>
      </c>
      <c r="C115" s="6" t="s">
        <v>78</v>
      </c>
      <c r="D115" s="6" t="s">
        <v>116</v>
      </c>
      <c r="E115" s="6" t="s">
        <v>216</v>
      </c>
      <c r="F115" s="6" t="s">
        <v>534</v>
      </c>
      <c r="G115" s="20">
        <v>200</v>
      </c>
    </row>
    <row r="116" spans="1:7" ht="38.25">
      <c r="A116" s="15" t="s">
        <v>300</v>
      </c>
      <c r="B116" s="6">
        <v>968</v>
      </c>
      <c r="C116" s="6" t="s">
        <v>78</v>
      </c>
      <c r="D116" s="6" t="s">
        <v>116</v>
      </c>
      <c r="E116" s="6" t="s">
        <v>216</v>
      </c>
      <c r="F116" s="6" t="s">
        <v>217</v>
      </c>
      <c r="G116" s="20">
        <v>4155</v>
      </c>
    </row>
    <row r="117" spans="1:7" ht="25.5">
      <c r="A117" s="37" t="s">
        <v>131</v>
      </c>
      <c r="B117" s="6" t="s">
        <v>178</v>
      </c>
      <c r="C117" s="6" t="s">
        <v>78</v>
      </c>
      <c r="D117" s="6" t="s">
        <v>116</v>
      </c>
      <c r="E117" s="6" t="s">
        <v>216</v>
      </c>
      <c r="F117" s="6" t="s">
        <v>132</v>
      </c>
      <c r="G117" s="20">
        <v>845.5</v>
      </c>
    </row>
    <row r="118" spans="1:7" ht="25.5">
      <c r="A118" s="15" t="s">
        <v>133</v>
      </c>
      <c r="B118" s="6">
        <v>968</v>
      </c>
      <c r="C118" s="6" t="s">
        <v>78</v>
      </c>
      <c r="D118" s="6" t="s">
        <v>116</v>
      </c>
      <c r="E118" s="6" t="s">
        <v>216</v>
      </c>
      <c r="F118" s="6" t="s">
        <v>134</v>
      </c>
      <c r="G118" s="20">
        <v>4575.7</v>
      </c>
    </row>
    <row r="119" spans="1:7">
      <c r="A119" s="15" t="s">
        <v>451</v>
      </c>
      <c r="B119" s="6">
        <v>968</v>
      </c>
      <c r="C119" s="6" t="s">
        <v>78</v>
      </c>
      <c r="D119" s="6" t="s">
        <v>116</v>
      </c>
      <c r="E119" s="6" t="s">
        <v>216</v>
      </c>
      <c r="F119" s="6" t="s">
        <v>450</v>
      </c>
      <c r="G119" s="20">
        <v>1297.5</v>
      </c>
    </row>
    <row r="120" spans="1:7">
      <c r="A120" s="15" t="s">
        <v>533</v>
      </c>
      <c r="B120" s="6" t="s">
        <v>178</v>
      </c>
      <c r="C120" s="6" t="s">
        <v>78</v>
      </c>
      <c r="D120" s="6" t="s">
        <v>116</v>
      </c>
      <c r="E120" s="6" t="s">
        <v>216</v>
      </c>
      <c r="F120" s="6" t="s">
        <v>535</v>
      </c>
      <c r="G120" s="20">
        <v>50</v>
      </c>
    </row>
    <row r="121" spans="1:7" ht="25.5">
      <c r="A121" s="22" t="s">
        <v>157</v>
      </c>
      <c r="B121" s="9" t="s">
        <v>178</v>
      </c>
      <c r="C121" s="9" t="s">
        <v>93</v>
      </c>
      <c r="D121" s="9"/>
      <c r="E121" s="55"/>
      <c r="F121" s="55"/>
      <c r="G121" s="52">
        <f>G122</f>
        <v>1500</v>
      </c>
    </row>
    <row r="122" spans="1:7" ht="25.5">
      <c r="A122" s="24" t="s">
        <v>117</v>
      </c>
      <c r="B122" s="8">
        <v>968</v>
      </c>
      <c r="C122" s="8" t="s">
        <v>93</v>
      </c>
      <c r="D122" s="8" t="s">
        <v>87</v>
      </c>
      <c r="E122" s="8"/>
      <c r="F122" s="8"/>
      <c r="G122" s="53">
        <f>G123</f>
        <v>1500</v>
      </c>
    </row>
    <row r="123" spans="1:7" ht="63.75">
      <c r="A123" s="41" t="s">
        <v>428</v>
      </c>
      <c r="B123" s="11" t="s">
        <v>178</v>
      </c>
      <c r="C123" s="11" t="s">
        <v>93</v>
      </c>
      <c r="D123" s="11" t="s">
        <v>87</v>
      </c>
      <c r="E123" s="11" t="s">
        <v>429</v>
      </c>
      <c r="F123" s="11"/>
      <c r="G123" s="54">
        <f>G124</f>
        <v>1500</v>
      </c>
    </row>
    <row r="124" spans="1:7" ht="38.25">
      <c r="A124" s="23" t="s">
        <v>430</v>
      </c>
      <c r="B124" s="4">
        <v>968</v>
      </c>
      <c r="C124" s="4" t="s">
        <v>93</v>
      </c>
      <c r="D124" s="4" t="s">
        <v>87</v>
      </c>
      <c r="E124" s="4" t="s">
        <v>431</v>
      </c>
      <c r="F124" s="4"/>
      <c r="G124" s="5">
        <f>G125</f>
        <v>1500</v>
      </c>
    </row>
    <row r="125" spans="1:7" ht="25.5">
      <c r="A125" s="85" t="s">
        <v>432</v>
      </c>
      <c r="B125" s="4">
        <v>968</v>
      </c>
      <c r="C125" s="4" t="s">
        <v>93</v>
      </c>
      <c r="D125" s="4" t="s">
        <v>87</v>
      </c>
      <c r="E125" s="4" t="s">
        <v>433</v>
      </c>
      <c r="F125" s="4"/>
      <c r="G125" s="5">
        <f>G126</f>
        <v>1500</v>
      </c>
    </row>
    <row r="126" spans="1:7" ht="25.5">
      <c r="A126" s="15" t="s">
        <v>133</v>
      </c>
      <c r="B126" s="6">
        <v>968</v>
      </c>
      <c r="C126" s="6" t="s">
        <v>93</v>
      </c>
      <c r="D126" s="6" t="s">
        <v>87</v>
      </c>
      <c r="E126" s="6" t="s">
        <v>433</v>
      </c>
      <c r="F126" s="6" t="s">
        <v>134</v>
      </c>
      <c r="G126" s="20">
        <v>1500</v>
      </c>
    </row>
    <row r="127" spans="1:7" s="42" customFormat="1">
      <c r="A127" s="22" t="s">
        <v>139</v>
      </c>
      <c r="B127" s="9">
        <v>968</v>
      </c>
      <c r="C127" s="9" t="s">
        <v>81</v>
      </c>
      <c r="D127" s="9"/>
      <c r="E127" s="9"/>
      <c r="F127" s="9"/>
      <c r="G127" s="52">
        <f>G128+G140+G135</f>
        <v>21883.305</v>
      </c>
    </row>
    <row r="128" spans="1:7" s="42" customFormat="1" ht="13.5">
      <c r="A128" s="24" t="s">
        <v>71</v>
      </c>
      <c r="B128" s="14" t="s">
        <v>178</v>
      </c>
      <c r="C128" s="8" t="s">
        <v>81</v>
      </c>
      <c r="D128" s="8" t="s">
        <v>83</v>
      </c>
      <c r="E128" s="24"/>
      <c r="F128" s="24"/>
      <c r="G128" s="53">
        <f>G129</f>
        <v>4108.451</v>
      </c>
    </row>
    <row r="129" spans="1:7" s="42" customFormat="1">
      <c r="A129" s="41" t="s">
        <v>175</v>
      </c>
      <c r="B129" s="11" t="s">
        <v>178</v>
      </c>
      <c r="C129" s="11" t="s">
        <v>81</v>
      </c>
      <c r="D129" s="11" t="s">
        <v>83</v>
      </c>
      <c r="E129" s="11" t="s">
        <v>198</v>
      </c>
      <c r="F129" s="41"/>
      <c r="G129" s="82">
        <f>G130+G133</f>
        <v>4108.451</v>
      </c>
    </row>
    <row r="130" spans="1:7" s="42" customFormat="1" ht="51">
      <c r="A130" s="31" t="s">
        <v>320</v>
      </c>
      <c r="B130" s="4" t="s">
        <v>178</v>
      </c>
      <c r="C130" s="4" t="s">
        <v>81</v>
      </c>
      <c r="D130" s="4" t="s">
        <v>83</v>
      </c>
      <c r="E130" s="4" t="s">
        <v>333</v>
      </c>
      <c r="F130" s="4"/>
      <c r="G130" s="86">
        <f>SUM(G131:G132)</f>
        <v>60.704999999999998</v>
      </c>
    </row>
    <row r="131" spans="1:7" s="42" customFormat="1">
      <c r="A131" s="39" t="s">
        <v>298</v>
      </c>
      <c r="B131" s="6" t="s">
        <v>178</v>
      </c>
      <c r="C131" s="6" t="s">
        <v>81</v>
      </c>
      <c r="D131" s="6" t="s">
        <v>83</v>
      </c>
      <c r="E131" s="6" t="s">
        <v>333</v>
      </c>
      <c r="F131" s="6" t="s">
        <v>162</v>
      </c>
      <c r="G131" s="87">
        <v>46.625</v>
      </c>
    </row>
    <row r="132" spans="1:7" s="42" customFormat="1" ht="25.5">
      <c r="A132" s="37" t="s">
        <v>296</v>
      </c>
      <c r="B132" s="6" t="s">
        <v>178</v>
      </c>
      <c r="C132" s="6" t="s">
        <v>81</v>
      </c>
      <c r="D132" s="6" t="s">
        <v>83</v>
      </c>
      <c r="E132" s="6" t="s">
        <v>333</v>
      </c>
      <c r="F132" s="6" t="s">
        <v>217</v>
      </c>
      <c r="G132" s="87">
        <v>14.08</v>
      </c>
    </row>
    <row r="133" spans="1:7" s="42" customFormat="1" ht="51">
      <c r="A133" s="32" t="s">
        <v>319</v>
      </c>
      <c r="B133" s="4" t="s">
        <v>178</v>
      </c>
      <c r="C133" s="4" t="s">
        <v>81</v>
      </c>
      <c r="D133" s="4" t="s">
        <v>83</v>
      </c>
      <c r="E133" s="4" t="s">
        <v>332</v>
      </c>
      <c r="F133" s="4"/>
      <c r="G133" s="86">
        <f>G134</f>
        <v>4047.7460000000001</v>
      </c>
    </row>
    <row r="134" spans="1:7" s="42" customFormat="1" ht="25.5">
      <c r="A134" s="37" t="s">
        <v>133</v>
      </c>
      <c r="B134" s="6" t="s">
        <v>178</v>
      </c>
      <c r="C134" s="6" t="s">
        <v>81</v>
      </c>
      <c r="D134" s="6" t="s">
        <v>83</v>
      </c>
      <c r="E134" s="6" t="s">
        <v>332</v>
      </c>
      <c r="F134" s="6" t="s">
        <v>134</v>
      </c>
      <c r="G134" s="87">
        <v>4047.7460000000001</v>
      </c>
    </row>
    <row r="135" spans="1:7" s="42" customFormat="1" ht="13.5">
      <c r="A135" s="24" t="s">
        <v>71</v>
      </c>
      <c r="B135" s="14" t="s">
        <v>178</v>
      </c>
      <c r="C135" s="8" t="s">
        <v>81</v>
      </c>
      <c r="D135" s="8" t="s">
        <v>86</v>
      </c>
      <c r="E135" s="24"/>
      <c r="F135" s="24"/>
      <c r="G135" s="53">
        <f>G136</f>
        <v>16730.654000000002</v>
      </c>
    </row>
    <row r="136" spans="1:7" s="42" customFormat="1" ht="63.75">
      <c r="A136" s="41" t="s">
        <v>428</v>
      </c>
      <c r="B136" s="11" t="s">
        <v>178</v>
      </c>
      <c r="C136" s="11" t="s">
        <v>81</v>
      </c>
      <c r="D136" s="11" t="s">
        <v>86</v>
      </c>
      <c r="E136" s="11" t="s">
        <v>429</v>
      </c>
      <c r="F136" s="11"/>
      <c r="G136" s="54">
        <f>G137</f>
        <v>16730.654000000002</v>
      </c>
    </row>
    <row r="137" spans="1:7" s="42" customFormat="1" ht="38.25">
      <c r="A137" s="16" t="s">
        <v>430</v>
      </c>
      <c r="B137" s="4" t="s">
        <v>178</v>
      </c>
      <c r="C137" s="4" t="s">
        <v>81</v>
      </c>
      <c r="D137" s="4" t="s">
        <v>86</v>
      </c>
      <c r="E137" s="4" t="s">
        <v>556</v>
      </c>
      <c r="F137" s="4"/>
      <c r="G137" s="5">
        <f>G138</f>
        <v>16730.654000000002</v>
      </c>
    </row>
    <row r="138" spans="1:7" s="42" customFormat="1" ht="38.25">
      <c r="A138" s="16" t="s">
        <v>555</v>
      </c>
      <c r="B138" s="4" t="s">
        <v>178</v>
      </c>
      <c r="C138" s="4" t="s">
        <v>81</v>
      </c>
      <c r="D138" s="4" t="s">
        <v>86</v>
      </c>
      <c r="E138" s="4" t="s">
        <v>557</v>
      </c>
      <c r="F138" s="4"/>
      <c r="G138" s="5">
        <f>G139</f>
        <v>16730.654000000002</v>
      </c>
    </row>
    <row r="139" spans="1:7" s="42" customFormat="1" ht="25.5">
      <c r="A139" s="15" t="s">
        <v>133</v>
      </c>
      <c r="B139" s="6" t="s">
        <v>178</v>
      </c>
      <c r="C139" s="88" t="s">
        <v>81</v>
      </c>
      <c r="D139" s="88" t="s">
        <v>86</v>
      </c>
      <c r="E139" s="6" t="s">
        <v>557</v>
      </c>
      <c r="F139" s="88" t="s">
        <v>134</v>
      </c>
      <c r="G139" s="87">
        <f>15894.1213+836.5327</f>
        <v>16730.654000000002</v>
      </c>
    </row>
    <row r="140" spans="1:7">
      <c r="A140" s="24" t="s">
        <v>123</v>
      </c>
      <c r="B140" s="8">
        <v>968</v>
      </c>
      <c r="C140" s="8" t="s">
        <v>81</v>
      </c>
      <c r="D140" s="8" t="s">
        <v>99</v>
      </c>
      <c r="E140" s="8"/>
      <c r="F140" s="8"/>
      <c r="G140" s="53">
        <f>G141+G154</f>
        <v>1044.2</v>
      </c>
    </row>
    <row r="141" spans="1:7" ht="25.5">
      <c r="A141" s="41" t="s">
        <v>349</v>
      </c>
      <c r="B141" s="11" t="s">
        <v>178</v>
      </c>
      <c r="C141" s="11" t="s">
        <v>81</v>
      </c>
      <c r="D141" s="11" t="s">
        <v>99</v>
      </c>
      <c r="E141" s="12" t="s">
        <v>221</v>
      </c>
      <c r="F141" s="11"/>
      <c r="G141" s="54">
        <f>G142+G150+G146</f>
        <v>1041</v>
      </c>
    </row>
    <row r="142" spans="1:7" ht="27">
      <c r="A142" s="71" t="s">
        <v>418</v>
      </c>
      <c r="B142" s="7">
        <v>968</v>
      </c>
      <c r="C142" s="7" t="s">
        <v>81</v>
      </c>
      <c r="D142" s="7" t="s">
        <v>99</v>
      </c>
      <c r="E142" s="7" t="s">
        <v>314</v>
      </c>
      <c r="F142" s="7"/>
      <c r="G142" s="44">
        <f>G143</f>
        <v>30</v>
      </c>
    </row>
    <row r="143" spans="1:7" s="42" customFormat="1" ht="25.5">
      <c r="A143" s="16" t="s">
        <v>315</v>
      </c>
      <c r="B143" s="4">
        <v>968</v>
      </c>
      <c r="C143" s="4" t="s">
        <v>81</v>
      </c>
      <c r="D143" s="4" t="s">
        <v>99</v>
      </c>
      <c r="E143" s="4" t="s">
        <v>316</v>
      </c>
      <c r="F143" s="4"/>
      <c r="G143" s="5">
        <f>G144</f>
        <v>30</v>
      </c>
    </row>
    <row r="144" spans="1:7" ht="38.25">
      <c r="A144" s="17" t="s">
        <v>317</v>
      </c>
      <c r="B144" s="4">
        <v>968</v>
      </c>
      <c r="C144" s="4" t="s">
        <v>81</v>
      </c>
      <c r="D144" s="4" t="s">
        <v>99</v>
      </c>
      <c r="E144" s="4" t="s">
        <v>318</v>
      </c>
      <c r="F144" s="4"/>
      <c r="G144" s="5">
        <f>G145</f>
        <v>30</v>
      </c>
    </row>
    <row r="145" spans="1:7" s="42" customFormat="1" ht="25.5">
      <c r="A145" s="15" t="s">
        <v>133</v>
      </c>
      <c r="B145" s="6">
        <v>968</v>
      </c>
      <c r="C145" s="6" t="s">
        <v>81</v>
      </c>
      <c r="D145" s="6" t="s">
        <v>99</v>
      </c>
      <c r="E145" s="6" t="s">
        <v>318</v>
      </c>
      <c r="F145" s="6" t="s">
        <v>134</v>
      </c>
      <c r="G145" s="20">
        <v>30</v>
      </c>
    </row>
    <row r="146" spans="1:7" ht="40.5">
      <c r="A146" s="69" t="s">
        <v>419</v>
      </c>
      <c r="B146" s="7" t="s">
        <v>178</v>
      </c>
      <c r="C146" s="7" t="s">
        <v>81</v>
      </c>
      <c r="D146" s="7" t="s">
        <v>99</v>
      </c>
      <c r="E146" s="7" t="s">
        <v>222</v>
      </c>
      <c r="F146" s="7"/>
      <c r="G146" s="44">
        <f>G147</f>
        <v>830</v>
      </c>
    </row>
    <row r="147" spans="1:7" ht="38.25">
      <c r="A147" s="30" t="s">
        <v>289</v>
      </c>
      <c r="B147" s="6" t="s">
        <v>178</v>
      </c>
      <c r="C147" s="4" t="s">
        <v>81</v>
      </c>
      <c r="D147" s="4" t="s">
        <v>99</v>
      </c>
      <c r="E147" s="4" t="s">
        <v>290</v>
      </c>
      <c r="F147" s="4"/>
      <c r="G147" s="5">
        <f>G148</f>
        <v>830</v>
      </c>
    </row>
    <row r="148" spans="1:7" ht="25.5">
      <c r="A148" s="31" t="s">
        <v>308</v>
      </c>
      <c r="B148" s="4" t="s">
        <v>178</v>
      </c>
      <c r="C148" s="4" t="s">
        <v>81</v>
      </c>
      <c r="D148" s="4" t="s">
        <v>99</v>
      </c>
      <c r="E148" s="4" t="s">
        <v>309</v>
      </c>
      <c r="F148" s="4"/>
      <c r="G148" s="5">
        <f>G149</f>
        <v>830</v>
      </c>
    </row>
    <row r="149" spans="1:7" ht="25.5">
      <c r="A149" s="37" t="s">
        <v>133</v>
      </c>
      <c r="B149" s="6" t="s">
        <v>178</v>
      </c>
      <c r="C149" s="6" t="s">
        <v>81</v>
      </c>
      <c r="D149" s="6" t="s">
        <v>99</v>
      </c>
      <c r="E149" s="6" t="s">
        <v>309</v>
      </c>
      <c r="F149" s="6" t="s">
        <v>134</v>
      </c>
      <c r="G149" s="87">
        <f>400+430</f>
        <v>830</v>
      </c>
    </row>
    <row r="150" spans="1:7" ht="27">
      <c r="A150" s="69" t="s">
        <v>420</v>
      </c>
      <c r="B150" s="7" t="s">
        <v>178</v>
      </c>
      <c r="C150" s="7" t="s">
        <v>81</v>
      </c>
      <c r="D150" s="7" t="s">
        <v>99</v>
      </c>
      <c r="E150" s="7" t="s">
        <v>56</v>
      </c>
      <c r="F150" s="7"/>
      <c r="G150" s="93">
        <f>G151</f>
        <v>181</v>
      </c>
    </row>
    <row r="151" spans="1:7" ht="25.5">
      <c r="A151" s="30" t="s">
        <v>54</v>
      </c>
      <c r="B151" s="6" t="s">
        <v>178</v>
      </c>
      <c r="C151" s="4" t="s">
        <v>81</v>
      </c>
      <c r="D151" s="4" t="s">
        <v>99</v>
      </c>
      <c r="E151" s="4" t="s">
        <v>57</v>
      </c>
      <c r="F151" s="4"/>
      <c r="G151" s="86">
        <f>G152</f>
        <v>181</v>
      </c>
    </row>
    <row r="152" spans="1:7" ht="15.75" customHeight="1">
      <c r="A152" s="31" t="s">
        <v>55</v>
      </c>
      <c r="B152" s="4" t="s">
        <v>178</v>
      </c>
      <c r="C152" s="4" t="s">
        <v>81</v>
      </c>
      <c r="D152" s="4" t="s">
        <v>99</v>
      </c>
      <c r="E152" s="4" t="s">
        <v>58</v>
      </c>
      <c r="F152" s="4"/>
      <c r="G152" s="86">
        <f>G153</f>
        <v>181</v>
      </c>
    </row>
    <row r="153" spans="1:7" ht="25.5">
      <c r="A153" s="37" t="s">
        <v>133</v>
      </c>
      <c r="B153" s="6" t="s">
        <v>178</v>
      </c>
      <c r="C153" s="6" t="s">
        <v>81</v>
      </c>
      <c r="D153" s="6" t="s">
        <v>99</v>
      </c>
      <c r="E153" s="6" t="s">
        <v>59</v>
      </c>
      <c r="F153" s="88" t="s">
        <v>134</v>
      </c>
      <c r="G153" s="87">
        <f>181</f>
        <v>181</v>
      </c>
    </row>
    <row r="154" spans="1:7" s="42" customFormat="1">
      <c r="A154" s="41" t="s">
        <v>175</v>
      </c>
      <c r="B154" s="11">
        <v>968</v>
      </c>
      <c r="C154" s="11" t="s">
        <v>81</v>
      </c>
      <c r="D154" s="11" t="s">
        <v>99</v>
      </c>
      <c r="E154" s="11" t="s">
        <v>198</v>
      </c>
      <c r="F154" s="11"/>
      <c r="G154" s="54">
        <f>G155</f>
        <v>3.2</v>
      </c>
    </row>
    <row r="155" spans="1:7" ht="63.75">
      <c r="A155" s="25" t="s">
        <v>127</v>
      </c>
      <c r="B155" s="4">
        <v>968</v>
      </c>
      <c r="C155" s="4" t="s">
        <v>81</v>
      </c>
      <c r="D155" s="4" t="s">
        <v>99</v>
      </c>
      <c r="E155" s="4" t="s">
        <v>226</v>
      </c>
      <c r="F155" s="4"/>
      <c r="G155" s="5">
        <f>G156</f>
        <v>3.2</v>
      </c>
    </row>
    <row r="156" spans="1:7" ht="25.5">
      <c r="A156" s="37" t="s">
        <v>133</v>
      </c>
      <c r="B156" s="6">
        <v>968</v>
      </c>
      <c r="C156" s="6" t="s">
        <v>81</v>
      </c>
      <c r="D156" s="6" t="s">
        <v>99</v>
      </c>
      <c r="E156" s="6" t="s">
        <v>226</v>
      </c>
      <c r="F156" s="6" t="s">
        <v>134</v>
      </c>
      <c r="G156" s="87">
        <v>3.2</v>
      </c>
    </row>
    <row r="157" spans="1:7" s="42" customFormat="1">
      <c r="A157" s="35" t="s">
        <v>152</v>
      </c>
      <c r="B157" s="9" t="s">
        <v>178</v>
      </c>
      <c r="C157" s="9" t="s">
        <v>83</v>
      </c>
      <c r="D157" s="9"/>
      <c r="E157" s="9"/>
      <c r="F157" s="9"/>
      <c r="G157" s="52">
        <f>G158+G170+G179</f>
        <v>181070.07589000001</v>
      </c>
    </row>
    <row r="158" spans="1:7">
      <c r="A158" s="29" t="s">
        <v>105</v>
      </c>
      <c r="B158" s="8" t="s">
        <v>178</v>
      </c>
      <c r="C158" s="8" t="s">
        <v>83</v>
      </c>
      <c r="D158" s="8" t="s">
        <v>80</v>
      </c>
      <c r="E158" s="8"/>
      <c r="F158" s="8"/>
      <c r="G158" s="53">
        <f>G159+G163</f>
        <v>65637.670400000003</v>
      </c>
    </row>
    <row r="159" spans="1:7" ht="25.5">
      <c r="A159" s="105" t="s">
        <v>367</v>
      </c>
      <c r="B159" s="11" t="s">
        <v>178</v>
      </c>
      <c r="C159" s="11" t="s">
        <v>83</v>
      </c>
      <c r="D159" s="11" t="s">
        <v>80</v>
      </c>
      <c r="E159" s="11" t="s">
        <v>368</v>
      </c>
      <c r="F159" s="11"/>
      <c r="G159" s="54">
        <f>G160</f>
        <v>300</v>
      </c>
    </row>
    <row r="160" spans="1:7" ht="25.5">
      <c r="A160" s="96" t="s">
        <v>370</v>
      </c>
      <c r="B160" s="97" t="s">
        <v>178</v>
      </c>
      <c r="C160" s="97" t="s">
        <v>83</v>
      </c>
      <c r="D160" s="97" t="s">
        <v>80</v>
      </c>
      <c r="E160" s="97" t="s">
        <v>400</v>
      </c>
      <c r="F160" s="97"/>
      <c r="G160" s="98">
        <f>G161</f>
        <v>300</v>
      </c>
    </row>
    <row r="161" spans="1:7" s="99" customFormat="1" ht="25.5">
      <c r="A161" s="104" t="s">
        <v>166</v>
      </c>
      <c r="B161" s="100" t="s">
        <v>178</v>
      </c>
      <c r="C161" s="100" t="s">
        <v>83</v>
      </c>
      <c r="D161" s="100" t="s">
        <v>80</v>
      </c>
      <c r="E161" s="100" t="s">
        <v>460</v>
      </c>
      <c r="F161" s="100"/>
      <c r="G161" s="101">
        <f>G162</f>
        <v>300</v>
      </c>
    </row>
    <row r="162" spans="1:7" ht="25.5">
      <c r="A162" s="95" t="s">
        <v>133</v>
      </c>
      <c r="B162" s="102" t="s">
        <v>178</v>
      </c>
      <c r="C162" s="102" t="s">
        <v>83</v>
      </c>
      <c r="D162" s="102" t="s">
        <v>80</v>
      </c>
      <c r="E162" s="102" t="s">
        <v>460</v>
      </c>
      <c r="F162" s="102" t="s">
        <v>134</v>
      </c>
      <c r="G162" s="103">
        <v>300</v>
      </c>
    </row>
    <row r="163" spans="1:7" s="42" customFormat="1">
      <c r="A163" s="18" t="s">
        <v>175</v>
      </c>
      <c r="B163" s="11" t="s">
        <v>178</v>
      </c>
      <c r="C163" s="11" t="s">
        <v>83</v>
      </c>
      <c r="D163" s="11" t="s">
        <v>80</v>
      </c>
      <c r="E163" s="11" t="s">
        <v>198</v>
      </c>
      <c r="F163" s="11"/>
      <c r="G163" s="54">
        <f>G168+G166+G164</f>
        <v>65337.670400000003</v>
      </c>
    </row>
    <row r="164" spans="1:7" s="42" customFormat="1">
      <c r="A164" s="16" t="s">
        <v>518</v>
      </c>
      <c r="B164" s="4" t="s">
        <v>178</v>
      </c>
      <c r="C164" s="4" t="s">
        <v>83</v>
      </c>
      <c r="D164" s="4" t="s">
        <v>80</v>
      </c>
      <c r="E164" s="4" t="s">
        <v>521</v>
      </c>
      <c r="F164" s="4"/>
      <c r="G164" s="86">
        <f>SUM(G165:G165)</f>
        <v>51127.32</v>
      </c>
    </row>
    <row r="165" spans="1:7" s="42" customFormat="1">
      <c r="A165" s="37" t="s">
        <v>188</v>
      </c>
      <c r="B165" s="6" t="s">
        <v>178</v>
      </c>
      <c r="C165" s="6" t="s">
        <v>83</v>
      </c>
      <c r="D165" s="6" t="s">
        <v>80</v>
      </c>
      <c r="E165" s="6" t="s">
        <v>521</v>
      </c>
      <c r="F165" s="6" t="s">
        <v>138</v>
      </c>
      <c r="G165" s="87">
        <f>50104.8+1022.52</f>
        <v>51127.32</v>
      </c>
    </row>
    <row r="166" spans="1:7" s="42" customFormat="1" ht="63.75">
      <c r="A166" s="16" t="s">
        <v>486</v>
      </c>
      <c r="B166" s="4" t="s">
        <v>178</v>
      </c>
      <c r="C166" s="4" t="s">
        <v>83</v>
      </c>
      <c r="D166" s="4" t="s">
        <v>80</v>
      </c>
      <c r="E166" s="4" t="s">
        <v>485</v>
      </c>
      <c r="F166" s="4"/>
      <c r="G166" s="5">
        <f>SUM(G167:G167)</f>
        <v>13510.0304</v>
      </c>
    </row>
    <row r="167" spans="1:7" s="42" customFormat="1">
      <c r="A167" s="37" t="s">
        <v>188</v>
      </c>
      <c r="B167" s="6" t="s">
        <v>178</v>
      </c>
      <c r="C167" s="6" t="s">
        <v>83</v>
      </c>
      <c r="D167" s="6" t="s">
        <v>80</v>
      </c>
      <c r="E167" s="6" t="s">
        <v>485</v>
      </c>
      <c r="F167" s="6" t="s">
        <v>138</v>
      </c>
      <c r="G167" s="87">
        <v>13510.0304</v>
      </c>
    </row>
    <row r="168" spans="1:7" s="42" customFormat="1" ht="51">
      <c r="A168" s="16" t="s">
        <v>511</v>
      </c>
      <c r="B168" s="106" t="s">
        <v>178</v>
      </c>
      <c r="C168" s="4" t="s">
        <v>83</v>
      </c>
      <c r="D168" s="4" t="s">
        <v>80</v>
      </c>
      <c r="E168" s="4" t="s">
        <v>512</v>
      </c>
      <c r="F168" s="4"/>
      <c r="G168" s="5">
        <f>SUM(G169:G169)</f>
        <v>700.32</v>
      </c>
    </row>
    <row r="169" spans="1:7" s="42" customFormat="1" ht="25.5">
      <c r="A169" s="37" t="s">
        <v>133</v>
      </c>
      <c r="B169" s="10" t="s">
        <v>178</v>
      </c>
      <c r="C169" s="6" t="s">
        <v>83</v>
      </c>
      <c r="D169" s="6" t="s">
        <v>80</v>
      </c>
      <c r="E169" s="6" t="s">
        <v>512</v>
      </c>
      <c r="F169" s="6" t="s">
        <v>134</v>
      </c>
      <c r="G169" s="20">
        <f>700.32</f>
        <v>700.32</v>
      </c>
    </row>
    <row r="170" spans="1:7">
      <c r="A170" s="29" t="s">
        <v>67</v>
      </c>
      <c r="B170" s="8" t="s">
        <v>178</v>
      </c>
      <c r="C170" s="8" t="s">
        <v>83</v>
      </c>
      <c r="D170" s="8" t="s">
        <v>93</v>
      </c>
      <c r="E170" s="8"/>
      <c r="F170" s="8"/>
      <c r="G170" s="53">
        <f>G171+G176</f>
        <v>30432.405489999997</v>
      </c>
    </row>
    <row r="171" spans="1:7" ht="38.25">
      <c r="A171" s="68" t="s">
        <v>404</v>
      </c>
      <c r="B171" s="7" t="s">
        <v>178</v>
      </c>
      <c r="C171" s="11" t="s">
        <v>83</v>
      </c>
      <c r="D171" s="11" t="s">
        <v>93</v>
      </c>
      <c r="E171" s="11" t="s">
        <v>351</v>
      </c>
      <c r="F171" s="11"/>
      <c r="G171" s="54">
        <f>G172</f>
        <v>27332.405489999997</v>
      </c>
    </row>
    <row r="172" spans="1:7" ht="25.5">
      <c r="A172" s="25" t="s">
        <v>352</v>
      </c>
      <c r="B172" s="4">
        <v>968</v>
      </c>
      <c r="C172" s="4" t="s">
        <v>83</v>
      </c>
      <c r="D172" s="4" t="s">
        <v>93</v>
      </c>
      <c r="E172" s="4" t="s">
        <v>369</v>
      </c>
      <c r="F172" s="16"/>
      <c r="G172" s="5">
        <f>G173</f>
        <v>27332.405489999997</v>
      </c>
    </row>
    <row r="173" spans="1:7" ht="38.25">
      <c r="A173" s="25" t="s">
        <v>401</v>
      </c>
      <c r="B173" s="4">
        <v>968</v>
      </c>
      <c r="C173" s="4" t="s">
        <v>83</v>
      </c>
      <c r="D173" s="4" t="s">
        <v>93</v>
      </c>
      <c r="E173" s="4" t="s">
        <v>416</v>
      </c>
      <c r="F173" s="16"/>
      <c r="G173" s="5">
        <f>SUM(G174:G175)</f>
        <v>27332.405489999997</v>
      </c>
    </row>
    <row r="174" spans="1:7">
      <c r="A174" s="95" t="s">
        <v>188</v>
      </c>
      <c r="B174" s="6">
        <v>968</v>
      </c>
      <c r="C174" s="6" t="s">
        <v>83</v>
      </c>
      <c r="D174" s="6" t="s">
        <v>93</v>
      </c>
      <c r="E174" s="6" t="s">
        <v>416</v>
      </c>
      <c r="F174" s="88" t="s">
        <v>138</v>
      </c>
      <c r="G174" s="87">
        <f>14836.15464+302.77866+15.13893</f>
        <v>15154.07223</v>
      </c>
    </row>
    <row r="175" spans="1:7">
      <c r="A175" s="37" t="s">
        <v>464</v>
      </c>
      <c r="B175" s="6">
        <v>968</v>
      </c>
      <c r="C175" s="6" t="s">
        <v>83</v>
      </c>
      <c r="D175" s="6" t="s">
        <v>93</v>
      </c>
      <c r="E175" s="6" t="s">
        <v>416</v>
      </c>
      <c r="F175" s="88" t="s">
        <v>156</v>
      </c>
      <c r="G175" s="87">
        <f>11928.51796+237.65143+12.16387</f>
        <v>12178.333259999999</v>
      </c>
    </row>
    <row r="176" spans="1:7">
      <c r="A176" s="41" t="s">
        <v>175</v>
      </c>
      <c r="B176" s="11">
        <v>968</v>
      </c>
      <c r="C176" s="11" t="s">
        <v>83</v>
      </c>
      <c r="D176" s="11" t="s">
        <v>93</v>
      </c>
      <c r="E176" s="11" t="s">
        <v>198</v>
      </c>
      <c r="F176" s="11"/>
      <c r="G176" s="54">
        <f>G177</f>
        <v>3100</v>
      </c>
    </row>
    <row r="177" spans="1:7" ht="25.5">
      <c r="A177" s="16" t="s">
        <v>184</v>
      </c>
      <c r="B177" s="4" t="s">
        <v>178</v>
      </c>
      <c r="C177" s="4" t="s">
        <v>83</v>
      </c>
      <c r="D177" s="4" t="s">
        <v>93</v>
      </c>
      <c r="E177" s="4" t="s">
        <v>558</v>
      </c>
      <c r="F177" s="4"/>
      <c r="G177" s="86">
        <f>G178</f>
        <v>3100</v>
      </c>
    </row>
    <row r="178" spans="1:7">
      <c r="A178" s="37" t="s">
        <v>464</v>
      </c>
      <c r="B178" s="6" t="s">
        <v>178</v>
      </c>
      <c r="C178" s="6" t="s">
        <v>83</v>
      </c>
      <c r="D178" s="6" t="s">
        <v>93</v>
      </c>
      <c r="E178" s="6" t="s">
        <v>558</v>
      </c>
      <c r="F178" s="6" t="s">
        <v>156</v>
      </c>
      <c r="G178" s="87">
        <v>3100</v>
      </c>
    </row>
    <row r="179" spans="1:7" ht="25.5">
      <c r="A179" s="29" t="s">
        <v>321</v>
      </c>
      <c r="B179" s="8" t="s">
        <v>178</v>
      </c>
      <c r="C179" s="8" t="s">
        <v>83</v>
      </c>
      <c r="D179" s="8" t="s">
        <v>83</v>
      </c>
      <c r="E179" s="8"/>
      <c r="F179" s="8"/>
      <c r="G179" s="53">
        <f>G180</f>
        <v>85000</v>
      </c>
    </row>
    <row r="180" spans="1:7">
      <c r="A180" s="41" t="s">
        <v>175</v>
      </c>
      <c r="B180" s="11">
        <v>968</v>
      </c>
      <c r="C180" s="11" t="s">
        <v>83</v>
      </c>
      <c r="D180" s="11" t="s">
        <v>83</v>
      </c>
      <c r="E180" s="11" t="s">
        <v>198</v>
      </c>
      <c r="F180" s="11"/>
      <c r="G180" s="54">
        <f>G181</f>
        <v>85000</v>
      </c>
    </row>
    <row r="181" spans="1:7" ht="51">
      <c r="A181" s="16" t="s">
        <v>522</v>
      </c>
      <c r="B181" s="4" t="s">
        <v>178</v>
      </c>
      <c r="C181" s="4" t="s">
        <v>83</v>
      </c>
      <c r="D181" s="4" t="s">
        <v>83</v>
      </c>
      <c r="E181" s="4" t="s">
        <v>523</v>
      </c>
      <c r="F181" s="4"/>
      <c r="G181" s="86">
        <f>G182</f>
        <v>85000</v>
      </c>
    </row>
    <row r="182" spans="1:7">
      <c r="A182" s="123" t="s">
        <v>188</v>
      </c>
      <c r="B182" s="6" t="s">
        <v>178</v>
      </c>
      <c r="C182" s="6" t="s">
        <v>83</v>
      </c>
      <c r="D182" s="6" t="s">
        <v>83</v>
      </c>
      <c r="E182" s="6" t="s">
        <v>523</v>
      </c>
      <c r="F182" s="6" t="s">
        <v>138</v>
      </c>
      <c r="G182" s="87">
        <f>85000</f>
        <v>85000</v>
      </c>
    </row>
    <row r="183" spans="1:7">
      <c r="A183" s="22" t="s">
        <v>140</v>
      </c>
      <c r="B183" s="9" t="s">
        <v>178</v>
      </c>
      <c r="C183" s="9" t="s">
        <v>82</v>
      </c>
      <c r="D183" s="9"/>
      <c r="E183" s="9"/>
      <c r="F183" s="9"/>
      <c r="G183" s="56">
        <f>G184</f>
        <v>104696.34999999999</v>
      </c>
    </row>
    <row r="184" spans="1:7" s="42" customFormat="1">
      <c r="A184" s="24" t="s">
        <v>311</v>
      </c>
      <c r="B184" s="8" t="s">
        <v>178</v>
      </c>
      <c r="C184" s="8" t="s">
        <v>82</v>
      </c>
      <c r="D184" s="8" t="s">
        <v>93</v>
      </c>
      <c r="E184" s="8"/>
      <c r="F184" s="8"/>
      <c r="G184" s="53">
        <f>G185</f>
        <v>104696.34999999999</v>
      </c>
    </row>
    <row r="185" spans="1:7" s="42" customFormat="1">
      <c r="A185" s="41" t="s">
        <v>175</v>
      </c>
      <c r="B185" s="11">
        <v>968</v>
      </c>
      <c r="C185" s="11" t="s">
        <v>82</v>
      </c>
      <c r="D185" s="11" t="s">
        <v>93</v>
      </c>
      <c r="E185" s="11" t="s">
        <v>198</v>
      </c>
      <c r="F185" s="11"/>
      <c r="G185" s="54">
        <f>G186+G188</f>
        <v>104696.34999999999</v>
      </c>
    </row>
    <row r="186" spans="1:7" s="42" customFormat="1" ht="25.5">
      <c r="A186" s="31" t="s">
        <v>527</v>
      </c>
      <c r="B186" s="4" t="s">
        <v>178</v>
      </c>
      <c r="C186" s="4" t="s">
        <v>82</v>
      </c>
      <c r="D186" s="4" t="s">
        <v>93</v>
      </c>
      <c r="E186" s="4" t="s">
        <v>562</v>
      </c>
      <c r="F186" s="4"/>
      <c r="G186" s="86">
        <f>G187</f>
        <v>20278.02</v>
      </c>
    </row>
    <row r="187" spans="1:7" s="42" customFormat="1">
      <c r="A187" s="37" t="s">
        <v>464</v>
      </c>
      <c r="B187" s="6" t="s">
        <v>178</v>
      </c>
      <c r="C187" s="6" t="s">
        <v>82</v>
      </c>
      <c r="D187" s="6" t="s">
        <v>93</v>
      </c>
      <c r="E187" s="6" t="s">
        <v>562</v>
      </c>
      <c r="F187" s="6" t="s">
        <v>156</v>
      </c>
      <c r="G187" s="87">
        <v>20278.02</v>
      </c>
    </row>
    <row r="188" spans="1:7" s="42" customFormat="1">
      <c r="A188" s="65" t="s">
        <v>518</v>
      </c>
      <c r="B188" s="4" t="s">
        <v>178</v>
      </c>
      <c r="C188" s="4" t="s">
        <v>82</v>
      </c>
      <c r="D188" s="4" t="s">
        <v>93</v>
      </c>
      <c r="E188" s="4" t="s">
        <v>521</v>
      </c>
      <c r="F188" s="4"/>
      <c r="G188" s="86">
        <f>G189</f>
        <v>84418.329999999987</v>
      </c>
    </row>
    <row r="189" spans="1:7" s="42" customFormat="1">
      <c r="A189" s="37" t="s">
        <v>464</v>
      </c>
      <c r="B189" s="6" t="s">
        <v>178</v>
      </c>
      <c r="C189" s="6" t="s">
        <v>82</v>
      </c>
      <c r="D189" s="6" t="s">
        <v>93</v>
      </c>
      <c r="E189" s="6" t="s">
        <v>521</v>
      </c>
      <c r="F189" s="6" t="s">
        <v>156</v>
      </c>
      <c r="G189" s="87">
        <f>38171.1+779+44045.8+898.93+195.7+327.8</f>
        <v>84418.329999999987</v>
      </c>
    </row>
    <row r="190" spans="1:7" s="134" customFormat="1">
      <c r="A190" s="130" t="s">
        <v>146</v>
      </c>
      <c r="B190" s="131" t="s">
        <v>178</v>
      </c>
      <c r="C190" s="131" t="s">
        <v>85</v>
      </c>
      <c r="D190" s="132"/>
      <c r="E190" s="132"/>
      <c r="F190" s="132"/>
      <c r="G190" s="133">
        <f>G191</f>
        <v>184341.8</v>
      </c>
    </row>
    <row r="191" spans="1:7" s="139" customFormat="1" ht="13.5">
      <c r="A191" s="135" t="s">
        <v>75</v>
      </c>
      <c r="B191" s="136" t="s">
        <v>178</v>
      </c>
      <c r="C191" s="136" t="s">
        <v>85</v>
      </c>
      <c r="D191" s="136" t="s">
        <v>78</v>
      </c>
      <c r="E191" s="137"/>
      <c r="F191" s="137"/>
      <c r="G191" s="138">
        <f>G192</f>
        <v>184341.8</v>
      </c>
    </row>
    <row r="192" spans="1:7">
      <c r="A192" s="144" t="s">
        <v>175</v>
      </c>
      <c r="B192" s="11" t="s">
        <v>178</v>
      </c>
      <c r="C192" s="11" t="s">
        <v>85</v>
      </c>
      <c r="D192" s="11" t="s">
        <v>78</v>
      </c>
      <c r="E192" s="11" t="s">
        <v>198</v>
      </c>
      <c r="F192" s="11"/>
      <c r="G192" s="129">
        <f>G193</f>
        <v>184341.8</v>
      </c>
    </row>
    <row r="193" spans="1:7" s="42" customFormat="1">
      <c r="A193" s="65" t="s">
        <v>518</v>
      </c>
      <c r="B193" s="4" t="s">
        <v>178</v>
      </c>
      <c r="C193" s="4" t="s">
        <v>85</v>
      </c>
      <c r="D193" s="4" t="s">
        <v>78</v>
      </c>
      <c r="E193" s="4" t="s">
        <v>521</v>
      </c>
      <c r="F193" s="6"/>
      <c r="G193" s="86">
        <f>G194</f>
        <v>184341.8</v>
      </c>
    </row>
    <row r="194" spans="1:7">
      <c r="A194" s="27" t="s">
        <v>464</v>
      </c>
      <c r="B194" s="6" t="s">
        <v>178</v>
      </c>
      <c r="C194" s="6" t="s">
        <v>85</v>
      </c>
      <c r="D194" s="6" t="s">
        <v>78</v>
      </c>
      <c r="E194" s="6" t="s">
        <v>521</v>
      </c>
      <c r="F194" s="6" t="s">
        <v>156</v>
      </c>
      <c r="G194" s="87">
        <f>179751.5+3668.5+921.8</f>
        <v>184341.8</v>
      </c>
    </row>
    <row r="195" spans="1:7">
      <c r="A195" s="22" t="s">
        <v>141</v>
      </c>
      <c r="B195" s="9">
        <v>968</v>
      </c>
      <c r="C195" s="9" t="s">
        <v>87</v>
      </c>
      <c r="D195" s="9"/>
      <c r="E195" s="9"/>
      <c r="F195" s="9"/>
      <c r="G195" s="52">
        <f>G196+G205+G201</f>
        <v>13783.4</v>
      </c>
    </row>
    <row r="196" spans="1:7" ht="13.5">
      <c r="A196" s="29" t="s">
        <v>76</v>
      </c>
      <c r="B196" s="14">
        <v>968</v>
      </c>
      <c r="C196" s="8" t="s">
        <v>87</v>
      </c>
      <c r="D196" s="8" t="s">
        <v>78</v>
      </c>
      <c r="E196" s="8"/>
      <c r="F196" s="8"/>
      <c r="G196" s="53">
        <f>G197</f>
        <v>5249.2</v>
      </c>
    </row>
    <row r="197" spans="1:7">
      <c r="A197" s="36" t="s">
        <v>175</v>
      </c>
      <c r="B197" s="11">
        <v>968</v>
      </c>
      <c r="C197" s="11" t="s">
        <v>87</v>
      </c>
      <c r="D197" s="11" t="s">
        <v>78</v>
      </c>
      <c r="E197" s="11" t="s">
        <v>198</v>
      </c>
      <c r="F197" s="11"/>
      <c r="G197" s="54">
        <f>G198</f>
        <v>5249.2</v>
      </c>
    </row>
    <row r="198" spans="1:7" ht="25.5">
      <c r="A198" s="25" t="s">
        <v>102</v>
      </c>
      <c r="B198" s="6">
        <v>968</v>
      </c>
      <c r="C198" s="4" t="s">
        <v>87</v>
      </c>
      <c r="D198" s="4" t="s">
        <v>78</v>
      </c>
      <c r="E198" s="4" t="s">
        <v>227</v>
      </c>
      <c r="F198" s="4"/>
      <c r="G198" s="5">
        <f>G199</f>
        <v>5249.2</v>
      </c>
    </row>
    <row r="199" spans="1:7">
      <c r="A199" s="77" t="s">
        <v>163</v>
      </c>
      <c r="B199" s="4">
        <v>968</v>
      </c>
      <c r="C199" s="4" t="s">
        <v>87</v>
      </c>
      <c r="D199" s="4" t="s">
        <v>78</v>
      </c>
      <c r="E199" s="4" t="s">
        <v>228</v>
      </c>
      <c r="F199" s="4"/>
      <c r="G199" s="5">
        <f>G200</f>
        <v>5249.2</v>
      </c>
    </row>
    <row r="200" spans="1:7">
      <c r="A200" s="19" t="s">
        <v>357</v>
      </c>
      <c r="B200" s="6">
        <v>968</v>
      </c>
      <c r="C200" s="6" t="s">
        <v>87</v>
      </c>
      <c r="D200" s="6" t="s">
        <v>78</v>
      </c>
      <c r="E200" s="6" t="s">
        <v>228</v>
      </c>
      <c r="F200" s="6" t="s">
        <v>350</v>
      </c>
      <c r="G200" s="20">
        <v>5249.2</v>
      </c>
    </row>
    <row r="201" spans="1:7">
      <c r="A201" s="29" t="s">
        <v>180</v>
      </c>
      <c r="B201" s="8">
        <v>968</v>
      </c>
      <c r="C201" s="8" t="s">
        <v>87</v>
      </c>
      <c r="D201" s="8" t="s">
        <v>93</v>
      </c>
      <c r="E201" s="8"/>
      <c r="F201" s="8"/>
      <c r="G201" s="53">
        <f>G202</f>
        <v>4213</v>
      </c>
    </row>
    <row r="202" spans="1:7">
      <c r="A202" s="36" t="s">
        <v>175</v>
      </c>
      <c r="B202" s="11">
        <v>968</v>
      </c>
      <c r="C202" s="11" t="s">
        <v>87</v>
      </c>
      <c r="D202" s="11" t="s">
        <v>93</v>
      </c>
      <c r="E202" s="11" t="s">
        <v>198</v>
      </c>
      <c r="F202" s="11"/>
      <c r="G202" s="54">
        <f>G203</f>
        <v>4213</v>
      </c>
    </row>
    <row r="203" spans="1:7" ht="38.25">
      <c r="A203" s="32" t="s">
        <v>414</v>
      </c>
      <c r="B203" s="4" t="s">
        <v>178</v>
      </c>
      <c r="C203" s="4" t="s">
        <v>87</v>
      </c>
      <c r="D203" s="4" t="s">
        <v>93</v>
      </c>
      <c r="E203" s="4" t="s">
        <v>415</v>
      </c>
      <c r="F203" s="4"/>
      <c r="G203" s="5">
        <f>G204</f>
        <v>4213</v>
      </c>
    </row>
    <row r="204" spans="1:7">
      <c r="A204" s="62" t="s">
        <v>61</v>
      </c>
      <c r="B204" s="6" t="s">
        <v>178</v>
      </c>
      <c r="C204" s="6" t="s">
        <v>87</v>
      </c>
      <c r="D204" s="6" t="s">
        <v>93</v>
      </c>
      <c r="E204" s="6" t="s">
        <v>415</v>
      </c>
      <c r="F204" s="6" t="s">
        <v>62</v>
      </c>
      <c r="G204" s="87">
        <v>4213</v>
      </c>
    </row>
    <row r="205" spans="1:7">
      <c r="A205" s="29" t="s">
        <v>106</v>
      </c>
      <c r="B205" s="8">
        <v>968</v>
      </c>
      <c r="C205" s="8" t="s">
        <v>87</v>
      </c>
      <c r="D205" s="8" t="s">
        <v>86</v>
      </c>
      <c r="E205" s="8"/>
      <c r="F205" s="8"/>
      <c r="G205" s="53">
        <f>G206</f>
        <v>4321.2</v>
      </c>
    </row>
    <row r="206" spans="1:7">
      <c r="A206" s="36" t="s">
        <v>175</v>
      </c>
      <c r="B206" s="11">
        <v>968</v>
      </c>
      <c r="C206" s="11" t="s">
        <v>87</v>
      </c>
      <c r="D206" s="11" t="s">
        <v>86</v>
      </c>
      <c r="E206" s="11" t="s">
        <v>198</v>
      </c>
      <c r="F206" s="11"/>
      <c r="G206" s="54">
        <f>G207+G212+G217</f>
        <v>4321.2</v>
      </c>
    </row>
    <row r="207" spans="1:7" ht="51">
      <c r="A207" s="25" t="s">
        <v>125</v>
      </c>
      <c r="B207" s="4">
        <v>968</v>
      </c>
      <c r="C207" s="4" t="s">
        <v>87</v>
      </c>
      <c r="D207" s="4" t="s">
        <v>86</v>
      </c>
      <c r="E207" s="4" t="s">
        <v>229</v>
      </c>
      <c r="F207" s="4"/>
      <c r="G207" s="86">
        <f>SUM(G208:G211)</f>
        <v>1499</v>
      </c>
    </row>
    <row r="208" spans="1:7" ht="25.5">
      <c r="A208" s="37" t="s">
        <v>196</v>
      </c>
      <c r="B208" s="6">
        <v>968</v>
      </c>
      <c r="C208" s="6" t="s">
        <v>87</v>
      </c>
      <c r="D208" s="6" t="s">
        <v>86</v>
      </c>
      <c r="E208" s="6" t="s">
        <v>229</v>
      </c>
      <c r="F208" s="6" t="s">
        <v>130</v>
      </c>
      <c r="G208" s="87">
        <v>1083.47</v>
      </c>
    </row>
    <row r="209" spans="1:7" ht="38.25">
      <c r="A209" s="37" t="s">
        <v>197</v>
      </c>
      <c r="B209" s="6">
        <v>968</v>
      </c>
      <c r="C209" s="6" t="s">
        <v>87</v>
      </c>
      <c r="D209" s="6" t="s">
        <v>86</v>
      </c>
      <c r="E209" s="6" t="s">
        <v>229</v>
      </c>
      <c r="F209" s="6" t="s">
        <v>190</v>
      </c>
      <c r="G209" s="87">
        <v>346.71</v>
      </c>
    </row>
    <row r="210" spans="1:7" ht="25.5">
      <c r="A210" s="37" t="s">
        <v>131</v>
      </c>
      <c r="B210" s="6">
        <v>968</v>
      </c>
      <c r="C210" s="6" t="s">
        <v>87</v>
      </c>
      <c r="D210" s="6" t="s">
        <v>86</v>
      </c>
      <c r="E210" s="6" t="s">
        <v>229</v>
      </c>
      <c r="F210" s="6" t="s">
        <v>132</v>
      </c>
      <c r="G210" s="87">
        <v>35.82</v>
      </c>
    </row>
    <row r="211" spans="1:7" ht="25.5">
      <c r="A211" s="37" t="s">
        <v>133</v>
      </c>
      <c r="B211" s="6">
        <v>968</v>
      </c>
      <c r="C211" s="6" t="s">
        <v>87</v>
      </c>
      <c r="D211" s="6" t="s">
        <v>86</v>
      </c>
      <c r="E211" s="6" t="s">
        <v>229</v>
      </c>
      <c r="F211" s="6" t="s">
        <v>134</v>
      </c>
      <c r="G211" s="87">
        <v>33</v>
      </c>
    </row>
    <row r="212" spans="1:7" ht="38.25">
      <c r="A212" s="25" t="s">
        <v>124</v>
      </c>
      <c r="B212" s="4">
        <v>968</v>
      </c>
      <c r="C212" s="4" t="s">
        <v>87</v>
      </c>
      <c r="D212" s="4" t="s">
        <v>86</v>
      </c>
      <c r="E212" s="4" t="s">
        <v>231</v>
      </c>
      <c r="F212" s="4"/>
      <c r="G212" s="86">
        <f>SUM(G213:G216)</f>
        <v>2498.2999999999997</v>
      </c>
    </row>
    <row r="213" spans="1:7" ht="25.5">
      <c r="A213" s="37" t="s">
        <v>196</v>
      </c>
      <c r="B213" s="6">
        <v>968</v>
      </c>
      <c r="C213" s="6" t="s">
        <v>87</v>
      </c>
      <c r="D213" s="6" t="s">
        <v>86</v>
      </c>
      <c r="E213" s="6" t="s">
        <v>231</v>
      </c>
      <c r="F213" s="6" t="s">
        <v>130</v>
      </c>
      <c r="G213" s="87">
        <v>1626.34</v>
      </c>
    </row>
    <row r="214" spans="1:7" s="42" customFormat="1" ht="38.25">
      <c r="A214" s="37" t="s">
        <v>197</v>
      </c>
      <c r="B214" s="6">
        <v>968</v>
      </c>
      <c r="C214" s="6" t="s">
        <v>87</v>
      </c>
      <c r="D214" s="6" t="s">
        <v>86</v>
      </c>
      <c r="E214" s="6" t="s">
        <v>231</v>
      </c>
      <c r="F214" s="6" t="s">
        <v>190</v>
      </c>
      <c r="G214" s="87">
        <v>490.8</v>
      </c>
    </row>
    <row r="215" spans="1:7" ht="25.5">
      <c r="A215" s="37" t="s">
        <v>131</v>
      </c>
      <c r="B215" s="6">
        <v>968</v>
      </c>
      <c r="C215" s="6" t="s">
        <v>87</v>
      </c>
      <c r="D215" s="6" t="s">
        <v>86</v>
      </c>
      <c r="E215" s="6" t="s">
        <v>231</v>
      </c>
      <c r="F215" s="6" t="s">
        <v>132</v>
      </c>
      <c r="G215" s="87">
        <v>86</v>
      </c>
    </row>
    <row r="216" spans="1:7" ht="25.5">
      <c r="A216" s="37" t="s">
        <v>133</v>
      </c>
      <c r="B216" s="6">
        <v>968</v>
      </c>
      <c r="C216" s="6" t="s">
        <v>87</v>
      </c>
      <c r="D216" s="6" t="s">
        <v>86</v>
      </c>
      <c r="E216" s="6" t="s">
        <v>231</v>
      </c>
      <c r="F216" s="6" t="s">
        <v>134</v>
      </c>
      <c r="G216" s="87">
        <v>295.16000000000003</v>
      </c>
    </row>
    <row r="217" spans="1:7" s="42" customFormat="1" ht="51">
      <c r="A217" s="31" t="s">
        <v>444</v>
      </c>
      <c r="B217" s="4" t="s">
        <v>178</v>
      </c>
      <c r="C217" s="4" t="s">
        <v>87</v>
      </c>
      <c r="D217" s="4" t="s">
        <v>86</v>
      </c>
      <c r="E217" s="4" t="s">
        <v>445</v>
      </c>
      <c r="F217" s="4"/>
      <c r="G217" s="86">
        <f>SUM(G218:G221)</f>
        <v>323.90000000000003</v>
      </c>
    </row>
    <row r="218" spans="1:7" ht="25.5">
      <c r="A218" s="37" t="s">
        <v>196</v>
      </c>
      <c r="B218" s="6" t="s">
        <v>178</v>
      </c>
      <c r="C218" s="6" t="s">
        <v>87</v>
      </c>
      <c r="D218" s="6" t="s">
        <v>86</v>
      </c>
      <c r="E218" s="6" t="s">
        <v>445</v>
      </c>
      <c r="F218" s="6" t="s">
        <v>130</v>
      </c>
      <c r="G218" s="87">
        <v>136.80000000000001</v>
      </c>
    </row>
    <row r="219" spans="1:7" ht="38.25">
      <c r="A219" s="37" t="s">
        <v>197</v>
      </c>
      <c r="B219" s="6" t="s">
        <v>178</v>
      </c>
      <c r="C219" s="6" t="s">
        <v>87</v>
      </c>
      <c r="D219" s="6" t="s">
        <v>86</v>
      </c>
      <c r="E219" s="6" t="s">
        <v>445</v>
      </c>
      <c r="F219" s="6" t="s">
        <v>190</v>
      </c>
      <c r="G219" s="87">
        <v>41.3</v>
      </c>
    </row>
    <row r="220" spans="1:7" ht="25.5">
      <c r="A220" s="37" t="s">
        <v>133</v>
      </c>
      <c r="B220" s="6" t="s">
        <v>178</v>
      </c>
      <c r="C220" s="6" t="s">
        <v>87</v>
      </c>
      <c r="D220" s="6" t="s">
        <v>86</v>
      </c>
      <c r="E220" s="6" t="s">
        <v>445</v>
      </c>
      <c r="F220" s="6" t="s">
        <v>134</v>
      </c>
      <c r="G220" s="87">
        <v>97.2</v>
      </c>
    </row>
    <row r="221" spans="1:7">
      <c r="A221" s="15" t="s">
        <v>451</v>
      </c>
      <c r="B221" s="6" t="s">
        <v>178</v>
      </c>
      <c r="C221" s="6" t="s">
        <v>87</v>
      </c>
      <c r="D221" s="6" t="s">
        <v>86</v>
      </c>
      <c r="E221" s="6" t="s">
        <v>445</v>
      </c>
      <c r="F221" s="6" t="s">
        <v>450</v>
      </c>
      <c r="G221" s="87">
        <v>48.6</v>
      </c>
    </row>
    <row r="222" spans="1:7" ht="25.5">
      <c r="A222" s="49" t="s">
        <v>189</v>
      </c>
      <c r="B222" s="50">
        <v>969</v>
      </c>
      <c r="C222" s="50"/>
      <c r="D222" s="50"/>
      <c r="E222" s="50"/>
      <c r="F222" s="50"/>
      <c r="G222" s="51">
        <f>G223+G333</f>
        <v>929285.6599999998</v>
      </c>
    </row>
    <row r="223" spans="1:7">
      <c r="A223" s="22" t="s">
        <v>140</v>
      </c>
      <c r="B223" s="9">
        <v>969</v>
      </c>
      <c r="C223" s="9" t="s">
        <v>82</v>
      </c>
      <c r="D223" s="9"/>
      <c r="E223" s="9"/>
      <c r="F223" s="9"/>
      <c r="G223" s="56">
        <f>G224+G236+G268+G284+G295+G278</f>
        <v>927285.6599999998</v>
      </c>
    </row>
    <row r="224" spans="1:7">
      <c r="A224" s="29" t="s">
        <v>72</v>
      </c>
      <c r="B224" s="8">
        <v>969</v>
      </c>
      <c r="C224" s="8" t="s">
        <v>82</v>
      </c>
      <c r="D224" s="8" t="s">
        <v>78</v>
      </c>
      <c r="E224" s="8"/>
      <c r="F224" s="8"/>
      <c r="G224" s="53">
        <f>G225</f>
        <v>235855.2</v>
      </c>
    </row>
    <row r="225" spans="1:8" ht="25.5">
      <c r="A225" s="36" t="s">
        <v>25</v>
      </c>
      <c r="B225" s="11" t="s">
        <v>174</v>
      </c>
      <c r="C225" s="11" t="s">
        <v>82</v>
      </c>
      <c r="D225" s="11" t="s">
        <v>78</v>
      </c>
      <c r="E225" s="11" t="s">
        <v>258</v>
      </c>
      <c r="F225" s="11"/>
      <c r="G225" s="54">
        <f>G226</f>
        <v>235855.2</v>
      </c>
    </row>
    <row r="226" spans="1:8" s="42" customFormat="1" ht="27">
      <c r="A226" s="33" t="s">
        <v>421</v>
      </c>
      <c r="B226" s="7" t="s">
        <v>174</v>
      </c>
      <c r="C226" s="7" t="s">
        <v>82</v>
      </c>
      <c r="D226" s="7" t="s">
        <v>78</v>
      </c>
      <c r="E226" s="7" t="s">
        <v>259</v>
      </c>
      <c r="F226" s="7"/>
      <c r="G226" s="44">
        <f>G227</f>
        <v>235855.2</v>
      </c>
    </row>
    <row r="227" spans="1:8" ht="38.25">
      <c r="A227" s="32" t="s">
        <v>260</v>
      </c>
      <c r="B227" s="4">
        <v>969</v>
      </c>
      <c r="C227" s="4" t="s">
        <v>82</v>
      </c>
      <c r="D227" s="4" t="s">
        <v>78</v>
      </c>
      <c r="E227" s="4" t="s">
        <v>261</v>
      </c>
      <c r="F227" s="4"/>
      <c r="G227" s="5">
        <f>G228+G232+G230+G234</f>
        <v>235855.2</v>
      </c>
    </row>
    <row r="228" spans="1:8" ht="38.25">
      <c r="A228" s="23" t="s">
        <v>491</v>
      </c>
      <c r="B228" s="4">
        <v>969</v>
      </c>
      <c r="C228" s="4" t="s">
        <v>82</v>
      </c>
      <c r="D228" s="4" t="s">
        <v>78</v>
      </c>
      <c r="E228" s="4" t="s">
        <v>264</v>
      </c>
      <c r="F228" s="4"/>
      <c r="G228" s="5">
        <f>G229</f>
        <v>124184.7</v>
      </c>
    </row>
    <row r="229" spans="1:8" ht="51">
      <c r="A229" s="62" t="s">
        <v>142</v>
      </c>
      <c r="B229" s="6">
        <v>969</v>
      </c>
      <c r="C229" s="6" t="s">
        <v>82</v>
      </c>
      <c r="D229" s="6" t="s">
        <v>78</v>
      </c>
      <c r="E229" s="6" t="s">
        <v>264</v>
      </c>
      <c r="F229" s="6" t="s">
        <v>148</v>
      </c>
      <c r="G229" s="87">
        <v>124184.7</v>
      </c>
    </row>
    <row r="230" spans="1:8" ht="40.5" customHeight="1">
      <c r="A230" s="32" t="s">
        <v>471</v>
      </c>
      <c r="B230" s="4" t="s">
        <v>174</v>
      </c>
      <c r="C230" s="4" t="s">
        <v>82</v>
      </c>
      <c r="D230" s="4" t="s">
        <v>78</v>
      </c>
      <c r="E230" s="4" t="s">
        <v>470</v>
      </c>
      <c r="F230" s="4"/>
      <c r="G230" s="86">
        <f>G231</f>
        <v>563</v>
      </c>
    </row>
    <row r="231" spans="1:8" ht="51">
      <c r="A231" s="62" t="s">
        <v>142</v>
      </c>
      <c r="B231" s="6" t="s">
        <v>174</v>
      </c>
      <c r="C231" s="6" t="s">
        <v>82</v>
      </c>
      <c r="D231" s="6" t="s">
        <v>78</v>
      </c>
      <c r="E231" s="6" t="s">
        <v>470</v>
      </c>
      <c r="F231" s="6" t="s">
        <v>148</v>
      </c>
      <c r="G231" s="87">
        <f>563</f>
        <v>563</v>
      </c>
    </row>
    <row r="232" spans="1:8" ht="25.5">
      <c r="A232" s="32" t="s">
        <v>262</v>
      </c>
      <c r="B232" s="4">
        <v>969</v>
      </c>
      <c r="C232" s="4" t="s">
        <v>82</v>
      </c>
      <c r="D232" s="4" t="s">
        <v>78</v>
      </c>
      <c r="E232" s="4" t="s">
        <v>263</v>
      </c>
      <c r="F232" s="4"/>
      <c r="G232" s="5">
        <f>G233</f>
        <v>38099</v>
      </c>
    </row>
    <row r="233" spans="1:8" ht="51">
      <c r="A233" s="62" t="s">
        <v>142</v>
      </c>
      <c r="B233" s="6">
        <v>969</v>
      </c>
      <c r="C233" s="6" t="s">
        <v>82</v>
      </c>
      <c r="D233" s="6" t="s">
        <v>78</v>
      </c>
      <c r="E233" s="6" t="s">
        <v>263</v>
      </c>
      <c r="F233" s="6" t="s">
        <v>148</v>
      </c>
      <c r="G233" s="87">
        <f>23099+15000</f>
        <v>38099</v>
      </c>
      <c r="H233" s="146">
        <v>242.01474999999999</v>
      </c>
    </row>
    <row r="234" spans="1:8" ht="25.5">
      <c r="A234" s="32" t="s">
        <v>540</v>
      </c>
      <c r="B234" s="4">
        <v>969</v>
      </c>
      <c r="C234" s="4" t="s">
        <v>82</v>
      </c>
      <c r="D234" s="4" t="s">
        <v>78</v>
      </c>
      <c r="E234" s="4" t="s">
        <v>539</v>
      </c>
      <c r="F234" s="4"/>
      <c r="G234" s="86">
        <f>G235</f>
        <v>73008.5</v>
      </c>
    </row>
    <row r="235" spans="1:8" ht="51">
      <c r="A235" s="62" t="s">
        <v>142</v>
      </c>
      <c r="B235" s="6">
        <v>969</v>
      </c>
      <c r="C235" s="6" t="s">
        <v>82</v>
      </c>
      <c r="D235" s="6" t="s">
        <v>78</v>
      </c>
      <c r="E235" s="6" t="s">
        <v>539</v>
      </c>
      <c r="F235" s="6" t="s">
        <v>148</v>
      </c>
      <c r="G235" s="87">
        <f>71577+1431.5</f>
        <v>73008.5</v>
      </c>
    </row>
    <row r="236" spans="1:8">
      <c r="A236" s="24" t="s">
        <v>73</v>
      </c>
      <c r="B236" s="8">
        <v>969</v>
      </c>
      <c r="C236" s="8" t="s">
        <v>82</v>
      </c>
      <c r="D236" s="8" t="s">
        <v>80</v>
      </c>
      <c r="E236" s="8"/>
      <c r="F236" s="8"/>
      <c r="G236" s="53">
        <f>G237</f>
        <v>561392.59999999986</v>
      </c>
    </row>
    <row r="237" spans="1:8" ht="25.5">
      <c r="A237" s="36" t="s">
        <v>25</v>
      </c>
      <c r="B237" s="7">
        <v>969</v>
      </c>
      <c r="C237" s="7" t="s">
        <v>82</v>
      </c>
      <c r="D237" s="7" t="s">
        <v>80</v>
      </c>
      <c r="E237" s="11" t="s">
        <v>258</v>
      </c>
      <c r="F237" s="7"/>
      <c r="G237" s="44">
        <f>G238</f>
        <v>561392.59999999986</v>
      </c>
    </row>
    <row r="238" spans="1:8" ht="27">
      <c r="A238" s="33" t="s">
        <v>422</v>
      </c>
      <c r="B238" s="7">
        <v>969</v>
      </c>
      <c r="C238" s="7" t="s">
        <v>82</v>
      </c>
      <c r="D238" s="7" t="s">
        <v>80</v>
      </c>
      <c r="E238" s="7" t="s">
        <v>265</v>
      </c>
      <c r="F238" s="7"/>
      <c r="G238" s="44">
        <f>G239+G261+G258</f>
        <v>561392.59999999986</v>
      </c>
    </row>
    <row r="239" spans="1:8" ht="25.5">
      <c r="A239" s="32" t="s">
        <v>270</v>
      </c>
      <c r="B239" s="4" t="s">
        <v>174</v>
      </c>
      <c r="C239" s="4" t="s">
        <v>82</v>
      </c>
      <c r="D239" s="4" t="s">
        <v>80</v>
      </c>
      <c r="E239" s="4" t="s">
        <v>267</v>
      </c>
      <c r="F239" s="4"/>
      <c r="G239" s="5">
        <f>G246+G252+G254+G245+G250+G248+G240+G242+G256</f>
        <v>528520.69999999995</v>
      </c>
    </row>
    <row r="240" spans="1:8" ht="51">
      <c r="A240" s="32" t="s">
        <v>493</v>
      </c>
      <c r="B240" s="4" t="s">
        <v>174</v>
      </c>
      <c r="C240" s="4" t="s">
        <v>82</v>
      </c>
      <c r="D240" s="4" t="s">
        <v>80</v>
      </c>
      <c r="E240" s="4" t="s">
        <v>347</v>
      </c>
      <c r="F240" s="4"/>
      <c r="G240" s="5">
        <f>G241</f>
        <v>31012</v>
      </c>
    </row>
    <row r="241" spans="1:9">
      <c r="A241" s="15" t="s">
        <v>144</v>
      </c>
      <c r="B241" s="6" t="s">
        <v>174</v>
      </c>
      <c r="C241" s="6" t="s">
        <v>82</v>
      </c>
      <c r="D241" s="6" t="s">
        <v>80</v>
      </c>
      <c r="E241" s="6" t="s">
        <v>347</v>
      </c>
      <c r="F241" s="6" t="s">
        <v>145</v>
      </c>
      <c r="G241" s="87">
        <v>31012</v>
      </c>
    </row>
    <row r="242" spans="1:9" ht="65.25" customHeight="1">
      <c r="A242" s="17" t="s">
        <v>182</v>
      </c>
      <c r="B242" s="4" t="s">
        <v>174</v>
      </c>
      <c r="C242" s="4" t="s">
        <v>82</v>
      </c>
      <c r="D242" s="4" t="s">
        <v>80</v>
      </c>
      <c r="E242" s="4" t="s">
        <v>271</v>
      </c>
      <c r="F242" s="4"/>
      <c r="G242" s="5">
        <f>G243</f>
        <v>256485.6</v>
      </c>
    </row>
    <row r="243" spans="1:9" ht="51">
      <c r="A243" s="62" t="s">
        <v>142</v>
      </c>
      <c r="B243" s="6" t="s">
        <v>174</v>
      </c>
      <c r="C243" s="6" t="s">
        <v>82</v>
      </c>
      <c r="D243" s="6" t="s">
        <v>80</v>
      </c>
      <c r="E243" s="6" t="s">
        <v>271</v>
      </c>
      <c r="F243" s="6" t="s">
        <v>148</v>
      </c>
      <c r="G243" s="87">
        <f>256485.6</f>
        <v>256485.6</v>
      </c>
    </row>
    <row r="244" spans="1:9" s="42" customFormat="1" ht="63.75">
      <c r="A244" s="32" t="s">
        <v>489</v>
      </c>
      <c r="B244" s="4" t="s">
        <v>174</v>
      </c>
      <c r="C244" s="4" t="s">
        <v>82</v>
      </c>
      <c r="D244" s="4" t="s">
        <v>80</v>
      </c>
      <c r="E244" s="4" t="s">
        <v>272</v>
      </c>
      <c r="F244" s="4"/>
      <c r="G244" s="86">
        <f>G245</f>
        <v>5813</v>
      </c>
    </row>
    <row r="245" spans="1:9">
      <c r="A245" s="15" t="s">
        <v>144</v>
      </c>
      <c r="B245" s="6" t="s">
        <v>174</v>
      </c>
      <c r="C245" s="6" t="s">
        <v>82</v>
      </c>
      <c r="D245" s="6" t="s">
        <v>80</v>
      </c>
      <c r="E245" s="6" t="s">
        <v>272</v>
      </c>
      <c r="F245" s="6" t="s">
        <v>145</v>
      </c>
      <c r="G245" s="87">
        <f>5813</f>
        <v>5813</v>
      </c>
    </row>
    <row r="246" spans="1:9" s="42" customFormat="1" ht="44.25" customHeight="1">
      <c r="A246" s="25" t="s">
        <v>268</v>
      </c>
      <c r="B246" s="4" t="s">
        <v>174</v>
      </c>
      <c r="C246" s="4" t="s">
        <v>82</v>
      </c>
      <c r="D246" s="4" t="s">
        <v>80</v>
      </c>
      <c r="E246" s="4" t="s">
        <v>269</v>
      </c>
      <c r="F246" s="4"/>
      <c r="G246" s="5">
        <f>G247</f>
        <v>51281.200000000004</v>
      </c>
    </row>
    <row r="247" spans="1:9" s="42" customFormat="1" ht="51">
      <c r="A247" s="62" t="s">
        <v>142</v>
      </c>
      <c r="B247" s="6" t="s">
        <v>174</v>
      </c>
      <c r="C247" s="6" t="s">
        <v>82</v>
      </c>
      <c r="D247" s="6" t="s">
        <v>80</v>
      </c>
      <c r="E247" s="6" t="s">
        <v>269</v>
      </c>
      <c r="F247" s="6" t="s">
        <v>148</v>
      </c>
      <c r="G247" s="87">
        <f>51536.4-255.2</f>
        <v>51281.200000000004</v>
      </c>
    </row>
    <row r="248" spans="1:9" s="42" customFormat="1" ht="63.75">
      <c r="A248" s="17" t="s">
        <v>482</v>
      </c>
      <c r="B248" s="4" t="s">
        <v>174</v>
      </c>
      <c r="C248" s="4" t="s">
        <v>82</v>
      </c>
      <c r="D248" s="4" t="s">
        <v>80</v>
      </c>
      <c r="E248" s="4" t="s">
        <v>446</v>
      </c>
      <c r="F248" s="4"/>
      <c r="G248" s="5">
        <f>G249</f>
        <v>492.3</v>
      </c>
    </row>
    <row r="249" spans="1:9" s="42" customFormat="1">
      <c r="A249" s="15" t="s">
        <v>144</v>
      </c>
      <c r="B249" s="6" t="s">
        <v>174</v>
      </c>
      <c r="C249" s="6" t="s">
        <v>82</v>
      </c>
      <c r="D249" s="6" t="s">
        <v>80</v>
      </c>
      <c r="E249" s="6" t="s">
        <v>446</v>
      </c>
      <c r="F249" s="88" t="s">
        <v>145</v>
      </c>
      <c r="G249" s="87">
        <f>482.5+9.8</f>
        <v>492.3</v>
      </c>
    </row>
    <row r="250" spans="1:9" ht="51">
      <c r="A250" s="17" t="s">
        <v>483</v>
      </c>
      <c r="B250" s="4">
        <v>969</v>
      </c>
      <c r="C250" s="4" t="s">
        <v>82</v>
      </c>
      <c r="D250" s="4" t="s">
        <v>80</v>
      </c>
      <c r="E250" s="4" t="s">
        <v>348</v>
      </c>
      <c r="F250" s="4"/>
      <c r="G250" s="86">
        <f>G251</f>
        <v>29553.1</v>
      </c>
      <c r="I250" s="1">
        <v>576.6</v>
      </c>
    </row>
    <row r="251" spans="1:9">
      <c r="A251" s="15" t="s">
        <v>144</v>
      </c>
      <c r="B251" s="6">
        <v>969</v>
      </c>
      <c r="C251" s="6" t="s">
        <v>82</v>
      </c>
      <c r="D251" s="6" t="s">
        <v>80</v>
      </c>
      <c r="E251" s="6" t="s">
        <v>348</v>
      </c>
      <c r="F251" s="6" t="s">
        <v>145</v>
      </c>
      <c r="G251" s="87">
        <f>29257.6+295.5</f>
        <v>29553.1</v>
      </c>
      <c r="I251" s="13" t="e">
        <f>#REF!-I250</f>
        <v>#REF!</v>
      </c>
    </row>
    <row r="252" spans="1:9" s="42" customFormat="1" ht="38.25">
      <c r="A252" s="17" t="s">
        <v>477</v>
      </c>
      <c r="B252" s="4" t="s">
        <v>174</v>
      </c>
      <c r="C252" s="4" t="s">
        <v>82</v>
      </c>
      <c r="D252" s="4" t="s">
        <v>80</v>
      </c>
      <c r="E252" s="4" t="s">
        <v>436</v>
      </c>
      <c r="F252" s="4"/>
      <c r="G252" s="86">
        <f>G253</f>
        <v>24643.8</v>
      </c>
    </row>
    <row r="253" spans="1:9" s="42" customFormat="1">
      <c r="A253" s="15" t="s">
        <v>144</v>
      </c>
      <c r="B253" s="6" t="s">
        <v>174</v>
      </c>
      <c r="C253" s="6" t="s">
        <v>82</v>
      </c>
      <c r="D253" s="6" t="s">
        <v>80</v>
      </c>
      <c r="E253" s="6" t="s">
        <v>436</v>
      </c>
      <c r="F253" s="88" t="s">
        <v>145</v>
      </c>
      <c r="G253" s="87">
        <f>12321.9+12321.9</f>
        <v>24643.8</v>
      </c>
    </row>
    <row r="254" spans="1:9" s="42" customFormat="1" ht="51">
      <c r="A254" s="32" t="s">
        <v>479</v>
      </c>
      <c r="B254" s="4" t="s">
        <v>174</v>
      </c>
      <c r="C254" s="4" t="s">
        <v>82</v>
      </c>
      <c r="D254" s="4" t="s">
        <v>80</v>
      </c>
      <c r="E254" s="4" t="s">
        <v>410</v>
      </c>
      <c r="F254" s="4"/>
      <c r="G254" s="86">
        <f>G255</f>
        <v>124481.70000000001</v>
      </c>
    </row>
    <row r="255" spans="1:9" s="42" customFormat="1" ht="51">
      <c r="A255" s="27" t="s">
        <v>142</v>
      </c>
      <c r="B255" s="6">
        <v>969</v>
      </c>
      <c r="C255" s="6" t="s">
        <v>82</v>
      </c>
      <c r="D255" s="6" t="s">
        <v>80</v>
      </c>
      <c r="E255" s="6" t="s">
        <v>410</v>
      </c>
      <c r="F255" s="6" t="s">
        <v>148</v>
      </c>
      <c r="G255" s="87">
        <f>109531.5+10620.1+837.8+3492.3</f>
        <v>124481.70000000001</v>
      </c>
    </row>
    <row r="256" spans="1:9" s="42" customFormat="1" ht="51">
      <c r="A256" s="17" t="s">
        <v>515</v>
      </c>
      <c r="B256" s="6" t="s">
        <v>174</v>
      </c>
      <c r="C256" s="4" t="s">
        <v>82</v>
      </c>
      <c r="D256" s="4" t="s">
        <v>80</v>
      </c>
      <c r="E256" s="4" t="s">
        <v>516</v>
      </c>
      <c r="F256" s="4"/>
      <c r="G256" s="86">
        <f>G257</f>
        <v>4758</v>
      </c>
    </row>
    <row r="257" spans="1:7" s="42" customFormat="1" ht="51">
      <c r="A257" s="27" t="s">
        <v>142</v>
      </c>
      <c r="B257" s="6" t="s">
        <v>174</v>
      </c>
      <c r="C257" s="6" t="s">
        <v>82</v>
      </c>
      <c r="D257" s="6" t="s">
        <v>80</v>
      </c>
      <c r="E257" s="6" t="s">
        <v>516</v>
      </c>
      <c r="F257" s="6" t="s">
        <v>148</v>
      </c>
      <c r="G257" s="87">
        <f>4758</f>
        <v>4758</v>
      </c>
    </row>
    <row r="258" spans="1:7" s="42" customFormat="1" ht="38.25">
      <c r="A258" s="17" t="s">
        <v>459</v>
      </c>
      <c r="B258" s="4" t="s">
        <v>174</v>
      </c>
      <c r="C258" s="4" t="s">
        <v>82</v>
      </c>
      <c r="D258" s="4" t="s">
        <v>80</v>
      </c>
      <c r="E258" s="4" t="s">
        <v>456</v>
      </c>
      <c r="F258" s="4"/>
      <c r="G258" s="86">
        <f>G259</f>
        <v>255.2</v>
      </c>
    </row>
    <row r="259" spans="1:7" s="42" customFormat="1" ht="25.5">
      <c r="A259" s="17" t="s">
        <v>458</v>
      </c>
      <c r="B259" s="4" t="s">
        <v>174</v>
      </c>
      <c r="C259" s="4" t="s">
        <v>82</v>
      </c>
      <c r="D259" s="4" t="s">
        <v>80</v>
      </c>
      <c r="E259" s="4" t="s">
        <v>457</v>
      </c>
      <c r="F259" s="4"/>
      <c r="G259" s="86">
        <f>G260</f>
        <v>255.2</v>
      </c>
    </row>
    <row r="260" spans="1:7" s="42" customFormat="1">
      <c r="A260" s="15" t="s">
        <v>144</v>
      </c>
      <c r="B260" s="6" t="s">
        <v>174</v>
      </c>
      <c r="C260" s="6" t="s">
        <v>82</v>
      </c>
      <c r="D260" s="6" t="s">
        <v>80</v>
      </c>
      <c r="E260" s="6" t="s">
        <v>457</v>
      </c>
      <c r="F260" s="6" t="s">
        <v>145</v>
      </c>
      <c r="G260" s="87">
        <v>255.2</v>
      </c>
    </row>
    <row r="261" spans="1:7" s="42" customFormat="1" ht="25.5">
      <c r="A261" s="31" t="s">
        <v>20</v>
      </c>
      <c r="B261" s="6" t="s">
        <v>174</v>
      </c>
      <c r="C261" s="4" t="s">
        <v>82</v>
      </c>
      <c r="D261" s="4" t="s">
        <v>80</v>
      </c>
      <c r="E261" s="4" t="s">
        <v>21</v>
      </c>
      <c r="F261" s="6"/>
      <c r="G261" s="5">
        <f>G266+G264+G262</f>
        <v>32616.7</v>
      </c>
    </row>
    <row r="262" spans="1:7" s="42" customFormat="1" ht="51">
      <c r="A262" s="31" t="s">
        <v>526</v>
      </c>
      <c r="B262" s="4" t="s">
        <v>174</v>
      </c>
      <c r="C262" s="4" t="s">
        <v>82</v>
      </c>
      <c r="D262" s="4" t="s">
        <v>80</v>
      </c>
      <c r="E262" s="4" t="s">
        <v>528</v>
      </c>
      <c r="F262" s="4"/>
      <c r="G262" s="86">
        <f>G263</f>
        <v>2543</v>
      </c>
    </row>
    <row r="263" spans="1:7" s="42" customFormat="1">
      <c r="A263" s="15" t="s">
        <v>144</v>
      </c>
      <c r="B263" s="6" t="s">
        <v>174</v>
      </c>
      <c r="C263" s="6" t="s">
        <v>82</v>
      </c>
      <c r="D263" s="6" t="s">
        <v>80</v>
      </c>
      <c r="E263" s="6" t="s">
        <v>528</v>
      </c>
      <c r="F263" s="6" t="s">
        <v>145</v>
      </c>
      <c r="G263" s="87">
        <f>2492.1+50.9</f>
        <v>2543</v>
      </c>
    </row>
    <row r="264" spans="1:7" s="42" customFormat="1" ht="25.5">
      <c r="A264" s="31" t="s">
        <v>524</v>
      </c>
      <c r="B264" s="4" t="s">
        <v>174</v>
      </c>
      <c r="C264" s="4" t="s">
        <v>82</v>
      </c>
      <c r="D264" s="4" t="s">
        <v>80</v>
      </c>
      <c r="E264" s="4" t="s">
        <v>525</v>
      </c>
      <c r="F264" s="4"/>
      <c r="G264" s="86">
        <f>G265</f>
        <v>21357.7</v>
      </c>
    </row>
    <row r="265" spans="1:7" s="42" customFormat="1">
      <c r="A265" s="15" t="s">
        <v>144</v>
      </c>
      <c r="B265" s="6" t="s">
        <v>174</v>
      </c>
      <c r="C265" s="6" t="s">
        <v>82</v>
      </c>
      <c r="D265" s="6" t="s">
        <v>80</v>
      </c>
      <c r="E265" s="6" t="s">
        <v>525</v>
      </c>
      <c r="F265" s="6" t="s">
        <v>145</v>
      </c>
      <c r="G265" s="87">
        <f>19875.4+1268.7+213.6</f>
        <v>21357.7</v>
      </c>
    </row>
    <row r="266" spans="1:7" s="42" customFormat="1" ht="63.75">
      <c r="A266" s="32" t="s">
        <v>187</v>
      </c>
      <c r="B266" s="4" t="s">
        <v>174</v>
      </c>
      <c r="C266" s="4" t="s">
        <v>82</v>
      </c>
      <c r="D266" s="4" t="s">
        <v>80</v>
      </c>
      <c r="E266" s="4" t="s">
        <v>22</v>
      </c>
      <c r="F266" s="4"/>
      <c r="G266" s="86">
        <f>G267</f>
        <v>8716</v>
      </c>
    </row>
    <row r="267" spans="1:7" s="42" customFormat="1">
      <c r="A267" s="15" t="s">
        <v>144</v>
      </c>
      <c r="B267" s="6" t="s">
        <v>174</v>
      </c>
      <c r="C267" s="6" t="s">
        <v>82</v>
      </c>
      <c r="D267" s="6" t="s">
        <v>80</v>
      </c>
      <c r="E267" s="6" t="s">
        <v>22</v>
      </c>
      <c r="F267" s="6" t="s">
        <v>145</v>
      </c>
      <c r="G267" s="87">
        <f>8280+436</f>
        <v>8716</v>
      </c>
    </row>
    <row r="268" spans="1:7" s="42" customFormat="1">
      <c r="A268" s="24" t="s">
        <v>311</v>
      </c>
      <c r="B268" s="8">
        <v>969</v>
      </c>
      <c r="C268" s="8" t="s">
        <v>82</v>
      </c>
      <c r="D268" s="8" t="s">
        <v>93</v>
      </c>
      <c r="E268" s="8"/>
      <c r="F268" s="8"/>
      <c r="G268" s="53">
        <f>G270</f>
        <v>84035.5</v>
      </c>
    </row>
    <row r="269" spans="1:7" s="42" customFormat="1" ht="25.5">
      <c r="A269" s="36" t="s">
        <v>25</v>
      </c>
      <c r="B269" s="11" t="s">
        <v>174</v>
      </c>
      <c r="C269" s="11" t="s">
        <v>82</v>
      </c>
      <c r="D269" s="11" t="s">
        <v>93</v>
      </c>
      <c r="E269" s="11" t="s">
        <v>258</v>
      </c>
      <c r="F269" s="11"/>
      <c r="G269" s="54">
        <f>G270</f>
        <v>84035.5</v>
      </c>
    </row>
    <row r="270" spans="1:7" s="42" customFormat="1" ht="27">
      <c r="A270" s="33" t="s">
        <v>423</v>
      </c>
      <c r="B270" s="7">
        <v>969</v>
      </c>
      <c r="C270" s="7" t="s">
        <v>82</v>
      </c>
      <c r="D270" s="7" t="s">
        <v>93</v>
      </c>
      <c r="E270" s="7" t="s">
        <v>273</v>
      </c>
      <c r="F270" s="7"/>
      <c r="G270" s="44">
        <f>G271</f>
        <v>84035.5</v>
      </c>
    </row>
    <row r="271" spans="1:7" s="42" customFormat="1" ht="38.25">
      <c r="A271" s="32" t="s">
        <v>266</v>
      </c>
      <c r="B271" s="4" t="s">
        <v>174</v>
      </c>
      <c r="C271" s="4" t="s">
        <v>82</v>
      </c>
      <c r="D271" s="4" t="s">
        <v>93</v>
      </c>
      <c r="E271" s="4" t="s">
        <v>274</v>
      </c>
      <c r="F271" s="4"/>
      <c r="G271" s="5">
        <f>G272+G275</f>
        <v>84035.5</v>
      </c>
    </row>
    <row r="272" spans="1:7" s="42" customFormat="1" ht="38.25">
      <c r="A272" s="32" t="s">
        <v>275</v>
      </c>
      <c r="B272" s="4" t="s">
        <v>174</v>
      </c>
      <c r="C272" s="4" t="s">
        <v>82</v>
      </c>
      <c r="D272" s="4" t="s">
        <v>93</v>
      </c>
      <c r="E272" s="4" t="s">
        <v>276</v>
      </c>
      <c r="F272" s="4"/>
      <c r="G272" s="5">
        <f>G273+G274</f>
        <v>2630.3</v>
      </c>
    </row>
    <row r="273" spans="1:7" s="42" customFormat="1" ht="51">
      <c r="A273" s="27" t="s">
        <v>142</v>
      </c>
      <c r="B273" s="6">
        <v>969</v>
      </c>
      <c r="C273" s="6" t="s">
        <v>82</v>
      </c>
      <c r="D273" s="6" t="s">
        <v>93</v>
      </c>
      <c r="E273" s="6" t="s">
        <v>276</v>
      </c>
      <c r="F273" s="6" t="s">
        <v>148</v>
      </c>
      <c r="G273" s="83">
        <v>814.5</v>
      </c>
    </row>
    <row r="274" spans="1:7" s="42" customFormat="1" ht="51">
      <c r="A274" s="15" t="s">
        <v>143</v>
      </c>
      <c r="B274" s="6">
        <v>969</v>
      </c>
      <c r="C274" s="6" t="s">
        <v>82</v>
      </c>
      <c r="D274" s="6" t="s">
        <v>93</v>
      </c>
      <c r="E274" s="6" t="s">
        <v>276</v>
      </c>
      <c r="F274" s="6" t="s">
        <v>147</v>
      </c>
      <c r="G274" s="84">
        <v>1815.8</v>
      </c>
    </row>
    <row r="275" spans="1:7" s="42" customFormat="1" ht="38.25">
      <c r="A275" s="17" t="s">
        <v>183</v>
      </c>
      <c r="B275" s="4">
        <v>969</v>
      </c>
      <c r="C275" s="4" t="s">
        <v>82</v>
      </c>
      <c r="D275" s="4" t="s">
        <v>93</v>
      </c>
      <c r="E275" s="4" t="s">
        <v>386</v>
      </c>
      <c r="F275" s="4"/>
      <c r="G275" s="86">
        <f>G276+G277</f>
        <v>81405.2</v>
      </c>
    </row>
    <row r="276" spans="1:7" s="42" customFormat="1" ht="51">
      <c r="A276" s="27" t="s">
        <v>142</v>
      </c>
      <c r="B276" s="6">
        <v>969</v>
      </c>
      <c r="C276" s="6" t="s">
        <v>82</v>
      </c>
      <c r="D276" s="6" t="s">
        <v>93</v>
      </c>
      <c r="E276" s="6" t="s">
        <v>386</v>
      </c>
      <c r="F276" s="6" t="s">
        <v>148</v>
      </c>
      <c r="G276" s="87">
        <f>10159.152+11177.7</f>
        <v>21336.851999999999</v>
      </c>
    </row>
    <row r="277" spans="1:7" s="42" customFormat="1" ht="51">
      <c r="A277" s="15" t="s">
        <v>143</v>
      </c>
      <c r="B277" s="6">
        <v>969</v>
      </c>
      <c r="C277" s="6" t="s">
        <v>82</v>
      </c>
      <c r="D277" s="6" t="s">
        <v>93</v>
      </c>
      <c r="E277" s="6" t="s">
        <v>386</v>
      </c>
      <c r="F277" s="6" t="s">
        <v>147</v>
      </c>
      <c r="G277" s="87">
        <f>32170.648+27897.7</f>
        <v>60068.347999999998</v>
      </c>
    </row>
    <row r="278" spans="1:7" s="42" customFormat="1" ht="25.5">
      <c r="A278" s="24" t="s">
        <v>68</v>
      </c>
      <c r="B278" s="80">
        <v>969</v>
      </c>
      <c r="C278" s="80" t="s">
        <v>82</v>
      </c>
      <c r="D278" s="80" t="s">
        <v>83</v>
      </c>
      <c r="E278" s="24"/>
      <c r="F278" s="24"/>
      <c r="G278" s="53">
        <f>G279</f>
        <v>393.9</v>
      </c>
    </row>
    <row r="279" spans="1:7" s="42" customFormat="1" ht="25.5">
      <c r="A279" s="36" t="s">
        <v>25</v>
      </c>
      <c r="B279" s="11" t="s">
        <v>174</v>
      </c>
      <c r="C279" s="11" t="s">
        <v>82</v>
      </c>
      <c r="D279" s="11" t="s">
        <v>83</v>
      </c>
      <c r="E279" s="11" t="s">
        <v>258</v>
      </c>
      <c r="F279" s="11"/>
      <c r="G279" s="54">
        <f>G280</f>
        <v>393.9</v>
      </c>
    </row>
    <row r="280" spans="1:7" s="42" customFormat="1" ht="27">
      <c r="A280" s="33" t="s">
        <v>422</v>
      </c>
      <c r="B280" s="7" t="s">
        <v>174</v>
      </c>
      <c r="C280" s="7" t="s">
        <v>82</v>
      </c>
      <c r="D280" s="7" t="s">
        <v>83</v>
      </c>
      <c r="E280" s="7" t="s">
        <v>265</v>
      </c>
      <c r="F280" s="7"/>
      <c r="G280" s="44">
        <f>G282</f>
        <v>393.9</v>
      </c>
    </row>
    <row r="281" spans="1:7" s="42" customFormat="1" ht="25.5">
      <c r="A281" s="32" t="s">
        <v>270</v>
      </c>
      <c r="B281" s="4" t="s">
        <v>174</v>
      </c>
      <c r="C281" s="4" t="s">
        <v>82</v>
      </c>
      <c r="D281" s="4" t="s">
        <v>83</v>
      </c>
      <c r="E281" s="4" t="s">
        <v>267</v>
      </c>
      <c r="F281" s="4"/>
      <c r="G281" s="5">
        <f>G282</f>
        <v>393.9</v>
      </c>
    </row>
    <row r="282" spans="1:7" s="42" customFormat="1" ht="38.25">
      <c r="A282" s="25" t="s">
        <v>478</v>
      </c>
      <c r="B282" s="4" t="s">
        <v>174</v>
      </c>
      <c r="C282" s="4" t="s">
        <v>82</v>
      </c>
      <c r="D282" s="4" t="s">
        <v>83</v>
      </c>
      <c r="E282" s="4" t="s">
        <v>69</v>
      </c>
      <c r="F282" s="4"/>
      <c r="G282" s="5">
        <f>G283</f>
        <v>393.9</v>
      </c>
    </row>
    <row r="283" spans="1:7" s="42" customFormat="1">
      <c r="A283" s="27" t="s">
        <v>144</v>
      </c>
      <c r="B283" s="6" t="s">
        <v>174</v>
      </c>
      <c r="C283" s="6" t="s">
        <v>82</v>
      </c>
      <c r="D283" s="6" t="s">
        <v>83</v>
      </c>
      <c r="E283" s="6" t="s">
        <v>69</v>
      </c>
      <c r="F283" s="6" t="s">
        <v>145</v>
      </c>
      <c r="G283" s="87">
        <f>386+7.9</f>
        <v>393.9</v>
      </c>
    </row>
    <row r="284" spans="1:7" s="42" customFormat="1">
      <c r="A284" s="24" t="s">
        <v>97</v>
      </c>
      <c r="B284" s="8">
        <v>969</v>
      </c>
      <c r="C284" s="8" t="s">
        <v>82</v>
      </c>
      <c r="D284" s="8" t="s">
        <v>82</v>
      </c>
      <c r="E284" s="8"/>
      <c r="F284" s="8"/>
      <c r="G284" s="53">
        <f>G285</f>
        <v>11010.759999999998</v>
      </c>
    </row>
    <row r="285" spans="1:7" s="42" customFormat="1" ht="25.5">
      <c r="A285" s="36" t="s">
        <v>25</v>
      </c>
      <c r="B285" s="11" t="s">
        <v>174</v>
      </c>
      <c r="C285" s="11" t="s">
        <v>82</v>
      </c>
      <c r="D285" s="11" t="s">
        <v>82</v>
      </c>
      <c r="E285" s="11" t="s">
        <v>277</v>
      </c>
      <c r="F285" s="11"/>
      <c r="G285" s="54">
        <f>G286</f>
        <v>11010.759999999998</v>
      </c>
    </row>
    <row r="286" spans="1:7" s="42" customFormat="1" ht="13.5">
      <c r="A286" s="33" t="s">
        <v>424</v>
      </c>
      <c r="B286" s="7">
        <v>969</v>
      </c>
      <c r="C286" s="7" t="s">
        <v>82</v>
      </c>
      <c r="D286" s="7" t="s">
        <v>82</v>
      </c>
      <c r="E286" s="7" t="s">
        <v>278</v>
      </c>
      <c r="F286" s="7"/>
      <c r="G286" s="44">
        <f>G287</f>
        <v>11010.759999999998</v>
      </c>
    </row>
    <row r="287" spans="1:7" s="42" customFormat="1" ht="25.5">
      <c r="A287" s="32" t="s">
        <v>279</v>
      </c>
      <c r="B287" s="4" t="s">
        <v>174</v>
      </c>
      <c r="C287" s="4" t="s">
        <v>82</v>
      </c>
      <c r="D287" s="4" t="s">
        <v>82</v>
      </c>
      <c r="E287" s="4" t="s">
        <v>280</v>
      </c>
      <c r="F287" s="11"/>
      <c r="G287" s="5">
        <f>G288+G290+G292</f>
        <v>11010.759999999998</v>
      </c>
    </row>
    <row r="288" spans="1:7" s="42" customFormat="1" ht="114.75">
      <c r="A288" s="25" t="s">
        <v>488</v>
      </c>
      <c r="B288" s="4" t="s">
        <v>174</v>
      </c>
      <c r="C288" s="4" t="s">
        <v>82</v>
      </c>
      <c r="D288" s="4" t="s">
        <v>82</v>
      </c>
      <c r="E288" s="4" t="s">
        <v>281</v>
      </c>
      <c r="F288" s="4"/>
      <c r="G288" s="5">
        <f>G289</f>
        <v>5352.5</v>
      </c>
    </row>
    <row r="289" spans="1:7" s="42" customFormat="1" ht="25.5">
      <c r="A289" s="15" t="s">
        <v>26</v>
      </c>
      <c r="B289" s="6">
        <v>969</v>
      </c>
      <c r="C289" s="6" t="s">
        <v>82</v>
      </c>
      <c r="D289" s="6" t="s">
        <v>82</v>
      </c>
      <c r="E289" s="6" t="s">
        <v>281</v>
      </c>
      <c r="F289" s="6" t="s">
        <v>27</v>
      </c>
      <c r="G289" s="86">
        <f>5352.5</f>
        <v>5352.5</v>
      </c>
    </row>
    <row r="290" spans="1:7" s="42" customFormat="1" ht="25.5">
      <c r="A290" s="17" t="s">
        <v>312</v>
      </c>
      <c r="B290" s="4">
        <v>969</v>
      </c>
      <c r="C290" s="4" t="s">
        <v>82</v>
      </c>
      <c r="D290" s="4" t="s">
        <v>82</v>
      </c>
      <c r="E290" s="4" t="s">
        <v>282</v>
      </c>
      <c r="F290" s="4"/>
      <c r="G290" s="86">
        <f>G291</f>
        <v>5577.96</v>
      </c>
    </row>
    <row r="291" spans="1:7" s="42" customFormat="1" ht="25.5">
      <c r="A291" s="15" t="s">
        <v>26</v>
      </c>
      <c r="B291" s="6">
        <v>969</v>
      </c>
      <c r="C291" s="6" t="s">
        <v>82</v>
      </c>
      <c r="D291" s="6" t="s">
        <v>82</v>
      </c>
      <c r="E291" s="6" t="s">
        <v>282</v>
      </c>
      <c r="F291" s="6" t="s">
        <v>27</v>
      </c>
      <c r="G291" s="87">
        <v>5577.96</v>
      </c>
    </row>
    <row r="292" spans="1:7" s="42" customFormat="1" ht="38.25">
      <c r="A292" s="25" t="s">
        <v>492</v>
      </c>
      <c r="B292" s="4">
        <v>969</v>
      </c>
      <c r="C292" s="4" t="s">
        <v>82</v>
      </c>
      <c r="D292" s="4" t="s">
        <v>82</v>
      </c>
      <c r="E292" s="4" t="s">
        <v>322</v>
      </c>
      <c r="F292" s="4"/>
      <c r="G292" s="86">
        <f>G293+G294</f>
        <v>80.300000000000011</v>
      </c>
    </row>
    <row r="293" spans="1:7" s="42" customFormat="1">
      <c r="A293" s="39" t="s">
        <v>303</v>
      </c>
      <c r="B293" s="6">
        <v>969</v>
      </c>
      <c r="C293" s="6" t="s">
        <v>82</v>
      </c>
      <c r="D293" s="6" t="s">
        <v>82</v>
      </c>
      <c r="E293" s="6" t="s">
        <v>322</v>
      </c>
      <c r="F293" s="6" t="s">
        <v>162</v>
      </c>
      <c r="G293" s="87">
        <v>61.7</v>
      </c>
    </row>
    <row r="294" spans="1:7" s="42" customFormat="1" ht="38.25">
      <c r="A294" s="15" t="s">
        <v>300</v>
      </c>
      <c r="B294" s="6" t="s">
        <v>174</v>
      </c>
      <c r="C294" s="6" t="s">
        <v>82</v>
      </c>
      <c r="D294" s="6" t="s">
        <v>82</v>
      </c>
      <c r="E294" s="6" t="s">
        <v>322</v>
      </c>
      <c r="F294" s="6" t="s">
        <v>217</v>
      </c>
      <c r="G294" s="87">
        <v>18.600000000000001</v>
      </c>
    </row>
    <row r="295" spans="1:7" s="42" customFormat="1">
      <c r="A295" s="29" t="s">
        <v>74</v>
      </c>
      <c r="B295" s="8">
        <v>969</v>
      </c>
      <c r="C295" s="8" t="s">
        <v>82</v>
      </c>
      <c r="D295" s="8" t="s">
        <v>84</v>
      </c>
      <c r="E295" s="8"/>
      <c r="F295" s="8"/>
      <c r="G295" s="53">
        <f>G296+G325</f>
        <v>34597.699999999997</v>
      </c>
    </row>
    <row r="296" spans="1:7" s="42" customFormat="1" ht="25.5">
      <c r="A296" s="36" t="s">
        <v>25</v>
      </c>
      <c r="B296" s="11" t="s">
        <v>174</v>
      </c>
      <c r="C296" s="11" t="s">
        <v>82</v>
      </c>
      <c r="D296" s="11" t="s">
        <v>84</v>
      </c>
      <c r="E296" s="11" t="s">
        <v>258</v>
      </c>
      <c r="F296" s="11"/>
      <c r="G296" s="54">
        <f>G302+G297+G318</f>
        <v>34237.699999999997</v>
      </c>
    </row>
    <row r="297" spans="1:7" s="42" customFormat="1" ht="13.5">
      <c r="A297" s="33" t="s">
        <v>424</v>
      </c>
      <c r="B297" s="7">
        <v>969</v>
      </c>
      <c r="C297" s="7" t="s">
        <v>82</v>
      </c>
      <c r="D297" s="7" t="s">
        <v>84</v>
      </c>
      <c r="E297" s="7" t="s">
        <v>278</v>
      </c>
      <c r="F297" s="7"/>
      <c r="G297" s="44">
        <f>G298</f>
        <v>83.699999999999989</v>
      </c>
    </row>
    <row r="298" spans="1:7" s="42" customFormat="1" ht="25.5">
      <c r="A298" s="32" t="s">
        <v>279</v>
      </c>
      <c r="B298" s="4" t="s">
        <v>174</v>
      </c>
      <c r="C298" s="4" t="s">
        <v>82</v>
      </c>
      <c r="D298" s="4" t="s">
        <v>84</v>
      </c>
      <c r="E298" s="4" t="s">
        <v>280</v>
      </c>
      <c r="F298" s="11"/>
      <c r="G298" s="5">
        <f>G299</f>
        <v>83.699999999999989</v>
      </c>
    </row>
    <row r="299" spans="1:7" s="42" customFormat="1" ht="38.25">
      <c r="A299" s="17" t="s">
        <v>305</v>
      </c>
      <c r="B299" s="4">
        <v>969</v>
      </c>
      <c r="C299" s="4" t="s">
        <v>82</v>
      </c>
      <c r="D299" s="4" t="s">
        <v>84</v>
      </c>
      <c r="E299" s="4" t="s">
        <v>304</v>
      </c>
      <c r="F299" s="4"/>
      <c r="G299" s="86">
        <f>G300+G301</f>
        <v>83.699999999999989</v>
      </c>
    </row>
    <row r="300" spans="1:7" s="42" customFormat="1">
      <c r="A300" s="39" t="s">
        <v>303</v>
      </c>
      <c r="B300" s="6">
        <v>969</v>
      </c>
      <c r="C300" s="6" t="s">
        <v>82</v>
      </c>
      <c r="D300" s="6" t="s">
        <v>84</v>
      </c>
      <c r="E300" s="6" t="s">
        <v>304</v>
      </c>
      <c r="F300" s="6" t="s">
        <v>162</v>
      </c>
      <c r="G300" s="87">
        <v>64.3</v>
      </c>
    </row>
    <row r="301" spans="1:7" s="42" customFormat="1" ht="38.25">
      <c r="A301" s="15" t="s">
        <v>300</v>
      </c>
      <c r="B301" s="6">
        <v>969</v>
      </c>
      <c r="C301" s="6" t="s">
        <v>82</v>
      </c>
      <c r="D301" s="6" t="s">
        <v>84</v>
      </c>
      <c r="E301" s="6" t="s">
        <v>304</v>
      </c>
      <c r="F301" s="6" t="s">
        <v>217</v>
      </c>
      <c r="G301" s="87">
        <v>19.399999999999999</v>
      </c>
    </row>
    <row r="302" spans="1:7" s="42" customFormat="1" ht="27">
      <c r="A302" s="33" t="s">
        <v>425</v>
      </c>
      <c r="B302" s="7" t="s">
        <v>174</v>
      </c>
      <c r="C302" s="7" t="s">
        <v>82</v>
      </c>
      <c r="D302" s="7" t="s">
        <v>84</v>
      </c>
      <c r="E302" s="7" t="s">
        <v>283</v>
      </c>
      <c r="F302" s="7"/>
      <c r="G302" s="93">
        <f>G303</f>
        <v>33856</v>
      </c>
    </row>
    <row r="303" spans="1:7" s="42" customFormat="1" ht="25.5">
      <c r="A303" s="32" t="s">
        <v>284</v>
      </c>
      <c r="B303" s="4" t="s">
        <v>174</v>
      </c>
      <c r="C303" s="4" t="s">
        <v>82</v>
      </c>
      <c r="D303" s="4" t="s">
        <v>84</v>
      </c>
      <c r="E303" s="4" t="s">
        <v>285</v>
      </c>
      <c r="F303" s="4"/>
      <c r="G303" s="86">
        <f>G306+G309+G304+G315</f>
        <v>33856</v>
      </c>
    </row>
    <row r="304" spans="1:7" s="42" customFormat="1" ht="89.25">
      <c r="A304" s="25" t="s">
        <v>487</v>
      </c>
      <c r="B304" s="4">
        <v>969</v>
      </c>
      <c r="C304" s="4" t="s">
        <v>82</v>
      </c>
      <c r="D304" s="4" t="s">
        <v>84</v>
      </c>
      <c r="E304" s="4" t="s">
        <v>288</v>
      </c>
      <c r="F304" s="4"/>
      <c r="G304" s="86">
        <f>G305</f>
        <v>87.2</v>
      </c>
    </row>
    <row r="305" spans="1:7" s="42" customFormat="1" ht="25.5">
      <c r="A305" s="15" t="s">
        <v>133</v>
      </c>
      <c r="B305" s="6">
        <v>969</v>
      </c>
      <c r="C305" s="6" t="s">
        <v>82</v>
      </c>
      <c r="D305" s="6" t="s">
        <v>84</v>
      </c>
      <c r="E305" s="6" t="s">
        <v>288</v>
      </c>
      <c r="F305" s="6" t="s">
        <v>134</v>
      </c>
      <c r="G305" s="87">
        <v>87.2</v>
      </c>
    </row>
    <row r="306" spans="1:7" s="42" customFormat="1" ht="25.5">
      <c r="A306" s="32" t="s">
        <v>158</v>
      </c>
      <c r="B306" s="4" t="s">
        <v>174</v>
      </c>
      <c r="C306" s="4" t="s">
        <v>82</v>
      </c>
      <c r="D306" s="4" t="s">
        <v>84</v>
      </c>
      <c r="E306" s="4" t="s">
        <v>302</v>
      </c>
      <c r="F306" s="4"/>
      <c r="G306" s="5">
        <f>G307+G308</f>
        <v>830.3</v>
      </c>
    </row>
    <row r="307" spans="1:7" s="42" customFormat="1" ht="25.5">
      <c r="A307" s="39" t="s">
        <v>196</v>
      </c>
      <c r="B307" s="6" t="s">
        <v>174</v>
      </c>
      <c r="C307" s="6" t="s">
        <v>82</v>
      </c>
      <c r="D307" s="6" t="s">
        <v>84</v>
      </c>
      <c r="E307" s="6" t="s">
        <v>302</v>
      </c>
      <c r="F307" s="6" t="s">
        <v>130</v>
      </c>
      <c r="G307" s="20">
        <v>611.6</v>
      </c>
    </row>
    <row r="308" spans="1:7" ht="38.25">
      <c r="A308" s="15" t="s">
        <v>197</v>
      </c>
      <c r="B308" s="6" t="s">
        <v>174</v>
      </c>
      <c r="C308" s="6" t="s">
        <v>82</v>
      </c>
      <c r="D308" s="6" t="s">
        <v>84</v>
      </c>
      <c r="E308" s="6" t="s">
        <v>302</v>
      </c>
      <c r="F308" s="6" t="s">
        <v>190</v>
      </c>
      <c r="G308" s="20">
        <v>218.7</v>
      </c>
    </row>
    <row r="309" spans="1:7" ht="51">
      <c r="A309" s="25" t="s">
        <v>286</v>
      </c>
      <c r="B309" s="4">
        <v>969</v>
      </c>
      <c r="C309" s="4" t="s">
        <v>82</v>
      </c>
      <c r="D309" s="4" t="s">
        <v>84</v>
      </c>
      <c r="E309" s="4" t="s">
        <v>287</v>
      </c>
      <c r="F309" s="4"/>
      <c r="G309" s="5">
        <f>SUM(G310:G314)</f>
        <v>4397.6000000000004</v>
      </c>
    </row>
    <row r="310" spans="1:7">
      <c r="A310" s="39" t="s">
        <v>299</v>
      </c>
      <c r="B310" s="6">
        <v>969</v>
      </c>
      <c r="C310" s="6" t="s">
        <v>82</v>
      </c>
      <c r="D310" s="6" t="s">
        <v>84</v>
      </c>
      <c r="E310" s="6" t="s">
        <v>287</v>
      </c>
      <c r="F310" s="6" t="s">
        <v>162</v>
      </c>
      <c r="G310" s="20">
        <v>423.3</v>
      </c>
    </row>
    <row r="311" spans="1:7" ht="38.25">
      <c r="A311" s="15" t="s">
        <v>300</v>
      </c>
      <c r="B311" s="6">
        <v>969</v>
      </c>
      <c r="C311" s="6" t="s">
        <v>82</v>
      </c>
      <c r="D311" s="6" t="s">
        <v>84</v>
      </c>
      <c r="E311" s="6" t="s">
        <v>287</v>
      </c>
      <c r="F311" s="6" t="s">
        <v>217</v>
      </c>
      <c r="G311" s="20">
        <v>127.8</v>
      </c>
    </row>
    <row r="312" spans="1:7" ht="25.5">
      <c r="A312" s="15" t="s">
        <v>131</v>
      </c>
      <c r="B312" s="6">
        <v>969</v>
      </c>
      <c r="C312" s="6" t="s">
        <v>82</v>
      </c>
      <c r="D312" s="6" t="s">
        <v>84</v>
      </c>
      <c r="E312" s="6" t="s">
        <v>287</v>
      </c>
      <c r="F312" s="6" t="s">
        <v>132</v>
      </c>
      <c r="G312" s="20">
        <f>250+453.3</f>
        <v>703.3</v>
      </c>
    </row>
    <row r="313" spans="1:7">
      <c r="A313" s="15" t="s">
        <v>451</v>
      </c>
      <c r="B313" s="6">
        <v>969</v>
      </c>
      <c r="C313" s="6" t="s">
        <v>82</v>
      </c>
      <c r="D313" s="6" t="s">
        <v>84</v>
      </c>
      <c r="E313" s="6" t="s">
        <v>287</v>
      </c>
      <c r="F313" s="6" t="s">
        <v>450</v>
      </c>
      <c r="G313" s="20">
        <v>2638</v>
      </c>
    </row>
    <row r="314" spans="1:7" s="42" customFormat="1" ht="25.5">
      <c r="A314" s="15" t="s">
        <v>133</v>
      </c>
      <c r="B314" s="6">
        <v>969</v>
      </c>
      <c r="C314" s="6" t="s">
        <v>82</v>
      </c>
      <c r="D314" s="6" t="s">
        <v>84</v>
      </c>
      <c r="E314" s="6" t="s">
        <v>287</v>
      </c>
      <c r="F314" s="6" t="s">
        <v>134</v>
      </c>
      <c r="G314" s="20">
        <v>505.2</v>
      </c>
    </row>
    <row r="315" spans="1:7" s="42" customFormat="1" ht="25.5">
      <c r="A315" s="32" t="s">
        <v>540</v>
      </c>
      <c r="B315" s="4" t="s">
        <v>174</v>
      </c>
      <c r="C315" s="4" t="s">
        <v>82</v>
      </c>
      <c r="D315" s="4" t="s">
        <v>84</v>
      </c>
      <c r="E315" s="4" t="s">
        <v>542</v>
      </c>
      <c r="F315" s="4"/>
      <c r="G315" s="86">
        <f>G316+G317</f>
        <v>28540.9</v>
      </c>
    </row>
    <row r="316" spans="1:7" s="42" customFormat="1">
      <c r="A316" s="39" t="s">
        <v>298</v>
      </c>
      <c r="B316" s="6" t="s">
        <v>174</v>
      </c>
      <c r="C316" s="6" t="s">
        <v>82</v>
      </c>
      <c r="D316" s="6" t="s">
        <v>84</v>
      </c>
      <c r="E316" s="6" t="s">
        <v>543</v>
      </c>
      <c r="F316" s="6" t="s">
        <v>162</v>
      </c>
      <c r="G316" s="87">
        <f>21490.9+429.9</f>
        <v>21920.800000000003</v>
      </c>
    </row>
    <row r="317" spans="1:7" s="42" customFormat="1" ht="38.25">
      <c r="A317" s="15" t="s">
        <v>300</v>
      </c>
      <c r="B317" s="6" t="s">
        <v>174</v>
      </c>
      <c r="C317" s="6" t="s">
        <v>82</v>
      </c>
      <c r="D317" s="6" t="s">
        <v>84</v>
      </c>
      <c r="E317" s="6" t="s">
        <v>542</v>
      </c>
      <c r="F317" s="6" t="s">
        <v>217</v>
      </c>
      <c r="G317" s="87">
        <f>6490.3+129.8</f>
        <v>6620.1</v>
      </c>
    </row>
    <row r="318" spans="1:7" ht="13.5">
      <c r="A318" s="64" t="s">
        <v>426</v>
      </c>
      <c r="B318" s="11" t="s">
        <v>174</v>
      </c>
      <c r="C318" s="11" t="s">
        <v>82</v>
      </c>
      <c r="D318" s="11" t="s">
        <v>84</v>
      </c>
      <c r="E318" s="11" t="s">
        <v>327</v>
      </c>
      <c r="F318" s="11"/>
      <c r="G318" s="54">
        <f>G319+G322</f>
        <v>298</v>
      </c>
    </row>
    <row r="319" spans="1:7" ht="25.5">
      <c r="A319" s="65" t="s">
        <v>328</v>
      </c>
      <c r="B319" s="4" t="s">
        <v>174</v>
      </c>
      <c r="C319" s="4" t="s">
        <v>82</v>
      </c>
      <c r="D319" s="4" t="s">
        <v>84</v>
      </c>
      <c r="E319" s="4" t="s">
        <v>329</v>
      </c>
      <c r="F319" s="4"/>
      <c r="G319" s="5">
        <f>G320</f>
        <v>200</v>
      </c>
    </row>
    <row r="320" spans="1:7" ht="25.5">
      <c r="A320" s="65" t="s">
        <v>330</v>
      </c>
      <c r="B320" s="4" t="s">
        <v>174</v>
      </c>
      <c r="C320" s="4" t="s">
        <v>82</v>
      </c>
      <c r="D320" s="4" t="s">
        <v>84</v>
      </c>
      <c r="E320" s="4" t="s">
        <v>331</v>
      </c>
      <c r="F320" s="4"/>
      <c r="G320" s="5">
        <f>G321</f>
        <v>200</v>
      </c>
    </row>
    <row r="321" spans="1:7">
      <c r="A321" s="66" t="s">
        <v>144</v>
      </c>
      <c r="B321" s="6" t="s">
        <v>174</v>
      </c>
      <c r="C321" s="6" t="s">
        <v>82</v>
      </c>
      <c r="D321" s="6" t="s">
        <v>84</v>
      </c>
      <c r="E321" s="6" t="s">
        <v>331</v>
      </c>
      <c r="F321" s="6" t="s">
        <v>145</v>
      </c>
      <c r="G321" s="20">
        <v>200</v>
      </c>
    </row>
    <row r="322" spans="1:7" ht="38.25">
      <c r="A322" s="25" t="s">
        <v>28</v>
      </c>
      <c r="B322" s="4">
        <v>969</v>
      </c>
      <c r="C322" s="4" t="s">
        <v>82</v>
      </c>
      <c r="D322" s="4" t="s">
        <v>84</v>
      </c>
      <c r="E322" s="4" t="s">
        <v>29</v>
      </c>
      <c r="F322" s="76"/>
      <c r="G322" s="5">
        <f>G323</f>
        <v>98</v>
      </c>
    </row>
    <row r="323" spans="1:7" ht="38.25">
      <c r="A323" s="25" t="s">
        <v>30</v>
      </c>
      <c r="B323" s="4">
        <v>969</v>
      </c>
      <c r="C323" s="4" t="s">
        <v>82</v>
      </c>
      <c r="D323" s="4" t="s">
        <v>84</v>
      </c>
      <c r="E323" s="4" t="s">
        <v>31</v>
      </c>
      <c r="F323" s="76"/>
      <c r="G323" s="5">
        <f>G324</f>
        <v>98</v>
      </c>
    </row>
    <row r="324" spans="1:7" ht="25.5">
      <c r="A324" s="15" t="s">
        <v>133</v>
      </c>
      <c r="B324" s="6">
        <v>969</v>
      </c>
      <c r="C324" s="6" t="s">
        <v>82</v>
      </c>
      <c r="D324" s="6" t="s">
        <v>84</v>
      </c>
      <c r="E324" s="6" t="s">
        <v>31</v>
      </c>
      <c r="F324" s="76" t="s">
        <v>134</v>
      </c>
      <c r="G324" s="20">
        <v>98</v>
      </c>
    </row>
    <row r="325" spans="1:7" ht="38.25">
      <c r="A325" s="40" t="s">
        <v>497</v>
      </c>
      <c r="B325" s="11" t="s">
        <v>174</v>
      </c>
      <c r="C325" s="11" t="s">
        <v>82</v>
      </c>
      <c r="D325" s="11" t="s">
        <v>84</v>
      </c>
      <c r="E325" s="11" t="s">
        <v>501</v>
      </c>
      <c r="F325" s="11"/>
      <c r="G325" s="54">
        <f>G326+G329</f>
        <v>360</v>
      </c>
    </row>
    <row r="326" spans="1:7" ht="76.5">
      <c r="A326" s="17" t="s">
        <v>498</v>
      </c>
      <c r="B326" s="4" t="s">
        <v>174</v>
      </c>
      <c r="C326" s="4" t="s">
        <v>82</v>
      </c>
      <c r="D326" s="4" t="s">
        <v>84</v>
      </c>
      <c r="E326" s="4" t="s">
        <v>502</v>
      </c>
      <c r="F326" s="4"/>
      <c r="G326" s="5">
        <f>G327</f>
        <v>100</v>
      </c>
    </row>
    <row r="327" spans="1:7" ht="38.25">
      <c r="A327" s="17" t="s">
        <v>499</v>
      </c>
      <c r="B327" s="4" t="s">
        <v>174</v>
      </c>
      <c r="C327" s="4" t="s">
        <v>82</v>
      </c>
      <c r="D327" s="4" t="s">
        <v>84</v>
      </c>
      <c r="E327" s="4" t="s">
        <v>503</v>
      </c>
      <c r="F327" s="4"/>
      <c r="G327" s="5">
        <f>G328</f>
        <v>100</v>
      </c>
    </row>
    <row r="328" spans="1:7" ht="25.5">
      <c r="A328" s="15" t="s">
        <v>133</v>
      </c>
      <c r="B328" s="6" t="s">
        <v>174</v>
      </c>
      <c r="C328" s="88" t="s">
        <v>82</v>
      </c>
      <c r="D328" s="88" t="s">
        <v>84</v>
      </c>
      <c r="E328" s="6" t="s">
        <v>503</v>
      </c>
      <c r="F328" s="88" t="s">
        <v>134</v>
      </c>
      <c r="G328" s="20">
        <v>100</v>
      </c>
    </row>
    <row r="329" spans="1:7" ht="25.5">
      <c r="A329" s="17" t="s">
        <v>500</v>
      </c>
      <c r="B329" s="4" t="s">
        <v>174</v>
      </c>
      <c r="C329" s="4" t="s">
        <v>82</v>
      </c>
      <c r="D329" s="4" t="s">
        <v>84</v>
      </c>
      <c r="E329" s="4" t="s">
        <v>504</v>
      </c>
      <c r="F329" s="4"/>
      <c r="G329" s="5">
        <f>G330</f>
        <v>260</v>
      </c>
    </row>
    <row r="330" spans="1:7" ht="38.25">
      <c r="A330" s="17" t="s">
        <v>499</v>
      </c>
      <c r="B330" s="4" t="s">
        <v>174</v>
      </c>
      <c r="C330" s="4" t="s">
        <v>82</v>
      </c>
      <c r="D330" s="4" t="s">
        <v>84</v>
      </c>
      <c r="E330" s="4" t="s">
        <v>505</v>
      </c>
      <c r="F330" s="4"/>
      <c r="G330" s="5">
        <f>G331+G332</f>
        <v>260</v>
      </c>
    </row>
    <row r="331" spans="1:7">
      <c r="A331" s="39" t="s">
        <v>298</v>
      </c>
      <c r="B331" s="6" t="s">
        <v>174</v>
      </c>
      <c r="C331" s="88" t="s">
        <v>82</v>
      </c>
      <c r="D331" s="88" t="s">
        <v>84</v>
      </c>
      <c r="E331" s="6" t="s">
        <v>505</v>
      </c>
      <c r="F331" s="88" t="s">
        <v>162</v>
      </c>
      <c r="G331" s="20">
        <v>200</v>
      </c>
    </row>
    <row r="332" spans="1:7" ht="38.25">
      <c r="A332" s="15" t="s">
        <v>300</v>
      </c>
      <c r="B332" s="6" t="s">
        <v>174</v>
      </c>
      <c r="C332" s="88" t="s">
        <v>82</v>
      </c>
      <c r="D332" s="88" t="s">
        <v>84</v>
      </c>
      <c r="E332" s="6" t="s">
        <v>505</v>
      </c>
      <c r="F332" s="88" t="s">
        <v>217</v>
      </c>
      <c r="G332" s="20">
        <v>60</v>
      </c>
    </row>
    <row r="333" spans="1:7">
      <c r="A333" s="22" t="s">
        <v>141</v>
      </c>
      <c r="B333" s="9">
        <v>969</v>
      </c>
      <c r="C333" s="9" t="s">
        <v>87</v>
      </c>
      <c r="D333" s="9"/>
      <c r="E333" s="9"/>
      <c r="F333" s="9"/>
      <c r="G333" s="56">
        <f>G334</f>
        <v>2000</v>
      </c>
    </row>
    <row r="334" spans="1:7" s="42" customFormat="1">
      <c r="A334" s="29" t="s">
        <v>180</v>
      </c>
      <c r="B334" s="8">
        <v>969</v>
      </c>
      <c r="C334" s="8" t="s">
        <v>87</v>
      </c>
      <c r="D334" s="8" t="s">
        <v>93</v>
      </c>
      <c r="E334" s="8"/>
      <c r="F334" s="8"/>
      <c r="G334" s="57">
        <f>G335</f>
        <v>2000</v>
      </c>
    </row>
    <row r="335" spans="1:7">
      <c r="A335" s="18" t="s">
        <v>175</v>
      </c>
      <c r="B335" s="11" t="s">
        <v>174</v>
      </c>
      <c r="C335" s="11" t="s">
        <v>87</v>
      </c>
      <c r="D335" s="11" t="s">
        <v>93</v>
      </c>
      <c r="E335" s="11" t="s">
        <v>198</v>
      </c>
      <c r="F335" s="11"/>
      <c r="G335" s="58">
        <f>G336</f>
        <v>2000</v>
      </c>
    </row>
    <row r="336" spans="1:7" s="42" customFormat="1" ht="204">
      <c r="A336" s="25" t="s">
        <v>490</v>
      </c>
      <c r="B336" s="4" t="s">
        <v>174</v>
      </c>
      <c r="C336" s="4" t="s">
        <v>87</v>
      </c>
      <c r="D336" s="4" t="s">
        <v>93</v>
      </c>
      <c r="E336" s="4" t="s">
        <v>256</v>
      </c>
      <c r="F336" s="4"/>
      <c r="G336" s="59">
        <f>G337</f>
        <v>2000</v>
      </c>
    </row>
    <row r="337" spans="1:7" s="43" customFormat="1">
      <c r="A337" s="15" t="s">
        <v>144</v>
      </c>
      <c r="B337" s="6" t="s">
        <v>174</v>
      </c>
      <c r="C337" s="6" t="s">
        <v>87</v>
      </c>
      <c r="D337" s="6" t="s">
        <v>93</v>
      </c>
      <c r="E337" s="6" t="s">
        <v>256</v>
      </c>
      <c r="F337" s="6" t="s">
        <v>145</v>
      </c>
      <c r="G337" s="89">
        <v>2000</v>
      </c>
    </row>
    <row r="338" spans="1:7" s="21" customFormat="1" ht="25.5">
      <c r="A338" s="49" t="s">
        <v>111</v>
      </c>
      <c r="B338" s="50">
        <v>970</v>
      </c>
      <c r="C338" s="50"/>
      <c r="D338" s="50"/>
      <c r="E338" s="50"/>
      <c r="F338" s="50"/>
      <c r="G338" s="51">
        <f>G339+G361+G354</f>
        <v>26775.267690000001</v>
      </c>
    </row>
    <row r="339" spans="1:7">
      <c r="A339" s="35" t="s">
        <v>136</v>
      </c>
      <c r="B339" s="9">
        <v>970</v>
      </c>
      <c r="C339" s="9" t="s">
        <v>78</v>
      </c>
      <c r="D339" s="9"/>
      <c r="E339" s="9"/>
      <c r="F339" s="9"/>
      <c r="G339" s="52">
        <f>G340</f>
        <v>11241.74632</v>
      </c>
    </row>
    <row r="340" spans="1:7" ht="38.25">
      <c r="A340" s="29" t="s">
        <v>119</v>
      </c>
      <c r="B340" s="8">
        <v>970</v>
      </c>
      <c r="C340" s="8" t="s">
        <v>78</v>
      </c>
      <c r="D340" s="8" t="s">
        <v>86</v>
      </c>
      <c r="E340" s="8"/>
      <c r="F340" s="8"/>
      <c r="G340" s="53">
        <f>G341+G350</f>
        <v>11241.74632</v>
      </c>
    </row>
    <row r="341" spans="1:7" ht="25.5">
      <c r="A341" s="41" t="s">
        <v>353</v>
      </c>
      <c r="B341" s="11">
        <v>970</v>
      </c>
      <c r="C341" s="11" t="s">
        <v>78</v>
      </c>
      <c r="D341" s="11" t="s">
        <v>86</v>
      </c>
      <c r="E341" s="11" t="s">
        <v>192</v>
      </c>
      <c r="F341" s="11"/>
      <c r="G341" s="54">
        <f>G342</f>
        <v>8904.8463200000006</v>
      </c>
    </row>
    <row r="342" spans="1:7" ht="27">
      <c r="A342" s="71" t="s">
        <v>1</v>
      </c>
      <c r="B342" s="7">
        <v>970</v>
      </c>
      <c r="C342" s="7" t="s">
        <v>78</v>
      </c>
      <c r="D342" s="7" t="s">
        <v>86</v>
      </c>
      <c r="E342" s="7" t="s">
        <v>193</v>
      </c>
      <c r="F342" s="7"/>
      <c r="G342" s="44">
        <f>G343</f>
        <v>8904.8463200000006</v>
      </c>
    </row>
    <row r="343" spans="1:7" s="42" customFormat="1" ht="25.5">
      <c r="A343" s="32" t="s">
        <v>195</v>
      </c>
      <c r="B343" s="4">
        <v>970</v>
      </c>
      <c r="C343" s="4" t="s">
        <v>78</v>
      </c>
      <c r="D343" s="4" t="s">
        <v>86</v>
      </c>
      <c r="E343" s="4" t="s">
        <v>194</v>
      </c>
      <c r="F343" s="4"/>
      <c r="G343" s="5">
        <f>G344</f>
        <v>8904.8463200000006</v>
      </c>
    </row>
    <row r="344" spans="1:7" s="43" customFormat="1" ht="25.5">
      <c r="A344" s="30" t="s">
        <v>158</v>
      </c>
      <c r="B344" s="4">
        <v>970</v>
      </c>
      <c r="C344" s="4" t="s">
        <v>78</v>
      </c>
      <c r="D344" s="4" t="s">
        <v>86</v>
      </c>
      <c r="E344" s="4" t="s">
        <v>191</v>
      </c>
      <c r="F344" s="7"/>
      <c r="G344" s="5">
        <f>SUM(G345:G349)</f>
        <v>8904.8463200000006</v>
      </c>
    </row>
    <row r="345" spans="1:7" s="42" customFormat="1" ht="25.5">
      <c r="A345" s="15" t="s">
        <v>196</v>
      </c>
      <c r="B345" s="6">
        <v>970</v>
      </c>
      <c r="C345" s="6" t="s">
        <v>78</v>
      </c>
      <c r="D345" s="6" t="s">
        <v>86</v>
      </c>
      <c r="E345" s="6" t="s">
        <v>191</v>
      </c>
      <c r="F345" s="6" t="s">
        <v>130</v>
      </c>
      <c r="G345" s="20">
        <f>5263+0.44632</f>
        <v>5263.44632</v>
      </c>
    </row>
    <row r="346" spans="1:7" s="42" customFormat="1" ht="25.5">
      <c r="A346" s="15" t="s">
        <v>530</v>
      </c>
      <c r="B346" s="6" t="s">
        <v>544</v>
      </c>
      <c r="C346" s="6" t="s">
        <v>78</v>
      </c>
      <c r="D346" s="6" t="s">
        <v>86</v>
      </c>
      <c r="E346" s="6" t="s">
        <v>191</v>
      </c>
      <c r="F346" s="6" t="s">
        <v>531</v>
      </c>
      <c r="G346" s="20">
        <v>100</v>
      </c>
    </row>
    <row r="347" spans="1:7" s="42" customFormat="1" ht="38.25">
      <c r="A347" s="15" t="s">
        <v>197</v>
      </c>
      <c r="B347" s="6">
        <v>970</v>
      </c>
      <c r="C347" s="6" t="s">
        <v>78</v>
      </c>
      <c r="D347" s="6" t="s">
        <v>86</v>
      </c>
      <c r="E347" s="6" t="s">
        <v>191</v>
      </c>
      <c r="F347" s="6" t="s">
        <v>190</v>
      </c>
      <c r="G347" s="20">
        <v>1589.4</v>
      </c>
    </row>
    <row r="348" spans="1:7" s="42" customFormat="1" ht="25.5">
      <c r="A348" s="15" t="s">
        <v>131</v>
      </c>
      <c r="B348" s="6">
        <v>970</v>
      </c>
      <c r="C348" s="6" t="s">
        <v>78</v>
      </c>
      <c r="D348" s="6" t="s">
        <v>86</v>
      </c>
      <c r="E348" s="6" t="s">
        <v>191</v>
      </c>
      <c r="F348" s="6" t="s">
        <v>132</v>
      </c>
      <c r="G348" s="20">
        <v>1480.2</v>
      </c>
    </row>
    <row r="349" spans="1:7" s="42" customFormat="1" ht="25.5">
      <c r="A349" s="15" t="s">
        <v>133</v>
      </c>
      <c r="B349" s="6">
        <v>970</v>
      </c>
      <c r="C349" s="6" t="s">
        <v>78</v>
      </c>
      <c r="D349" s="6" t="s">
        <v>86</v>
      </c>
      <c r="E349" s="6" t="s">
        <v>191</v>
      </c>
      <c r="F349" s="6" t="s">
        <v>134</v>
      </c>
      <c r="G349" s="20">
        <v>471.8</v>
      </c>
    </row>
    <row r="350" spans="1:7" s="42" customFormat="1">
      <c r="A350" s="40" t="s">
        <v>175</v>
      </c>
      <c r="B350" s="11">
        <v>970</v>
      </c>
      <c r="C350" s="11" t="s">
        <v>78</v>
      </c>
      <c r="D350" s="11" t="s">
        <v>86</v>
      </c>
      <c r="E350" s="11" t="s">
        <v>198</v>
      </c>
      <c r="F350" s="11"/>
      <c r="G350" s="54">
        <f>G351</f>
        <v>2336.9</v>
      </c>
    </row>
    <row r="351" spans="1:7" ht="45.75" customHeight="1">
      <c r="A351" s="17" t="s">
        <v>171</v>
      </c>
      <c r="B351" s="4">
        <v>970</v>
      </c>
      <c r="C351" s="4" t="s">
        <v>78</v>
      </c>
      <c r="D351" s="4" t="s">
        <v>86</v>
      </c>
      <c r="E351" s="4" t="s">
        <v>199</v>
      </c>
      <c r="F351" s="4"/>
      <c r="G351" s="86">
        <f>SUM(G352:G353)</f>
        <v>2336.9</v>
      </c>
    </row>
    <row r="352" spans="1:7" s="42" customFormat="1">
      <c r="A352" s="26" t="s">
        <v>295</v>
      </c>
      <c r="B352" s="6">
        <v>970</v>
      </c>
      <c r="C352" s="6" t="s">
        <v>78</v>
      </c>
      <c r="D352" s="6" t="s">
        <v>86</v>
      </c>
      <c r="E352" s="6" t="s">
        <v>199</v>
      </c>
      <c r="F352" s="6" t="s">
        <v>162</v>
      </c>
      <c r="G352" s="87">
        <v>1795</v>
      </c>
    </row>
    <row r="353" spans="1:7" s="42" customFormat="1" ht="38.25">
      <c r="A353" s="26" t="s">
        <v>297</v>
      </c>
      <c r="B353" s="6">
        <v>970</v>
      </c>
      <c r="C353" s="6" t="s">
        <v>78</v>
      </c>
      <c r="D353" s="6" t="s">
        <v>86</v>
      </c>
      <c r="E353" s="6" t="s">
        <v>199</v>
      </c>
      <c r="F353" s="6" t="s">
        <v>217</v>
      </c>
      <c r="G353" s="87">
        <v>541.9</v>
      </c>
    </row>
    <row r="354" spans="1:7" s="63" customFormat="1" ht="25.5">
      <c r="A354" s="127" t="s">
        <v>545</v>
      </c>
      <c r="B354" s="9">
        <v>970</v>
      </c>
      <c r="C354" s="9" t="s">
        <v>116</v>
      </c>
      <c r="D354" s="9"/>
      <c r="E354" s="9"/>
      <c r="F354" s="9"/>
      <c r="G354" s="52">
        <f>G355</f>
        <v>13.72137</v>
      </c>
    </row>
    <row r="355" spans="1:7" s="63" customFormat="1" ht="25.5">
      <c r="A355" s="128" t="s">
        <v>546</v>
      </c>
      <c r="B355" s="8">
        <v>970</v>
      </c>
      <c r="C355" s="8" t="s">
        <v>116</v>
      </c>
      <c r="D355" s="8" t="s">
        <v>78</v>
      </c>
      <c r="E355" s="8"/>
      <c r="F355" s="8"/>
      <c r="G355" s="53">
        <f>G356</f>
        <v>13.72137</v>
      </c>
    </row>
    <row r="356" spans="1:7" ht="25.5">
      <c r="A356" s="41" t="s">
        <v>353</v>
      </c>
      <c r="B356" s="11">
        <v>970</v>
      </c>
      <c r="C356" s="11" t="s">
        <v>116</v>
      </c>
      <c r="D356" s="11" t="s">
        <v>78</v>
      </c>
      <c r="E356" s="11" t="s">
        <v>192</v>
      </c>
      <c r="F356" s="11"/>
      <c r="G356" s="54">
        <f>G357</f>
        <v>13.72137</v>
      </c>
    </row>
    <row r="357" spans="1:7" ht="13.5">
      <c r="A357" s="69" t="s">
        <v>547</v>
      </c>
      <c r="B357" s="7">
        <v>970</v>
      </c>
      <c r="C357" s="7" t="s">
        <v>116</v>
      </c>
      <c r="D357" s="7" t="s">
        <v>78</v>
      </c>
      <c r="E357" s="7" t="s">
        <v>551</v>
      </c>
      <c r="F357" s="7"/>
      <c r="G357" s="44">
        <f>G358</f>
        <v>13.72137</v>
      </c>
    </row>
    <row r="358" spans="1:7" s="63" customFormat="1" ht="25.5">
      <c r="A358" s="17" t="s">
        <v>548</v>
      </c>
      <c r="B358" s="4">
        <v>970</v>
      </c>
      <c r="C358" s="4" t="s">
        <v>116</v>
      </c>
      <c r="D358" s="4" t="s">
        <v>78</v>
      </c>
      <c r="E358" s="4" t="s">
        <v>552</v>
      </c>
      <c r="F358" s="4"/>
      <c r="G358" s="5">
        <f>G359</f>
        <v>13.72137</v>
      </c>
    </row>
    <row r="359" spans="1:7" s="63" customFormat="1">
      <c r="A359" s="17" t="s">
        <v>549</v>
      </c>
      <c r="B359" s="4">
        <v>970</v>
      </c>
      <c r="C359" s="4" t="s">
        <v>116</v>
      </c>
      <c r="D359" s="4" t="s">
        <v>78</v>
      </c>
      <c r="E359" s="4" t="s">
        <v>553</v>
      </c>
      <c r="F359" s="4"/>
      <c r="G359" s="5">
        <f>SUM(G360)</f>
        <v>13.72137</v>
      </c>
    </row>
    <row r="360" spans="1:7" s="63" customFormat="1">
      <c r="A360" s="124" t="s">
        <v>550</v>
      </c>
      <c r="B360" s="6">
        <v>970</v>
      </c>
      <c r="C360" s="6" t="s">
        <v>116</v>
      </c>
      <c r="D360" s="6" t="s">
        <v>78</v>
      </c>
      <c r="E360" s="6" t="s">
        <v>553</v>
      </c>
      <c r="F360" s="6" t="s">
        <v>554</v>
      </c>
      <c r="G360" s="20">
        <v>13.72137</v>
      </c>
    </row>
    <row r="361" spans="1:7" s="63" customFormat="1" ht="38.25">
      <c r="A361" s="22" t="s">
        <v>150</v>
      </c>
      <c r="B361" s="9">
        <v>970</v>
      </c>
      <c r="C361" s="9" t="s">
        <v>100</v>
      </c>
      <c r="D361" s="9"/>
      <c r="E361" s="9"/>
      <c r="F361" s="9"/>
      <c r="G361" s="52">
        <f>G362</f>
        <v>15519.800000000001</v>
      </c>
    </row>
    <row r="362" spans="1:7" s="63" customFormat="1" ht="38.25">
      <c r="A362" s="24" t="s">
        <v>121</v>
      </c>
      <c r="B362" s="8">
        <v>970</v>
      </c>
      <c r="C362" s="8" t="s">
        <v>100</v>
      </c>
      <c r="D362" s="8" t="s">
        <v>78</v>
      </c>
      <c r="E362" s="8"/>
      <c r="F362" s="8"/>
      <c r="G362" s="53">
        <f>G363</f>
        <v>15519.800000000001</v>
      </c>
    </row>
    <row r="363" spans="1:7" ht="25.5">
      <c r="A363" s="41" t="s">
        <v>353</v>
      </c>
      <c r="B363" s="11">
        <v>970</v>
      </c>
      <c r="C363" s="11" t="s">
        <v>100</v>
      </c>
      <c r="D363" s="11" t="s">
        <v>78</v>
      </c>
      <c r="E363" s="11" t="s">
        <v>192</v>
      </c>
      <c r="F363" s="11"/>
      <c r="G363" s="54">
        <f>G364</f>
        <v>15519.800000000001</v>
      </c>
    </row>
    <row r="364" spans="1:7" ht="27">
      <c r="A364" s="33" t="s">
        <v>417</v>
      </c>
      <c r="B364" s="7">
        <v>970</v>
      </c>
      <c r="C364" s="7" t="s">
        <v>100</v>
      </c>
      <c r="D364" s="7" t="s">
        <v>78</v>
      </c>
      <c r="E364" s="7" t="s">
        <v>200</v>
      </c>
      <c r="F364" s="7"/>
      <c r="G364" s="44">
        <f>G365</f>
        <v>15519.800000000001</v>
      </c>
    </row>
    <row r="365" spans="1:7" s="63" customFormat="1" ht="25.5">
      <c r="A365" s="16" t="s">
        <v>201</v>
      </c>
      <c r="B365" s="4">
        <v>970</v>
      </c>
      <c r="C365" s="4" t="s">
        <v>100</v>
      </c>
      <c r="D365" s="4" t="s">
        <v>78</v>
      </c>
      <c r="E365" s="4" t="s">
        <v>202</v>
      </c>
      <c r="F365" s="4"/>
      <c r="G365" s="5">
        <f>G366+G368</f>
        <v>15519.800000000001</v>
      </c>
    </row>
    <row r="366" spans="1:7" s="63" customFormat="1" ht="25.5">
      <c r="A366" s="16" t="s">
        <v>103</v>
      </c>
      <c r="B366" s="4">
        <v>970</v>
      </c>
      <c r="C366" s="4" t="s">
        <v>100</v>
      </c>
      <c r="D366" s="4" t="s">
        <v>78</v>
      </c>
      <c r="E366" s="4" t="s">
        <v>208</v>
      </c>
      <c r="F366" s="4"/>
      <c r="G366" s="5">
        <f>SUM(G367)</f>
        <v>15413.6</v>
      </c>
    </row>
    <row r="367" spans="1:7" s="63" customFormat="1">
      <c r="A367" s="19" t="s">
        <v>165</v>
      </c>
      <c r="B367" s="6">
        <v>970</v>
      </c>
      <c r="C367" s="6" t="s">
        <v>100</v>
      </c>
      <c r="D367" s="6" t="s">
        <v>78</v>
      </c>
      <c r="E367" s="6" t="s">
        <v>208</v>
      </c>
      <c r="F367" s="6" t="s">
        <v>151</v>
      </c>
      <c r="G367" s="20">
        <v>15413.6</v>
      </c>
    </row>
    <row r="368" spans="1:7" s="63" customFormat="1" ht="25.5">
      <c r="A368" s="30" t="s">
        <v>164</v>
      </c>
      <c r="B368" s="4">
        <v>970</v>
      </c>
      <c r="C368" s="4" t="s">
        <v>100</v>
      </c>
      <c r="D368" s="4" t="s">
        <v>78</v>
      </c>
      <c r="E368" s="4" t="s">
        <v>203</v>
      </c>
      <c r="F368" s="4"/>
      <c r="G368" s="5">
        <f>SUM(G369)</f>
        <v>106.2</v>
      </c>
    </row>
    <row r="369" spans="1:7" s="63" customFormat="1">
      <c r="A369" s="19" t="s">
        <v>165</v>
      </c>
      <c r="B369" s="6">
        <v>970</v>
      </c>
      <c r="C369" s="6" t="s">
        <v>100</v>
      </c>
      <c r="D369" s="6" t="s">
        <v>78</v>
      </c>
      <c r="E369" s="6" t="s">
        <v>203</v>
      </c>
      <c r="F369" s="6" t="s">
        <v>151</v>
      </c>
      <c r="G369" s="87">
        <v>106.2</v>
      </c>
    </row>
    <row r="370" spans="1:7" ht="25.5">
      <c r="A370" s="49" t="s">
        <v>129</v>
      </c>
      <c r="B370" s="50">
        <v>971</v>
      </c>
      <c r="C370" s="50"/>
      <c r="D370" s="50"/>
      <c r="E370" s="50"/>
      <c r="F370" s="50"/>
      <c r="G370" s="51">
        <f>G371+G391+G413+G418+G423</f>
        <v>326042.11859999999</v>
      </c>
    </row>
    <row r="371" spans="1:7">
      <c r="A371" s="35" t="s">
        <v>136</v>
      </c>
      <c r="B371" s="9">
        <v>971</v>
      </c>
      <c r="C371" s="9" t="s">
        <v>78</v>
      </c>
      <c r="D371" s="9"/>
      <c r="E371" s="9"/>
      <c r="F371" s="9"/>
      <c r="G371" s="52">
        <f>G372</f>
        <v>8117.2</v>
      </c>
    </row>
    <row r="372" spans="1:7">
      <c r="A372" s="24" t="s">
        <v>128</v>
      </c>
      <c r="B372" s="8">
        <v>971</v>
      </c>
      <c r="C372" s="8" t="s">
        <v>78</v>
      </c>
      <c r="D372" s="8" t="s">
        <v>116</v>
      </c>
      <c r="E372" s="8"/>
      <c r="F372" s="8"/>
      <c r="G372" s="53">
        <f>G373+G386</f>
        <v>8117.2</v>
      </c>
    </row>
    <row r="373" spans="1:7" s="42" customFormat="1" ht="51">
      <c r="A373" s="41" t="s">
        <v>354</v>
      </c>
      <c r="B373" s="11" t="s">
        <v>185</v>
      </c>
      <c r="C373" s="11" t="s">
        <v>78</v>
      </c>
      <c r="D373" s="11" t="s">
        <v>116</v>
      </c>
      <c r="E373" s="11" t="s">
        <v>218</v>
      </c>
      <c r="F373" s="11"/>
      <c r="G373" s="54">
        <f>G374</f>
        <v>6713.2</v>
      </c>
    </row>
    <row r="374" spans="1:7" s="42" customFormat="1" ht="40.5">
      <c r="A374" s="71" t="s">
        <v>2</v>
      </c>
      <c r="B374" s="7" t="s">
        <v>185</v>
      </c>
      <c r="C374" s="7" t="s">
        <v>78</v>
      </c>
      <c r="D374" s="7" t="s">
        <v>116</v>
      </c>
      <c r="E374" s="7" t="s">
        <v>219</v>
      </c>
      <c r="F374" s="7"/>
      <c r="G374" s="44">
        <f>G375+G383</f>
        <v>6713.2</v>
      </c>
    </row>
    <row r="375" spans="1:7" s="42" customFormat="1" ht="38.25">
      <c r="A375" s="32" t="s">
        <v>364</v>
      </c>
      <c r="B375" s="4" t="s">
        <v>185</v>
      </c>
      <c r="C375" s="4" t="s">
        <v>78</v>
      </c>
      <c r="D375" s="4" t="s">
        <v>116</v>
      </c>
      <c r="E375" s="4" t="s">
        <v>45</v>
      </c>
      <c r="F375" s="4"/>
      <c r="G375" s="5">
        <f>G376+G380</f>
        <v>6083.2</v>
      </c>
    </row>
    <row r="376" spans="1:7" ht="25.5">
      <c r="A376" s="30" t="s">
        <v>158</v>
      </c>
      <c r="B376" s="4" t="s">
        <v>185</v>
      </c>
      <c r="C376" s="4" t="s">
        <v>78</v>
      </c>
      <c r="D376" s="4" t="s">
        <v>116</v>
      </c>
      <c r="E376" s="4" t="s">
        <v>291</v>
      </c>
      <c r="F376" s="7"/>
      <c r="G376" s="5">
        <f>SUM(G377:G379)</f>
        <v>5858.2</v>
      </c>
    </row>
    <row r="377" spans="1:7" ht="25.5">
      <c r="A377" s="15" t="s">
        <v>196</v>
      </c>
      <c r="B377" s="6" t="s">
        <v>185</v>
      </c>
      <c r="C377" s="6" t="s">
        <v>78</v>
      </c>
      <c r="D377" s="6" t="s">
        <v>116</v>
      </c>
      <c r="E377" s="6" t="s">
        <v>291</v>
      </c>
      <c r="F377" s="6" t="s">
        <v>130</v>
      </c>
      <c r="G377" s="20">
        <v>4491.7</v>
      </c>
    </row>
    <row r="378" spans="1:7" ht="25.5">
      <c r="A378" s="15" t="s">
        <v>530</v>
      </c>
      <c r="B378" s="6" t="s">
        <v>185</v>
      </c>
      <c r="C378" s="6" t="s">
        <v>78</v>
      </c>
      <c r="D378" s="6" t="s">
        <v>116</v>
      </c>
      <c r="E378" s="6" t="s">
        <v>291</v>
      </c>
      <c r="F378" s="6" t="s">
        <v>531</v>
      </c>
      <c r="G378" s="20">
        <v>10</v>
      </c>
    </row>
    <row r="379" spans="1:7" s="42" customFormat="1" ht="38.25">
      <c r="A379" s="15" t="s">
        <v>197</v>
      </c>
      <c r="B379" s="6" t="s">
        <v>185</v>
      </c>
      <c r="C379" s="6" t="s">
        <v>78</v>
      </c>
      <c r="D379" s="6" t="s">
        <v>116</v>
      </c>
      <c r="E379" s="6" t="s">
        <v>291</v>
      </c>
      <c r="F379" s="6" t="s">
        <v>190</v>
      </c>
      <c r="G379" s="20">
        <v>1356.5</v>
      </c>
    </row>
    <row r="380" spans="1:7">
      <c r="A380" s="41" t="s">
        <v>355</v>
      </c>
      <c r="B380" s="11" t="s">
        <v>185</v>
      </c>
      <c r="C380" s="11" t="s">
        <v>78</v>
      </c>
      <c r="D380" s="11" t="s">
        <v>116</v>
      </c>
      <c r="E380" s="11" t="s">
        <v>43</v>
      </c>
      <c r="F380" s="11"/>
      <c r="G380" s="54">
        <f>SUM(G381:G382)</f>
        <v>225</v>
      </c>
    </row>
    <row r="381" spans="1:7" ht="25.5">
      <c r="A381" s="15" t="s">
        <v>131</v>
      </c>
      <c r="B381" s="6" t="s">
        <v>185</v>
      </c>
      <c r="C381" s="6" t="s">
        <v>78</v>
      </c>
      <c r="D381" s="6" t="s">
        <v>116</v>
      </c>
      <c r="E381" s="6" t="s">
        <v>467</v>
      </c>
      <c r="F381" s="6" t="s">
        <v>132</v>
      </c>
      <c r="G381" s="20">
        <v>193</v>
      </c>
    </row>
    <row r="382" spans="1:7" ht="25.5">
      <c r="A382" s="15" t="s">
        <v>133</v>
      </c>
      <c r="B382" s="6" t="s">
        <v>185</v>
      </c>
      <c r="C382" s="6" t="s">
        <v>78</v>
      </c>
      <c r="D382" s="6" t="s">
        <v>116</v>
      </c>
      <c r="E382" s="6" t="s">
        <v>467</v>
      </c>
      <c r="F382" s="6" t="s">
        <v>134</v>
      </c>
      <c r="G382" s="20">
        <v>32</v>
      </c>
    </row>
    <row r="383" spans="1:7" ht="38.25">
      <c r="A383" s="32" t="s">
        <v>365</v>
      </c>
      <c r="B383" s="4">
        <v>971</v>
      </c>
      <c r="C383" s="4" t="s">
        <v>78</v>
      </c>
      <c r="D383" s="4" t="s">
        <v>116</v>
      </c>
      <c r="E383" s="4" t="s">
        <v>39</v>
      </c>
      <c r="F383" s="4"/>
      <c r="G383" s="5">
        <f>G384</f>
        <v>630</v>
      </c>
    </row>
    <row r="384" spans="1:7" ht="38.25">
      <c r="A384" s="16" t="s">
        <v>230</v>
      </c>
      <c r="B384" s="4">
        <v>971</v>
      </c>
      <c r="C384" s="4" t="s">
        <v>78</v>
      </c>
      <c r="D384" s="4" t="s">
        <v>116</v>
      </c>
      <c r="E384" s="4" t="s">
        <v>292</v>
      </c>
      <c r="F384" s="4"/>
      <c r="G384" s="5">
        <f>SUM(G385:G385)</f>
        <v>630</v>
      </c>
    </row>
    <row r="385" spans="1:7" ht="25.5">
      <c r="A385" s="15" t="s">
        <v>133</v>
      </c>
      <c r="B385" s="6">
        <v>971</v>
      </c>
      <c r="C385" s="6" t="s">
        <v>78</v>
      </c>
      <c r="D385" s="6" t="s">
        <v>116</v>
      </c>
      <c r="E385" s="6" t="s">
        <v>292</v>
      </c>
      <c r="F385" s="6" t="s">
        <v>134</v>
      </c>
      <c r="G385" s="20">
        <f>280+350</f>
        <v>630</v>
      </c>
    </row>
    <row r="386" spans="1:7">
      <c r="A386" s="40" t="s">
        <v>175</v>
      </c>
      <c r="B386" s="11" t="s">
        <v>185</v>
      </c>
      <c r="C386" s="11" t="s">
        <v>78</v>
      </c>
      <c r="D386" s="11" t="s">
        <v>116</v>
      </c>
      <c r="E386" s="11" t="s">
        <v>198</v>
      </c>
      <c r="F386" s="11"/>
      <c r="G386" s="54">
        <f>G389+G387</f>
        <v>1404</v>
      </c>
    </row>
    <row r="387" spans="1:7" s="43" customFormat="1" ht="25.5">
      <c r="A387" s="25" t="s">
        <v>166</v>
      </c>
      <c r="B387" s="4" t="s">
        <v>185</v>
      </c>
      <c r="C387" s="4" t="s">
        <v>78</v>
      </c>
      <c r="D387" s="4" t="s">
        <v>116</v>
      </c>
      <c r="E387" s="4" t="s">
        <v>558</v>
      </c>
      <c r="F387" s="4"/>
      <c r="G387" s="5">
        <f>G388</f>
        <v>196.8</v>
      </c>
    </row>
    <row r="388" spans="1:7" ht="25.5">
      <c r="A388" s="15" t="s">
        <v>133</v>
      </c>
      <c r="B388" s="6" t="s">
        <v>185</v>
      </c>
      <c r="C388" s="6" t="s">
        <v>78</v>
      </c>
      <c r="D388" s="6" t="s">
        <v>116</v>
      </c>
      <c r="E388" s="6" t="s">
        <v>558</v>
      </c>
      <c r="F388" s="6" t="s">
        <v>134</v>
      </c>
      <c r="G388" s="87">
        <v>196.8</v>
      </c>
    </row>
    <row r="389" spans="1:7" ht="38.25">
      <c r="A389" s="31" t="s">
        <v>334</v>
      </c>
      <c r="B389" s="106" t="s">
        <v>185</v>
      </c>
      <c r="C389" s="4" t="s">
        <v>78</v>
      </c>
      <c r="D389" s="4" t="s">
        <v>116</v>
      </c>
      <c r="E389" s="4" t="s">
        <v>335</v>
      </c>
      <c r="F389" s="4"/>
      <c r="G389" s="5">
        <f>G390</f>
        <v>1207.2</v>
      </c>
    </row>
    <row r="390" spans="1:7" ht="25.5">
      <c r="A390" s="37" t="s">
        <v>36</v>
      </c>
      <c r="B390" s="10" t="s">
        <v>185</v>
      </c>
      <c r="C390" s="6" t="s">
        <v>78</v>
      </c>
      <c r="D390" s="6" t="s">
        <v>116</v>
      </c>
      <c r="E390" s="6" t="s">
        <v>335</v>
      </c>
      <c r="F390" s="6" t="s">
        <v>35</v>
      </c>
      <c r="G390" s="87">
        <v>1207.2</v>
      </c>
    </row>
    <row r="391" spans="1:7">
      <c r="A391" s="22" t="s">
        <v>139</v>
      </c>
      <c r="B391" s="9">
        <v>971</v>
      </c>
      <c r="C391" s="9" t="s">
        <v>81</v>
      </c>
      <c r="D391" s="9"/>
      <c r="E391" s="9"/>
      <c r="F391" s="9"/>
      <c r="G391" s="52">
        <f>G401+G392</f>
        <v>117967.3686</v>
      </c>
    </row>
    <row r="392" spans="1:7">
      <c r="A392" s="24" t="s">
        <v>118</v>
      </c>
      <c r="B392" s="8" t="s">
        <v>185</v>
      </c>
      <c r="C392" s="8" t="s">
        <v>107</v>
      </c>
      <c r="D392" s="8" t="s">
        <v>84</v>
      </c>
      <c r="E392" s="8"/>
      <c r="F392" s="8"/>
      <c r="G392" s="53">
        <f>G393</f>
        <v>116883.33</v>
      </c>
    </row>
    <row r="393" spans="1:7" ht="25.5">
      <c r="A393" s="68" t="s">
        <v>345</v>
      </c>
      <c r="B393" s="11" t="s">
        <v>185</v>
      </c>
      <c r="C393" s="11" t="s">
        <v>81</v>
      </c>
      <c r="D393" s="11" t="s">
        <v>84</v>
      </c>
      <c r="E393" s="11" t="s">
        <v>223</v>
      </c>
      <c r="F393" s="11"/>
      <c r="G393" s="54">
        <f>G394</f>
        <v>116883.33</v>
      </c>
    </row>
    <row r="394" spans="1:7" ht="38.25">
      <c r="A394" s="16" t="s">
        <v>399</v>
      </c>
      <c r="B394" s="4" t="s">
        <v>185</v>
      </c>
      <c r="C394" s="4" t="s">
        <v>81</v>
      </c>
      <c r="D394" s="4" t="s">
        <v>84</v>
      </c>
      <c r="E394" s="4" t="s">
        <v>397</v>
      </c>
      <c r="F394" s="4"/>
      <c r="G394" s="5">
        <f>G399+G395+G397</f>
        <v>116883.33</v>
      </c>
    </row>
    <row r="395" spans="1:7" s="70" customFormat="1" ht="25.5">
      <c r="A395" s="81" t="s">
        <v>475</v>
      </c>
      <c r="B395" s="74" t="s">
        <v>185</v>
      </c>
      <c r="C395" s="74" t="s">
        <v>81</v>
      </c>
      <c r="D395" s="74" t="s">
        <v>84</v>
      </c>
      <c r="E395" s="74" t="s">
        <v>23</v>
      </c>
      <c r="F395" s="74"/>
      <c r="G395" s="86">
        <f>G396</f>
        <v>100713.9</v>
      </c>
    </row>
    <row r="396" spans="1:7" ht="38.25">
      <c r="A396" s="27" t="s">
        <v>537</v>
      </c>
      <c r="B396" s="75" t="s">
        <v>185</v>
      </c>
      <c r="C396" s="75" t="s">
        <v>81</v>
      </c>
      <c r="D396" s="75" t="s">
        <v>84</v>
      </c>
      <c r="E396" s="75" t="s">
        <v>23</v>
      </c>
      <c r="F396" s="88" t="s">
        <v>536</v>
      </c>
      <c r="G396" s="87">
        <f>100713.9</f>
        <v>100713.9</v>
      </c>
    </row>
    <row r="397" spans="1:7" ht="63.75">
      <c r="A397" s="23" t="s">
        <v>484</v>
      </c>
      <c r="B397" s="74" t="s">
        <v>185</v>
      </c>
      <c r="C397" s="74" t="s">
        <v>81</v>
      </c>
      <c r="D397" s="74" t="s">
        <v>84</v>
      </c>
      <c r="E397" s="74" t="s">
        <v>466</v>
      </c>
      <c r="F397" s="88"/>
      <c r="G397" s="86">
        <f>G398</f>
        <v>374.3</v>
      </c>
    </row>
    <row r="398" spans="1:7" ht="25.5">
      <c r="A398" s="15" t="s">
        <v>133</v>
      </c>
      <c r="B398" s="75" t="s">
        <v>185</v>
      </c>
      <c r="C398" s="75" t="s">
        <v>81</v>
      </c>
      <c r="D398" s="75" t="s">
        <v>84</v>
      </c>
      <c r="E398" s="75" t="s">
        <v>466</v>
      </c>
      <c r="F398" s="88" t="s">
        <v>134</v>
      </c>
      <c r="G398" s="87">
        <f>374.3</f>
        <v>374.3</v>
      </c>
    </row>
    <row r="399" spans="1:7" ht="25.5">
      <c r="A399" s="16" t="s">
        <v>398</v>
      </c>
      <c r="B399" s="4" t="s">
        <v>185</v>
      </c>
      <c r="C399" s="4" t="s">
        <v>81</v>
      </c>
      <c r="D399" s="4" t="s">
        <v>84</v>
      </c>
      <c r="E399" s="4" t="s">
        <v>346</v>
      </c>
      <c r="F399" s="145"/>
      <c r="G399" s="5">
        <f>G400</f>
        <v>15795.13</v>
      </c>
    </row>
    <row r="400" spans="1:7" s="70" customFormat="1" ht="25.5">
      <c r="A400" s="15" t="s">
        <v>133</v>
      </c>
      <c r="B400" s="6" t="s">
        <v>185</v>
      </c>
      <c r="C400" s="6" t="s">
        <v>81</v>
      </c>
      <c r="D400" s="6" t="s">
        <v>84</v>
      </c>
      <c r="E400" s="6" t="s">
        <v>346</v>
      </c>
      <c r="F400" s="88" t="s">
        <v>134</v>
      </c>
      <c r="G400" s="20">
        <f>15795.13</f>
        <v>15795.13</v>
      </c>
    </row>
    <row r="401" spans="1:7">
      <c r="A401" s="24" t="s">
        <v>123</v>
      </c>
      <c r="B401" s="8">
        <v>971</v>
      </c>
      <c r="C401" s="8" t="s">
        <v>81</v>
      </c>
      <c r="D401" s="8" t="s">
        <v>99</v>
      </c>
      <c r="E401" s="8"/>
      <c r="F401" s="8"/>
      <c r="G401" s="53">
        <f>G402</f>
        <v>1084.0385999999999</v>
      </c>
    </row>
    <row r="402" spans="1:7" ht="51">
      <c r="A402" s="41" t="s">
        <v>354</v>
      </c>
      <c r="B402" s="11" t="s">
        <v>185</v>
      </c>
      <c r="C402" s="11" t="s">
        <v>81</v>
      </c>
      <c r="D402" s="11" t="s">
        <v>99</v>
      </c>
      <c r="E402" s="11" t="s">
        <v>218</v>
      </c>
      <c r="F402" s="11"/>
      <c r="G402" s="54">
        <f>G409+G403</f>
        <v>1084.0385999999999</v>
      </c>
    </row>
    <row r="403" spans="1:7" ht="40.5">
      <c r="A403" s="71" t="s">
        <v>2</v>
      </c>
      <c r="B403" s="7" t="s">
        <v>185</v>
      </c>
      <c r="C403" s="7" t="s">
        <v>81</v>
      </c>
      <c r="D403" s="7" t="s">
        <v>99</v>
      </c>
      <c r="E403" s="7" t="s">
        <v>219</v>
      </c>
      <c r="F403" s="7"/>
      <c r="G403" s="44">
        <f>G404</f>
        <v>637.03859999999997</v>
      </c>
    </row>
    <row r="404" spans="1:7" ht="38.25">
      <c r="A404" s="32" t="s">
        <v>365</v>
      </c>
      <c r="B404" s="4">
        <v>971</v>
      </c>
      <c r="C404" s="4" t="s">
        <v>81</v>
      </c>
      <c r="D404" s="4" t="s">
        <v>99</v>
      </c>
      <c r="E404" s="4" t="s">
        <v>39</v>
      </c>
      <c r="F404" s="4"/>
      <c r="G404" s="5">
        <f>G405+G407</f>
        <v>637.03859999999997</v>
      </c>
    </row>
    <row r="405" spans="1:7" ht="25.5">
      <c r="A405" s="17" t="s">
        <v>559</v>
      </c>
      <c r="B405" s="4" t="s">
        <v>185</v>
      </c>
      <c r="C405" s="4" t="s">
        <v>81</v>
      </c>
      <c r="D405" s="4" t="s">
        <v>99</v>
      </c>
      <c r="E405" s="4" t="s">
        <v>560</v>
      </c>
      <c r="F405" s="4"/>
      <c r="G405" s="5">
        <f>G406</f>
        <v>387.03859999999997</v>
      </c>
    </row>
    <row r="406" spans="1:7" ht="25.5">
      <c r="A406" s="15" t="s">
        <v>133</v>
      </c>
      <c r="B406" s="6" t="s">
        <v>185</v>
      </c>
      <c r="C406" s="6" t="s">
        <v>81</v>
      </c>
      <c r="D406" s="6" t="s">
        <v>99</v>
      </c>
      <c r="E406" s="6" t="s">
        <v>560</v>
      </c>
      <c r="F406" s="88" t="s">
        <v>134</v>
      </c>
      <c r="G406" s="87">
        <f>367.6386+19.4</f>
        <v>387.03859999999997</v>
      </c>
    </row>
    <row r="407" spans="1:7" s="42" customFormat="1" ht="38.25">
      <c r="A407" s="17" t="s">
        <v>476</v>
      </c>
      <c r="B407" s="4" t="s">
        <v>185</v>
      </c>
      <c r="C407" s="4" t="s">
        <v>81</v>
      </c>
      <c r="D407" s="4" t="s">
        <v>99</v>
      </c>
      <c r="E407" s="4" t="s">
        <v>561</v>
      </c>
      <c r="F407" s="4"/>
      <c r="G407" s="86">
        <f>G408</f>
        <v>250</v>
      </c>
    </row>
    <row r="408" spans="1:7" ht="25.5">
      <c r="A408" s="15" t="s">
        <v>133</v>
      </c>
      <c r="B408" s="6" t="s">
        <v>185</v>
      </c>
      <c r="C408" s="6" t="s">
        <v>81</v>
      </c>
      <c r="D408" s="6" t="s">
        <v>99</v>
      </c>
      <c r="E408" s="6" t="s">
        <v>561</v>
      </c>
      <c r="F408" s="88" t="s">
        <v>134</v>
      </c>
      <c r="G408" s="87">
        <f>200+50</f>
        <v>250</v>
      </c>
    </row>
    <row r="409" spans="1:7" ht="27">
      <c r="A409" s="69" t="s">
        <v>3</v>
      </c>
      <c r="B409" s="7" t="s">
        <v>185</v>
      </c>
      <c r="C409" s="7" t="s">
        <v>81</v>
      </c>
      <c r="D409" s="7" t="s">
        <v>99</v>
      </c>
      <c r="E409" s="7" t="s">
        <v>306</v>
      </c>
      <c r="F409" s="7"/>
      <c r="G409" s="44">
        <f t="shared" ref="G409" si="0">G410</f>
        <v>447</v>
      </c>
    </row>
    <row r="410" spans="1:7" ht="76.5">
      <c r="A410" s="25" t="s">
        <v>366</v>
      </c>
      <c r="B410" s="4" t="s">
        <v>185</v>
      </c>
      <c r="C410" s="4" t="s">
        <v>81</v>
      </c>
      <c r="D410" s="4" t="s">
        <v>99</v>
      </c>
      <c r="E410" s="4" t="s">
        <v>307</v>
      </c>
      <c r="F410" s="4"/>
      <c r="G410" s="5">
        <f>G411</f>
        <v>447</v>
      </c>
    </row>
    <row r="411" spans="1:7" ht="25.5">
      <c r="A411" s="25" t="s">
        <v>16</v>
      </c>
      <c r="B411" s="4" t="s">
        <v>185</v>
      </c>
      <c r="C411" s="4" t="s">
        <v>81</v>
      </c>
      <c r="D411" s="4" t="s">
        <v>99</v>
      </c>
      <c r="E411" s="4" t="s">
        <v>465</v>
      </c>
      <c r="F411" s="4"/>
      <c r="G411" s="5">
        <f>G412</f>
        <v>447</v>
      </c>
    </row>
    <row r="412" spans="1:7" ht="25.5">
      <c r="A412" s="15" t="s">
        <v>133</v>
      </c>
      <c r="B412" s="6" t="s">
        <v>185</v>
      </c>
      <c r="C412" s="6" t="s">
        <v>81</v>
      </c>
      <c r="D412" s="6" t="s">
        <v>99</v>
      </c>
      <c r="E412" s="6" t="s">
        <v>465</v>
      </c>
      <c r="F412" s="6" t="s">
        <v>134</v>
      </c>
      <c r="G412" s="20">
        <v>447</v>
      </c>
    </row>
    <row r="413" spans="1:7">
      <c r="A413" s="35" t="s">
        <v>152</v>
      </c>
      <c r="B413" s="9" t="s">
        <v>185</v>
      </c>
      <c r="C413" s="9" t="s">
        <v>83</v>
      </c>
      <c r="D413" s="9"/>
      <c r="E413" s="9"/>
      <c r="F413" s="9"/>
      <c r="G413" s="52">
        <f>G414</f>
        <v>30689.399999999998</v>
      </c>
    </row>
    <row r="414" spans="1:7" ht="25.5">
      <c r="A414" s="29" t="s">
        <v>321</v>
      </c>
      <c r="B414" s="8" t="s">
        <v>185</v>
      </c>
      <c r="C414" s="8" t="s">
        <v>83</v>
      </c>
      <c r="D414" s="8" t="s">
        <v>83</v>
      </c>
      <c r="E414" s="8"/>
      <c r="F414" s="8"/>
      <c r="G414" s="53">
        <f>G415</f>
        <v>30689.399999999998</v>
      </c>
    </row>
    <row r="415" spans="1:7">
      <c r="A415" s="41" t="s">
        <v>175</v>
      </c>
      <c r="B415" s="11" t="s">
        <v>185</v>
      </c>
      <c r="C415" s="11" t="s">
        <v>83</v>
      </c>
      <c r="D415" s="11" t="s">
        <v>83</v>
      </c>
      <c r="E415" s="11" t="s">
        <v>198</v>
      </c>
      <c r="F415" s="11"/>
      <c r="G415" s="54">
        <f>G638+G416</f>
        <v>30689.399999999998</v>
      </c>
    </row>
    <row r="416" spans="1:7" s="43" customFormat="1" ht="25.5">
      <c r="A416" s="16" t="s">
        <v>480</v>
      </c>
      <c r="B416" s="4" t="s">
        <v>185</v>
      </c>
      <c r="C416" s="4" t="s">
        <v>83</v>
      </c>
      <c r="D416" s="4" t="s">
        <v>83</v>
      </c>
      <c r="E416" s="4" t="s">
        <v>481</v>
      </c>
      <c r="F416" s="4"/>
      <c r="G416" s="5">
        <f>G417</f>
        <v>30689.399999999998</v>
      </c>
    </row>
    <row r="417" spans="1:7" ht="38.25">
      <c r="A417" s="27" t="s">
        <v>537</v>
      </c>
      <c r="B417" s="6" t="s">
        <v>185</v>
      </c>
      <c r="C417" s="6" t="s">
        <v>83</v>
      </c>
      <c r="D417" s="6" t="s">
        <v>83</v>
      </c>
      <c r="E417" s="6" t="s">
        <v>481</v>
      </c>
      <c r="F417" s="6" t="s">
        <v>536</v>
      </c>
      <c r="G417" s="87">
        <f>29475.6+600+613.8</f>
        <v>30689.399999999998</v>
      </c>
    </row>
    <row r="418" spans="1:7" s="142" customFormat="1">
      <c r="A418" s="130" t="s">
        <v>146</v>
      </c>
      <c r="B418" s="131" t="s">
        <v>185</v>
      </c>
      <c r="C418" s="131" t="s">
        <v>85</v>
      </c>
      <c r="D418" s="132"/>
      <c r="E418" s="132"/>
      <c r="F418" s="132"/>
      <c r="G418" s="133">
        <f>G419</f>
        <v>57884.969999999994</v>
      </c>
    </row>
    <row r="419" spans="1:7" s="141" customFormat="1" ht="13.5">
      <c r="A419" s="135" t="s">
        <v>75</v>
      </c>
      <c r="B419" s="136" t="s">
        <v>185</v>
      </c>
      <c r="C419" s="136" t="s">
        <v>85</v>
      </c>
      <c r="D419" s="136" t="s">
        <v>78</v>
      </c>
      <c r="E419" s="137"/>
      <c r="F419" s="137"/>
      <c r="G419" s="138">
        <f>G420</f>
        <v>57884.969999999994</v>
      </c>
    </row>
    <row r="420" spans="1:7">
      <c r="A420" s="143" t="s">
        <v>175</v>
      </c>
      <c r="B420" s="11" t="s">
        <v>185</v>
      </c>
      <c r="C420" s="11" t="s">
        <v>85</v>
      </c>
      <c r="D420" s="11" t="s">
        <v>78</v>
      </c>
      <c r="E420" s="11" t="s">
        <v>198</v>
      </c>
      <c r="F420" s="11"/>
      <c r="G420" s="129">
        <f>G421</f>
        <v>57884.969999999994</v>
      </c>
    </row>
    <row r="421" spans="1:7" ht="25.5">
      <c r="A421" s="140" t="s">
        <v>529</v>
      </c>
      <c r="B421" s="4" t="s">
        <v>185</v>
      </c>
      <c r="C421" s="4" t="s">
        <v>85</v>
      </c>
      <c r="D421" s="4" t="s">
        <v>78</v>
      </c>
      <c r="E421" s="4" t="s">
        <v>521</v>
      </c>
      <c r="F421" s="6"/>
      <c r="G421" s="86">
        <f>G422</f>
        <v>57884.969999999994</v>
      </c>
    </row>
    <row r="422" spans="1:7" ht="38.25">
      <c r="A422" s="27" t="s">
        <v>537</v>
      </c>
      <c r="B422" s="6" t="s">
        <v>185</v>
      </c>
      <c r="C422" s="6" t="s">
        <v>85</v>
      </c>
      <c r="D422" s="6" t="s">
        <v>78</v>
      </c>
      <c r="E422" s="6" t="s">
        <v>521</v>
      </c>
      <c r="F422" s="6" t="s">
        <v>536</v>
      </c>
      <c r="G422" s="87">
        <f>56433.1+1151.67+300.2</f>
        <v>57884.969999999994</v>
      </c>
    </row>
    <row r="423" spans="1:7" s="142" customFormat="1">
      <c r="A423" s="22" t="s">
        <v>149</v>
      </c>
      <c r="B423" s="131" t="s">
        <v>185</v>
      </c>
      <c r="C423" s="131" t="s">
        <v>98</v>
      </c>
      <c r="D423" s="132"/>
      <c r="E423" s="132"/>
      <c r="F423" s="132"/>
      <c r="G423" s="133">
        <f>G424</f>
        <v>111383.18</v>
      </c>
    </row>
    <row r="424" spans="1:7" s="141" customFormat="1" ht="13.5">
      <c r="A424" s="24" t="s">
        <v>122</v>
      </c>
      <c r="B424" s="136" t="s">
        <v>185</v>
      </c>
      <c r="C424" s="136" t="s">
        <v>98</v>
      </c>
      <c r="D424" s="136" t="s">
        <v>80</v>
      </c>
      <c r="E424" s="137"/>
      <c r="F424" s="137"/>
      <c r="G424" s="138">
        <f>G425</f>
        <v>111383.18</v>
      </c>
    </row>
    <row r="425" spans="1:7">
      <c r="A425" s="143" t="s">
        <v>175</v>
      </c>
      <c r="B425" s="11" t="s">
        <v>185</v>
      </c>
      <c r="C425" s="11" t="s">
        <v>98</v>
      </c>
      <c r="D425" s="11" t="s">
        <v>80</v>
      </c>
      <c r="E425" s="11" t="s">
        <v>198</v>
      </c>
      <c r="F425" s="11"/>
      <c r="G425" s="129">
        <f>G426</f>
        <v>111383.18</v>
      </c>
    </row>
    <row r="426" spans="1:7">
      <c r="A426" s="140" t="s">
        <v>518</v>
      </c>
      <c r="B426" s="4" t="s">
        <v>185</v>
      </c>
      <c r="C426" s="4" t="s">
        <v>98</v>
      </c>
      <c r="D426" s="4" t="s">
        <v>80</v>
      </c>
      <c r="E426" s="4" t="s">
        <v>521</v>
      </c>
      <c r="F426" s="6"/>
      <c r="G426" s="86">
        <f>G427</f>
        <v>111383.18</v>
      </c>
    </row>
    <row r="427" spans="1:7" ht="38.25">
      <c r="A427" s="27" t="s">
        <v>537</v>
      </c>
      <c r="B427" s="6" t="s">
        <v>185</v>
      </c>
      <c r="C427" s="6" t="s">
        <v>98</v>
      </c>
      <c r="D427" s="6" t="s">
        <v>80</v>
      </c>
      <c r="E427" s="6" t="s">
        <v>521</v>
      </c>
      <c r="F427" s="6" t="s">
        <v>536</v>
      </c>
      <c r="G427" s="87">
        <f>7336.3+149.68+556.2+103341</f>
        <v>111383.18</v>
      </c>
    </row>
    <row r="428" spans="1:7" ht="38.25">
      <c r="A428" s="49" t="s">
        <v>63</v>
      </c>
      <c r="B428" s="50">
        <v>973</v>
      </c>
      <c r="C428" s="50"/>
      <c r="D428" s="50"/>
      <c r="E428" s="50"/>
      <c r="F428" s="50"/>
      <c r="G428" s="51">
        <f>G429+G443+G482</f>
        <v>81017.400000000009</v>
      </c>
    </row>
    <row r="429" spans="1:7">
      <c r="A429" s="22" t="s">
        <v>140</v>
      </c>
      <c r="B429" s="9">
        <v>973</v>
      </c>
      <c r="C429" s="9" t="s">
        <v>82</v>
      </c>
      <c r="D429" s="9" t="s">
        <v>79</v>
      </c>
      <c r="E429" s="9"/>
      <c r="F429" s="9"/>
      <c r="G429" s="56">
        <f>G430</f>
        <v>25814.1</v>
      </c>
    </row>
    <row r="430" spans="1:7">
      <c r="A430" s="24" t="s">
        <v>311</v>
      </c>
      <c r="B430" s="8">
        <v>973</v>
      </c>
      <c r="C430" s="8" t="s">
        <v>82</v>
      </c>
      <c r="D430" s="8" t="s">
        <v>93</v>
      </c>
      <c r="E430" s="8"/>
      <c r="F430" s="8"/>
      <c r="G430" s="53">
        <f>G431+G438</f>
        <v>25814.1</v>
      </c>
    </row>
    <row r="431" spans="1:7" ht="25.5">
      <c r="A431" s="18" t="s">
        <v>389</v>
      </c>
      <c r="B431" s="11">
        <v>973</v>
      </c>
      <c r="C431" s="11" t="s">
        <v>82</v>
      </c>
      <c r="D431" s="11" t="s">
        <v>93</v>
      </c>
      <c r="E431" s="11" t="s">
        <v>232</v>
      </c>
      <c r="F431" s="11"/>
      <c r="G431" s="54">
        <f>G432</f>
        <v>25708.5</v>
      </c>
    </row>
    <row r="432" spans="1:7" ht="27">
      <c r="A432" s="107" t="s">
        <v>4</v>
      </c>
      <c r="B432" s="7">
        <v>973</v>
      </c>
      <c r="C432" s="7" t="s">
        <v>82</v>
      </c>
      <c r="D432" s="7" t="s">
        <v>93</v>
      </c>
      <c r="E432" s="7" t="s">
        <v>233</v>
      </c>
      <c r="F432" s="7"/>
      <c r="G432" s="44">
        <f>G433</f>
        <v>25708.5</v>
      </c>
    </row>
    <row r="433" spans="1:7" ht="25.5">
      <c r="A433" s="25" t="s">
        <v>234</v>
      </c>
      <c r="B433" s="4" t="s">
        <v>176</v>
      </c>
      <c r="C433" s="4" t="s">
        <v>82</v>
      </c>
      <c r="D433" s="4" t="s">
        <v>93</v>
      </c>
      <c r="E433" s="4" t="s">
        <v>235</v>
      </c>
      <c r="F433" s="4"/>
      <c r="G433" s="5">
        <f>G436+G434</f>
        <v>25708.5</v>
      </c>
    </row>
    <row r="434" spans="1:7" ht="39" customHeight="1">
      <c r="A434" s="25" t="s">
        <v>236</v>
      </c>
      <c r="B434" s="4" t="s">
        <v>176</v>
      </c>
      <c r="C434" s="4" t="s">
        <v>82</v>
      </c>
      <c r="D434" s="4" t="s">
        <v>93</v>
      </c>
      <c r="E434" s="4" t="s">
        <v>237</v>
      </c>
      <c r="F434" s="4"/>
      <c r="G434" s="5">
        <f>G435</f>
        <v>11850.8</v>
      </c>
    </row>
    <row r="435" spans="1:7" ht="51">
      <c r="A435" s="27" t="s">
        <v>143</v>
      </c>
      <c r="B435" s="6" t="s">
        <v>176</v>
      </c>
      <c r="C435" s="6" t="s">
        <v>82</v>
      </c>
      <c r="D435" s="6" t="s">
        <v>93</v>
      </c>
      <c r="E435" s="6" t="s">
        <v>237</v>
      </c>
      <c r="F435" s="6" t="s">
        <v>147</v>
      </c>
      <c r="G435" s="20">
        <v>11850.8</v>
      </c>
    </row>
    <row r="436" spans="1:7" ht="76.5">
      <c r="A436" s="25" t="s">
        <v>494</v>
      </c>
      <c r="B436" s="4">
        <v>973</v>
      </c>
      <c r="C436" s="4" t="s">
        <v>82</v>
      </c>
      <c r="D436" s="4" t="s">
        <v>93</v>
      </c>
      <c r="E436" s="4" t="s">
        <v>371</v>
      </c>
      <c r="F436" s="4"/>
      <c r="G436" s="5">
        <f>G437</f>
        <v>13857.7</v>
      </c>
    </row>
    <row r="437" spans="1:7" ht="51">
      <c r="A437" s="27" t="s">
        <v>143</v>
      </c>
      <c r="B437" s="6">
        <v>973</v>
      </c>
      <c r="C437" s="6" t="s">
        <v>82</v>
      </c>
      <c r="D437" s="6" t="s">
        <v>93</v>
      </c>
      <c r="E437" s="6" t="s">
        <v>371</v>
      </c>
      <c r="F437" s="6" t="s">
        <v>147</v>
      </c>
      <c r="G437" s="87">
        <v>13857.7</v>
      </c>
    </row>
    <row r="438" spans="1:7" ht="25.5">
      <c r="A438" s="67" t="s">
        <v>390</v>
      </c>
      <c r="B438" s="11" t="s">
        <v>176</v>
      </c>
      <c r="C438" s="11" t="s">
        <v>82</v>
      </c>
      <c r="D438" s="11" t="s">
        <v>93</v>
      </c>
      <c r="E438" s="11" t="s">
        <v>258</v>
      </c>
      <c r="F438" s="11"/>
      <c r="G438" s="54">
        <f>G439</f>
        <v>105.6</v>
      </c>
    </row>
    <row r="439" spans="1:7" ht="13.5">
      <c r="A439" s="64" t="s">
        <v>5</v>
      </c>
      <c r="B439" s="7" t="s">
        <v>176</v>
      </c>
      <c r="C439" s="7" t="s">
        <v>82</v>
      </c>
      <c r="D439" s="7" t="s">
        <v>93</v>
      </c>
      <c r="E439" s="7" t="s">
        <v>327</v>
      </c>
      <c r="F439" s="7"/>
      <c r="G439" s="44">
        <f>G440</f>
        <v>105.6</v>
      </c>
    </row>
    <row r="440" spans="1:7" ht="25.5">
      <c r="A440" s="65" t="s">
        <v>328</v>
      </c>
      <c r="B440" s="4" t="s">
        <v>176</v>
      </c>
      <c r="C440" s="4" t="s">
        <v>82</v>
      </c>
      <c r="D440" s="4" t="s">
        <v>93</v>
      </c>
      <c r="E440" s="4" t="s">
        <v>329</v>
      </c>
      <c r="F440" s="4"/>
      <c r="G440" s="5">
        <f>G441</f>
        <v>105.6</v>
      </c>
    </row>
    <row r="441" spans="1:7" s="42" customFormat="1" ht="25.5">
      <c r="A441" s="65" t="s">
        <v>330</v>
      </c>
      <c r="B441" s="4" t="s">
        <v>176</v>
      </c>
      <c r="C441" s="4" t="s">
        <v>82</v>
      </c>
      <c r="D441" s="4" t="s">
        <v>93</v>
      </c>
      <c r="E441" s="4" t="s">
        <v>331</v>
      </c>
      <c r="F441" s="4"/>
      <c r="G441" s="5">
        <f>G442</f>
        <v>105.6</v>
      </c>
    </row>
    <row r="442" spans="1:7">
      <c r="A442" s="66" t="s">
        <v>155</v>
      </c>
      <c r="B442" s="6" t="s">
        <v>176</v>
      </c>
      <c r="C442" s="6" t="s">
        <v>82</v>
      </c>
      <c r="D442" s="6" t="s">
        <v>93</v>
      </c>
      <c r="E442" s="6" t="s">
        <v>331</v>
      </c>
      <c r="F442" s="6" t="s">
        <v>156</v>
      </c>
      <c r="G442" s="87">
        <v>105.6</v>
      </c>
    </row>
    <row r="443" spans="1:7">
      <c r="A443" s="22" t="s">
        <v>146</v>
      </c>
      <c r="B443" s="9">
        <v>973</v>
      </c>
      <c r="C443" s="9" t="s">
        <v>95</v>
      </c>
      <c r="D443" s="9"/>
      <c r="E443" s="9"/>
      <c r="F443" s="9"/>
      <c r="G443" s="52">
        <f>G444+G465</f>
        <v>54834.200000000004</v>
      </c>
    </row>
    <row r="444" spans="1:7" s="42" customFormat="1">
      <c r="A444" s="24" t="s">
        <v>75</v>
      </c>
      <c r="B444" s="8">
        <v>973</v>
      </c>
      <c r="C444" s="8" t="s">
        <v>95</v>
      </c>
      <c r="D444" s="8" t="s">
        <v>78</v>
      </c>
      <c r="E444" s="8"/>
      <c r="F444" s="8"/>
      <c r="G444" s="53">
        <f>G445+G462</f>
        <v>44536.800000000003</v>
      </c>
    </row>
    <row r="445" spans="1:7" ht="25.5">
      <c r="A445" s="18" t="s">
        <v>389</v>
      </c>
      <c r="B445" s="11" t="s">
        <v>176</v>
      </c>
      <c r="C445" s="11" t="s">
        <v>85</v>
      </c>
      <c r="D445" s="11" t="s">
        <v>78</v>
      </c>
      <c r="E445" s="11" t="s">
        <v>232</v>
      </c>
      <c r="F445" s="11"/>
      <c r="G445" s="54">
        <f>G458+G452+G446</f>
        <v>39382.584000000003</v>
      </c>
    </row>
    <row r="446" spans="1:7" ht="13.5">
      <c r="A446" s="107" t="s">
        <v>6</v>
      </c>
      <c r="B446" s="7" t="s">
        <v>176</v>
      </c>
      <c r="C446" s="7" t="s">
        <v>95</v>
      </c>
      <c r="D446" s="7" t="s">
        <v>78</v>
      </c>
      <c r="E446" s="7" t="s">
        <v>238</v>
      </c>
      <c r="F446" s="7"/>
      <c r="G446" s="44">
        <f>G447</f>
        <v>14425.056</v>
      </c>
    </row>
    <row r="447" spans="1:7" s="42" customFormat="1" ht="25.5">
      <c r="A447" s="25" t="s">
        <v>239</v>
      </c>
      <c r="B447" s="4" t="s">
        <v>176</v>
      </c>
      <c r="C447" s="4" t="s">
        <v>85</v>
      </c>
      <c r="D447" s="4" t="s">
        <v>78</v>
      </c>
      <c r="E447" s="4" t="s">
        <v>240</v>
      </c>
      <c r="F447" s="4"/>
      <c r="G447" s="5">
        <f>G448+G450</f>
        <v>14425.056</v>
      </c>
    </row>
    <row r="448" spans="1:7" s="42" customFormat="1" ht="25.5">
      <c r="A448" s="23" t="s">
        <v>243</v>
      </c>
      <c r="B448" s="4" t="s">
        <v>176</v>
      </c>
      <c r="C448" s="4" t="s">
        <v>85</v>
      </c>
      <c r="D448" s="4" t="s">
        <v>78</v>
      </c>
      <c r="E448" s="4" t="s">
        <v>372</v>
      </c>
      <c r="F448" s="4"/>
      <c r="G448" s="5">
        <f>G449</f>
        <v>5374.1559999999999</v>
      </c>
    </row>
    <row r="449" spans="1:7" s="42" customFormat="1" ht="51">
      <c r="A449" s="26" t="s">
        <v>142</v>
      </c>
      <c r="B449" s="6" t="s">
        <v>176</v>
      </c>
      <c r="C449" s="6" t="s">
        <v>85</v>
      </c>
      <c r="D449" s="6" t="s">
        <v>78</v>
      </c>
      <c r="E449" s="6" t="s">
        <v>372</v>
      </c>
      <c r="F449" s="6" t="s">
        <v>148</v>
      </c>
      <c r="G449" s="87">
        <v>5374.1559999999999</v>
      </c>
    </row>
    <row r="450" spans="1:7" ht="25.5">
      <c r="A450" s="23" t="s">
        <v>241</v>
      </c>
      <c r="B450" s="4" t="s">
        <v>176</v>
      </c>
      <c r="C450" s="4" t="s">
        <v>85</v>
      </c>
      <c r="D450" s="4" t="s">
        <v>78</v>
      </c>
      <c r="E450" s="4" t="s">
        <v>242</v>
      </c>
      <c r="F450" s="4"/>
      <c r="G450" s="86">
        <f>G451</f>
        <v>9050.9</v>
      </c>
    </row>
    <row r="451" spans="1:7" ht="51">
      <c r="A451" s="26" t="s">
        <v>142</v>
      </c>
      <c r="B451" s="6" t="s">
        <v>176</v>
      </c>
      <c r="C451" s="6" t="s">
        <v>85</v>
      </c>
      <c r="D451" s="6" t="s">
        <v>78</v>
      </c>
      <c r="E451" s="6" t="s">
        <v>242</v>
      </c>
      <c r="F451" s="6" t="s">
        <v>148</v>
      </c>
      <c r="G451" s="87">
        <v>9050.9</v>
      </c>
    </row>
    <row r="452" spans="1:7" ht="27">
      <c r="A452" s="69" t="s">
        <v>7</v>
      </c>
      <c r="B452" s="7" t="s">
        <v>176</v>
      </c>
      <c r="C452" s="7" t="s">
        <v>95</v>
      </c>
      <c r="D452" s="7" t="s">
        <v>78</v>
      </c>
      <c r="E452" s="7" t="s">
        <v>244</v>
      </c>
      <c r="F452" s="7"/>
      <c r="G452" s="93">
        <f>G453</f>
        <v>24423.527999999998</v>
      </c>
    </row>
    <row r="453" spans="1:7" ht="25.5">
      <c r="A453" s="25" t="s">
        <v>245</v>
      </c>
      <c r="B453" s="4" t="s">
        <v>176</v>
      </c>
      <c r="C453" s="4" t="s">
        <v>85</v>
      </c>
      <c r="D453" s="4" t="s">
        <v>78</v>
      </c>
      <c r="E453" s="4" t="s">
        <v>246</v>
      </c>
      <c r="F453" s="4"/>
      <c r="G453" s="86">
        <f>G454+G456</f>
        <v>24423.527999999998</v>
      </c>
    </row>
    <row r="454" spans="1:7" ht="25.5">
      <c r="A454" s="23" t="s">
        <v>243</v>
      </c>
      <c r="B454" s="4" t="s">
        <v>176</v>
      </c>
      <c r="C454" s="4" t="s">
        <v>85</v>
      </c>
      <c r="D454" s="4" t="s">
        <v>78</v>
      </c>
      <c r="E454" s="4" t="s">
        <v>373</v>
      </c>
      <c r="F454" s="4"/>
      <c r="G454" s="86">
        <f>G455</f>
        <v>9722.6280000000006</v>
      </c>
    </row>
    <row r="455" spans="1:7" ht="51">
      <c r="A455" s="27" t="s">
        <v>143</v>
      </c>
      <c r="B455" s="6" t="s">
        <v>176</v>
      </c>
      <c r="C455" s="6" t="s">
        <v>85</v>
      </c>
      <c r="D455" s="6" t="s">
        <v>78</v>
      </c>
      <c r="E455" s="6" t="s">
        <v>373</v>
      </c>
      <c r="F455" s="6" t="s">
        <v>147</v>
      </c>
      <c r="G455" s="87">
        <v>9722.6280000000006</v>
      </c>
    </row>
    <row r="456" spans="1:7" ht="38.25">
      <c r="A456" s="23" t="s">
        <v>247</v>
      </c>
      <c r="B456" s="4" t="s">
        <v>176</v>
      </c>
      <c r="C456" s="4" t="s">
        <v>95</v>
      </c>
      <c r="D456" s="4" t="s">
        <v>78</v>
      </c>
      <c r="E456" s="4" t="s">
        <v>248</v>
      </c>
      <c r="F456" s="6"/>
      <c r="G456" s="86">
        <f>SUM(G457:G457)</f>
        <v>14700.9</v>
      </c>
    </row>
    <row r="457" spans="1:7" ht="51">
      <c r="A457" s="27" t="s">
        <v>143</v>
      </c>
      <c r="B457" s="6" t="s">
        <v>176</v>
      </c>
      <c r="C457" s="6" t="s">
        <v>85</v>
      </c>
      <c r="D457" s="6" t="s">
        <v>78</v>
      </c>
      <c r="E457" s="6" t="s">
        <v>248</v>
      </c>
      <c r="F457" s="6" t="s">
        <v>147</v>
      </c>
      <c r="G457" s="87">
        <v>14700.9</v>
      </c>
    </row>
    <row r="458" spans="1:7" ht="13.5">
      <c r="A458" s="107" t="s">
        <v>8</v>
      </c>
      <c r="B458" s="7" t="s">
        <v>176</v>
      </c>
      <c r="C458" s="7" t="s">
        <v>85</v>
      </c>
      <c r="D458" s="7" t="s">
        <v>78</v>
      </c>
      <c r="E458" s="7" t="s">
        <v>249</v>
      </c>
      <c r="F458" s="7"/>
      <c r="G458" s="44">
        <f>G459</f>
        <v>534</v>
      </c>
    </row>
    <row r="459" spans="1:7" ht="25.5">
      <c r="A459" s="25" t="s">
        <v>250</v>
      </c>
      <c r="B459" s="4" t="s">
        <v>176</v>
      </c>
      <c r="C459" s="4" t="s">
        <v>85</v>
      </c>
      <c r="D459" s="4" t="s">
        <v>78</v>
      </c>
      <c r="E459" s="4" t="s">
        <v>251</v>
      </c>
      <c r="F459" s="4"/>
      <c r="G459" s="5">
        <f>G460</f>
        <v>534</v>
      </c>
    </row>
    <row r="460" spans="1:7" ht="25.5">
      <c r="A460" s="16" t="s">
        <v>252</v>
      </c>
      <c r="B460" s="4" t="s">
        <v>176</v>
      </c>
      <c r="C460" s="4" t="s">
        <v>85</v>
      </c>
      <c r="D460" s="4" t="s">
        <v>78</v>
      </c>
      <c r="E460" s="4" t="s">
        <v>253</v>
      </c>
      <c r="F460" s="4"/>
      <c r="G460" s="5">
        <f>SUM(G461:G461)</f>
        <v>534</v>
      </c>
    </row>
    <row r="461" spans="1:7" ht="25.5">
      <c r="A461" s="26" t="s">
        <v>160</v>
      </c>
      <c r="B461" s="6" t="s">
        <v>176</v>
      </c>
      <c r="C461" s="6" t="s">
        <v>85</v>
      </c>
      <c r="D461" s="6" t="s">
        <v>78</v>
      </c>
      <c r="E461" s="6" t="s">
        <v>253</v>
      </c>
      <c r="F461" s="6" t="s">
        <v>134</v>
      </c>
      <c r="G461" s="87">
        <v>534</v>
      </c>
    </row>
    <row r="462" spans="1:7">
      <c r="A462" s="18" t="s">
        <v>255</v>
      </c>
      <c r="B462" s="11" t="s">
        <v>176</v>
      </c>
      <c r="C462" s="11" t="s">
        <v>85</v>
      </c>
      <c r="D462" s="11" t="s">
        <v>78</v>
      </c>
      <c r="E462" s="11" t="s">
        <v>198</v>
      </c>
      <c r="F462" s="11"/>
      <c r="G462" s="58">
        <f>G463</f>
        <v>5154.2160000000003</v>
      </c>
    </row>
    <row r="463" spans="1:7" ht="25.5">
      <c r="A463" s="23" t="s">
        <v>243</v>
      </c>
      <c r="B463" s="4" t="s">
        <v>176</v>
      </c>
      <c r="C463" s="4" t="s">
        <v>85</v>
      </c>
      <c r="D463" s="4" t="s">
        <v>78</v>
      </c>
      <c r="E463" s="4" t="s">
        <v>374</v>
      </c>
      <c r="F463" s="4"/>
      <c r="G463" s="5">
        <f>G464</f>
        <v>5154.2160000000003</v>
      </c>
    </row>
    <row r="464" spans="1:7">
      <c r="A464" s="27" t="s">
        <v>188</v>
      </c>
      <c r="B464" s="6" t="s">
        <v>176</v>
      </c>
      <c r="C464" s="6" t="s">
        <v>85</v>
      </c>
      <c r="D464" s="6" t="s">
        <v>78</v>
      </c>
      <c r="E464" s="6" t="s">
        <v>374</v>
      </c>
      <c r="F464" s="6" t="s">
        <v>138</v>
      </c>
      <c r="G464" s="87">
        <v>5154.2160000000003</v>
      </c>
    </row>
    <row r="465" spans="1:7">
      <c r="A465" s="28" t="s">
        <v>172</v>
      </c>
      <c r="B465" s="8" t="s">
        <v>176</v>
      </c>
      <c r="C465" s="8" t="s">
        <v>85</v>
      </c>
      <c r="D465" s="8" t="s">
        <v>81</v>
      </c>
      <c r="E465" s="8"/>
      <c r="F465" s="8"/>
      <c r="G465" s="53">
        <f>G466+G478</f>
        <v>10297.400000000001</v>
      </c>
    </row>
    <row r="466" spans="1:7" ht="25.5">
      <c r="A466" s="18" t="s">
        <v>389</v>
      </c>
      <c r="B466" s="11" t="s">
        <v>176</v>
      </c>
      <c r="C466" s="11" t="s">
        <v>95</v>
      </c>
      <c r="D466" s="11" t="s">
        <v>81</v>
      </c>
      <c r="E466" s="11" t="s">
        <v>232</v>
      </c>
      <c r="F466" s="11"/>
      <c r="G466" s="54">
        <f>G467</f>
        <v>10146.400000000001</v>
      </c>
    </row>
    <row r="467" spans="1:7" ht="13.5">
      <c r="A467" s="107" t="s">
        <v>8</v>
      </c>
      <c r="B467" s="7" t="s">
        <v>176</v>
      </c>
      <c r="C467" s="7" t="s">
        <v>85</v>
      </c>
      <c r="D467" s="7" t="s">
        <v>81</v>
      </c>
      <c r="E467" s="7" t="s">
        <v>249</v>
      </c>
      <c r="F467" s="7"/>
      <c r="G467" s="44">
        <f>G468</f>
        <v>10146.400000000001</v>
      </c>
    </row>
    <row r="468" spans="1:7" ht="25.5">
      <c r="A468" s="25" t="s">
        <v>438</v>
      </c>
      <c r="B468" s="4" t="s">
        <v>176</v>
      </c>
      <c r="C468" s="4" t="s">
        <v>85</v>
      </c>
      <c r="D468" s="4" t="s">
        <v>81</v>
      </c>
      <c r="E468" s="4" t="s">
        <v>437</v>
      </c>
      <c r="F468" s="4"/>
      <c r="G468" s="5">
        <f>G469+G472</f>
        <v>10146.400000000001</v>
      </c>
    </row>
    <row r="469" spans="1:7" ht="25.5">
      <c r="A469" s="25" t="s">
        <v>158</v>
      </c>
      <c r="B469" s="4" t="s">
        <v>176</v>
      </c>
      <c r="C469" s="4" t="s">
        <v>85</v>
      </c>
      <c r="D469" s="4" t="s">
        <v>81</v>
      </c>
      <c r="E469" s="4" t="s">
        <v>301</v>
      </c>
      <c r="F469" s="4"/>
      <c r="G469" s="5">
        <f>SUM(G470:G471)</f>
        <v>833</v>
      </c>
    </row>
    <row r="470" spans="1:7" ht="25.5">
      <c r="A470" s="15" t="s">
        <v>196</v>
      </c>
      <c r="B470" s="6" t="s">
        <v>176</v>
      </c>
      <c r="C470" s="6" t="s">
        <v>85</v>
      </c>
      <c r="D470" s="6" t="s">
        <v>81</v>
      </c>
      <c r="E470" s="6" t="s">
        <v>301</v>
      </c>
      <c r="F470" s="6" t="s">
        <v>130</v>
      </c>
      <c r="G470" s="87">
        <v>639.79999999999995</v>
      </c>
    </row>
    <row r="471" spans="1:7" ht="38.25">
      <c r="A471" s="15" t="s">
        <v>197</v>
      </c>
      <c r="B471" s="6" t="s">
        <v>176</v>
      </c>
      <c r="C471" s="6" t="s">
        <v>85</v>
      </c>
      <c r="D471" s="6" t="s">
        <v>81</v>
      </c>
      <c r="E471" s="6" t="s">
        <v>301</v>
      </c>
      <c r="F471" s="6" t="s">
        <v>190</v>
      </c>
      <c r="G471" s="87">
        <v>193.2</v>
      </c>
    </row>
    <row r="472" spans="1:7" ht="25.5">
      <c r="A472" s="16" t="s">
        <v>391</v>
      </c>
      <c r="B472" s="4" t="s">
        <v>176</v>
      </c>
      <c r="C472" s="4" t="s">
        <v>85</v>
      </c>
      <c r="D472" s="4" t="s">
        <v>81</v>
      </c>
      <c r="E472" s="4" t="s">
        <v>254</v>
      </c>
      <c r="F472" s="4"/>
      <c r="G472" s="86">
        <f>SUM(G473:G477)</f>
        <v>9313.4000000000015</v>
      </c>
    </row>
    <row r="473" spans="1:7">
      <c r="A473" s="26" t="s">
        <v>298</v>
      </c>
      <c r="B473" s="6" t="s">
        <v>176</v>
      </c>
      <c r="C473" s="6" t="s">
        <v>85</v>
      </c>
      <c r="D473" s="6" t="s">
        <v>81</v>
      </c>
      <c r="E473" s="6" t="s">
        <v>254</v>
      </c>
      <c r="F473" s="6" t="s">
        <v>162</v>
      </c>
      <c r="G473" s="87">
        <v>6924.5</v>
      </c>
    </row>
    <row r="474" spans="1:7" ht="38.25">
      <c r="A474" s="26" t="s">
        <v>297</v>
      </c>
      <c r="B474" s="6" t="s">
        <v>176</v>
      </c>
      <c r="C474" s="6" t="s">
        <v>85</v>
      </c>
      <c r="D474" s="6" t="s">
        <v>81</v>
      </c>
      <c r="E474" s="6" t="s">
        <v>254</v>
      </c>
      <c r="F474" s="6" t="s">
        <v>217</v>
      </c>
      <c r="G474" s="87">
        <v>2091.1999999999998</v>
      </c>
    </row>
    <row r="475" spans="1:7" ht="25.5">
      <c r="A475" s="26" t="s">
        <v>159</v>
      </c>
      <c r="B475" s="6" t="s">
        <v>176</v>
      </c>
      <c r="C475" s="6" t="s">
        <v>85</v>
      </c>
      <c r="D475" s="6" t="s">
        <v>81</v>
      </c>
      <c r="E475" s="6" t="s">
        <v>254</v>
      </c>
      <c r="F475" s="6" t="s">
        <v>132</v>
      </c>
      <c r="G475" s="87">
        <v>40.700000000000003</v>
      </c>
    </row>
    <row r="476" spans="1:7" ht="25.5">
      <c r="A476" s="26" t="s">
        <v>160</v>
      </c>
      <c r="B476" s="6" t="s">
        <v>176</v>
      </c>
      <c r="C476" s="6" t="s">
        <v>85</v>
      </c>
      <c r="D476" s="6" t="s">
        <v>81</v>
      </c>
      <c r="E476" s="6" t="s">
        <v>254</v>
      </c>
      <c r="F476" s="6" t="s">
        <v>134</v>
      </c>
      <c r="G476" s="87">
        <v>252</v>
      </c>
    </row>
    <row r="477" spans="1:7">
      <c r="A477" s="26" t="s">
        <v>541</v>
      </c>
      <c r="B477" s="6" t="s">
        <v>176</v>
      </c>
      <c r="C477" s="6" t="s">
        <v>85</v>
      </c>
      <c r="D477" s="6" t="s">
        <v>81</v>
      </c>
      <c r="E477" s="6" t="s">
        <v>254</v>
      </c>
      <c r="F477" s="6" t="s">
        <v>535</v>
      </c>
      <c r="G477" s="87">
        <v>5</v>
      </c>
    </row>
    <row r="478" spans="1:7" s="42" customFormat="1" ht="25.5">
      <c r="A478" s="18" t="s">
        <v>392</v>
      </c>
      <c r="B478" s="11" t="s">
        <v>176</v>
      </c>
      <c r="C478" s="11" t="s">
        <v>85</v>
      </c>
      <c r="D478" s="11" t="s">
        <v>81</v>
      </c>
      <c r="E478" s="11" t="s">
        <v>323</v>
      </c>
      <c r="F478" s="11"/>
      <c r="G478" s="54">
        <f>G479</f>
        <v>151</v>
      </c>
    </row>
    <row r="479" spans="1:7" ht="25.5">
      <c r="A479" s="25" t="s">
        <v>336</v>
      </c>
      <c r="B479" s="4" t="s">
        <v>176</v>
      </c>
      <c r="C479" s="4" t="s">
        <v>85</v>
      </c>
      <c r="D479" s="4" t="s">
        <v>81</v>
      </c>
      <c r="E479" s="4" t="s">
        <v>40</v>
      </c>
      <c r="F479" s="4"/>
      <c r="G479" s="59">
        <f>G480</f>
        <v>151</v>
      </c>
    </row>
    <row r="480" spans="1:7" ht="25.5">
      <c r="A480" s="23" t="s">
        <v>324</v>
      </c>
      <c r="B480" s="4" t="s">
        <v>176</v>
      </c>
      <c r="C480" s="4" t="s">
        <v>85</v>
      </c>
      <c r="D480" s="4" t="s">
        <v>81</v>
      </c>
      <c r="E480" s="4" t="s">
        <v>41</v>
      </c>
      <c r="F480" s="4"/>
      <c r="G480" s="5">
        <f>G481</f>
        <v>151</v>
      </c>
    </row>
    <row r="481" spans="1:7">
      <c r="A481" s="26" t="s">
        <v>463</v>
      </c>
      <c r="B481" s="6" t="s">
        <v>176</v>
      </c>
      <c r="C481" s="6" t="s">
        <v>85</v>
      </c>
      <c r="D481" s="6" t="s">
        <v>81</v>
      </c>
      <c r="E481" s="6" t="s">
        <v>41</v>
      </c>
      <c r="F481" s="6" t="s">
        <v>462</v>
      </c>
      <c r="G481" s="87">
        <v>151</v>
      </c>
    </row>
    <row r="482" spans="1:7">
      <c r="A482" s="22" t="s">
        <v>141</v>
      </c>
      <c r="B482" s="9" t="s">
        <v>176</v>
      </c>
      <c r="C482" s="9" t="s">
        <v>87</v>
      </c>
      <c r="D482" s="9"/>
      <c r="E482" s="9"/>
      <c r="F482" s="9"/>
      <c r="G482" s="56">
        <f>G483</f>
        <v>369.1</v>
      </c>
    </row>
    <row r="483" spans="1:7">
      <c r="A483" s="29" t="s">
        <v>180</v>
      </c>
      <c r="B483" s="8" t="s">
        <v>176</v>
      </c>
      <c r="C483" s="8" t="s">
        <v>87</v>
      </c>
      <c r="D483" s="8" t="s">
        <v>93</v>
      </c>
      <c r="E483" s="8"/>
      <c r="F483" s="8"/>
      <c r="G483" s="57">
        <f>G484</f>
        <v>369.1</v>
      </c>
    </row>
    <row r="484" spans="1:7">
      <c r="A484" s="18" t="s">
        <v>255</v>
      </c>
      <c r="B484" s="11" t="s">
        <v>176</v>
      </c>
      <c r="C484" s="11" t="s">
        <v>87</v>
      </c>
      <c r="D484" s="11" t="s">
        <v>93</v>
      </c>
      <c r="E484" s="11" t="s">
        <v>198</v>
      </c>
      <c r="F484" s="11"/>
      <c r="G484" s="58">
        <f>G485</f>
        <v>369.1</v>
      </c>
    </row>
    <row r="485" spans="1:7" ht="204">
      <c r="A485" s="23" t="s">
        <v>490</v>
      </c>
      <c r="B485" s="4" t="s">
        <v>176</v>
      </c>
      <c r="C485" s="4" t="s">
        <v>87</v>
      </c>
      <c r="D485" s="4" t="s">
        <v>93</v>
      </c>
      <c r="E485" s="4" t="s">
        <v>256</v>
      </c>
      <c r="F485" s="4"/>
      <c r="G485" s="59">
        <f>SUM(G486:G487)</f>
        <v>369.1</v>
      </c>
    </row>
    <row r="486" spans="1:7" s="42" customFormat="1">
      <c r="A486" s="15" t="s">
        <v>144</v>
      </c>
      <c r="B486" s="6" t="s">
        <v>176</v>
      </c>
      <c r="C486" s="6" t="s">
        <v>87</v>
      </c>
      <c r="D486" s="6" t="s">
        <v>93</v>
      </c>
      <c r="E486" s="6" t="s">
        <v>256</v>
      </c>
      <c r="F486" s="6" t="s">
        <v>145</v>
      </c>
      <c r="G486" s="89">
        <v>60</v>
      </c>
    </row>
    <row r="487" spans="1:7">
      <c r="A487" s="27" t="s">
        <v>155</v>
      </c>
      <c r="B487" s="6">
        <v>973</v>
      </c>
      <c r="C487" s="6" t="s">
        <v>87</v>
      </c>
      <c r="D487" s="6" t="s">
        <v>93</v>
      </c>
      <c r="E487" s="6" t="s">
        <v>256</v>
      </c>
      <c r="F487" s="6" t="s">
        <v>156</v>
      </c>
      <c r="G487" s="20">
        <v>309.10000000000002</v>
      </c>
    </row>
    <row r="488" spans="1:7" ht="51">
      <c r="A488" s="49" t="s">
        <v>53</v>
      </c>
      <c r="B488" s="50" t="s">
        <v>52</v>
      </c>
      <c r="C488" s="50"/>
      <c r="D488" s="50"/>
      <c r="E488" s="50"/>
      <c r="F488" s="50"/>
      <c r="G488" s="51">
        <f>G510+G499+G489</f>
        <v>51784.32387</v>
      </c>
    </row>
    <row r="489" spans="1:7">
      <c r="A489" s="22" t="s">
        <v>140</v>
      </c>
      <c r="B489" s="9" t="s">
        <v>52</v>
      </c>
      <c r="C489" s="9" t="s">
        <v>82</v>
      </c>
      <c r="D489" s="9"/>
      <c r="E489" s="9"/>
      <c r="F489" s="9"/>
      <c r="G489" s="56">
        <f>G490</f>
        <v>1471.8</v>
      </c>
    </row>
    <row r="490" spans="1:7" s="70" customFormat="1" ht="13.5">
      <c r="A490" s="29" t="s">
        <v>97</v>
      </c>
      <c r="B490" s="8" t="s">
        <v>52</v>
      </c>
      <c r="C490" s="8" t="s">
        <v>82</v>
      </c>
      <c r="D490" s="8" t="s">
        <v>82</v>
      </c>
      <c r="E490" s="8"/>
      <c r="F490" s="8"/>
      <c r="G490" s="57">
        <f>G495+G491</f>
        <v>1471.8</v>
      </c>
    </row>
    <row r="491" spans="1:7" s="70" customFormat="1" ht="38.25">
      <c r="A491" s="36" t="s">
        <v>393</v>
      </c>
      <c r="B491" s="11" t="s">
        <v>52</v>
      </c>
      <c r="C491" s="11" t="s">
        <v>82</v>
      </c>
      <c r="D491" s="11" t="s">
        <v>82</v>
      </c>
      <c r="E491" s="11"/>
      <c r="F491" s="11"/>
      <c r="G491" s="91">
        <f>G492</f>
        <v>100</v>
      </c>
    </row>
    <row r="492" spans="1:7" s="70" customFormat="1" ht="27">
      <c r="A492" s="33" t="s">
        <v>13</v>
      </c>
      <c r="B492" s="7" t="s">
        <v>52</v>
      </c>
      <c r="C492" s="7" t="s">
        <v>82</v>
      </c>
      <c r="D492" s="7" t="s">
        <v>82</v>
      </c>
      <c r="E492" s="7" t="s">
        <v>447</v>
      </c>
      <c r="F492" s="7"/>
      <c r="G492" s="90">
        <f>G493</f>
        <v>100</v>
      </c>
    </row>
    <row r="493" spans="1:7" s="70" customFormat="1" ht="25.5">
      <c r="A493" s="32" t="s">
        <v>448</v>
      </c>
      <c r="B493" s="4" t="s">
        <v>52</v>
      </c>
      <c r="C493" s="4" t="s">
        <v>82</v>
      </c>
      <c r="D493" s="4" t="s">
        <v>82</v>
      </c>
      <c r="E493" s="4" t="s">
        <v>449</v>
      </c>
      <c r="F493" s="6"/>
      <c r="G493" s="117">
        <f>G494</f>
        <v>100</v>
      </c>
    </row>
    <row r="494" spans="1:7" s="70" customFormat="1" ht="26.25">
      <c r="A494" s="26" t="s">
        <v>160</v>
      </c>
      <c r="B494" s="6" t="s">
        <v>52</v>
      </c>
      <c r="C494" s="6" t="s">
        <v>82</v>
      </c>
      <c r="D494" s="6" t="s">
        <v>82</v>
      </c>
      <c r="E494" s="6" t="s">
        <v>449</v>
      </c>
      <c r="F494" s="6" t="s">
        <v>134</v>
      </c>
      <c r="G494" s="89">
        <v>100</v>
      </c>
    </row>
    <row r="495" spans="1:7" s="42" customFormat="1" ht="27">
      <c r="A495" s="107" t="s">
        <v>9</v>
      </c>
      <c r="B495" s="7" t="s">
        <v>52</v>
      </c>
      <c r="C495" s="7" t="s">
        <v>82</v>
      </c>
      <c r="D495" s="7" t="s">
        <v>82</v>
      </c>
      <c r="E495" s="7" t="s">
        <v>15</v>
      </c>
      <c r="F495" s="7"/>
      <c r="G495" s="44">
        <f>G496</f>
        <v>1371.8</v>
      </c>
    </row>
    <row r="496" spans="1:7" ht="25.5">
      <c r="A496" s="25" t="s">
        <v>440</v>
      </c>
      <c r="B496" s="4" t="s">
        <v>52</v>
      </c>
      <c r="C496" s="4" t="s">
        <v>82</v>
      </c>
      <c r="D496" s="4" t="s">
        <v>82</v>
      </c>
      <c r="E496" s="4" t="s">
        <v>24</v>
      </c>
      <c r="F496" s="4"/>
      <c r="G496" s="5">
        <f>G497</f>
        <v>1371.8</v>
      </c>
    </row>
    <row r="497" spans="1:7" ht="38.25">
      <c r="A497" s="25" t="s">
        <v>375</v>
      </c>
      <c r="B497" s="4" t="s">
        <v>52</v>
      </c>
      <c r="C497" s="4" t="s">
        <v>82</v>
      </c>
      <c r="D497" s="4" t="s">
        <v>82</v>
      </c>
      <c r="E497" s="4" t="s">
        <v>24</v>
      </c>
      <c r="F497" s="4"/>
      <c r="G497" s="5">
        <f>G498</f>
        <v>1371.8</v>
      </c>
    </row>
    <row r="498" spans="1:7" ht="51">
      <c r="A498" s="26" t="s">
        <v>143</v>
      </c>
      <c r="B498" s="6" t="s">
        <v>52</v>
      </c>
      <c r="C498" s="6" t="s">
        <v>82</v>
      </c>
      <c r="D498" s="6" t="s">
        <v>82</v>
      </c>
      <c r="E498" s="6" t="s">
        <v>24</v>
      </c>
      <c r="F498" s="6" t="s">
        <v>147</v>
      </c>
      <c r="G498" s="87">
        <v>1371.8</v>
      </c>
    </row>
    <row r="499" spans="1:7">
      <c r="A499" s="22" t="s">
        <v>141</v>
      </c>
      <c r="B499" s="9" t="s">
        <v>52</v>
      </c>
      <c r="C499" s="9" t="s">
        <v>87</v>
      </c>
      <c r="D499" s="9"/>
      <c r="E499" s="9"/>
      <c r="F499" s="9"/>
      <c r="G499" s="56">
        <f>G504+G500</f>
        <v>2652.02387</v>
      </c>
    </row>
    <row r="500" spans="1:7">
      <c r="A500" s="29" t="s">
        <v>180</v>
      </c>
      <c r="B500" s="8" t="s">
        <v>52</v>
      </c>
      <c r="C500" s="8" t="s">
        <v>87</v>
      </c>
      <c r="D500" s="8" t="s">
        <v>93</v>
      </c>
      <c r="E500" s="8"/>
      <c r="F500" s="8"/>
      <c r="G500" s="57">
        <f>G501</f>
        <v>233.13</v>
      </c>
    </row>
    <row r="501" spans="1:7">
      <c r="A501" s="18" t="s">
        <v>255</v>
      </c>
      <c r="B501" s="11" t="s">
        <v>52</v>
      </c>
      <c r="C501" s="11" t="s">
        <v>87</v>
      </c>
      <c r="D501" s="11" t="s">
        <v>93</v>
      </c>
      <c r="E501" s="11" t="s">
        <v>198</v>
      </c>
      <c r="F501" s="11"/>
      <c r="G501" s="58">
        <f>G502</f>
        <v>233.13</v>
      </c>
    </row>
    <row r="502" spans="1:7" ht="204">
      <c r="A502" s="25" t="s">
        <v>490</v>
      </c>
      <c r="B502" s="4" t="s">
        <v>52</v>
      </c>
      <c r="C502" s="4" t="s">
        <v>87</v>
      </c>
      <c r="D502" s="4" t="s">
        <v>93</v>
      </c>
      <c r="E502" s="4" t="s">
        <v>256</v>
      </c>
      <c r="F502" s="4"/>
      <c r="G502" s="59">
        <f>G503</f>
        <v>233.13</v>
      </c>
    </row>
    <row r="503" spans="1:7">
      <c r="A503" s="15" t="s">
        <v>144</v>
      </c>
      <c r="B503" s="6" t="s">
        <v>52</v>
      </c>
      <c r="C503" s="6" t="s">
        <v>87</v>
      </c>
      <c r="D503" s="6" t="s">
        <v>93</v>
      </c>
      <c r="E503" s="6" t="s">
        <v>256</v>
      </c>
      <c r="F503" s="6" t="s">
        <v>145</v>
      </c>
      <c r="G503" s="89">
        <v>233.13</v>
      </c>
    </row>
    <row r="504" spans="1:7">
      <c r="A504" s="29" t="s">
        <v>461</v>
      </c>
      <c r="B504" s="8" t="s">
        <v>52</v>
      </c>
      <c r="C504" s="8" t="s">
        <v>87</v>
      </c>
      <c r="D504" s="8" t="s">
        <v>81</v>
      </c>
      <c r="E504" s="8"/>
      <c r="F504" s="8"/>
      <c r="G504" s="57">
        <f>G505</f>
        <v>2418.8938699999999</v>
      </c>
    </row>
    <row r="505" spans="1:7" ht="38.25">
      <c r="A505" s="18" t="s">
        <v>393</v>
      </c>
      <c r="B505" s="11" t="s">
        <v>52</v>
      </c>
      <c r="C505" s="11" t="s">
        <v>87</v>
      </c>
      <c r="D505" s="11" t="s">
        <v>81</v>
      </c>
      <c r="E505" s="11" t="s">
        <v>257</v>
      </c>
      <c r="F505" s="11"/>
      <c r="G505" s="58">
        <f>G506</f>
        <v>2418.8938699999999</v>
      </c>
    </row>
    <row r="506" spans="1:7" ht="13.5">
      <c r="A506" s="107" t="s">
        <v>10</v>
      </c>
      <c r="B506" s="7" t="s">
        <v>52</v>
      </c>
      <c r="C506" s="7" t="s">
        <v>87</v>
      </c>
      <c r="D506" s="7" t="s">
        <v>81</v>
      </c>
      <c r="E506" s="7" t="s">
        <v>376</v>
      </c>
      <c r="F506" s="7"/>
      <c r="G506" s="108">
        <f t="shared" ref="G506:G508" si="1">G507</f>
        <v>2418.8938699999999</v>
      </c>
    </row>
    <row r="507" spans="1:7" ht="25.5">
      <c r="A507" s="25" t="s">
        <v>60</v>
      </c>
      <c r="B507" s="4" t="s">
        <v>52</v>
      </c>
      <c r="C507" s="4" t="s">
        <v>87</v>
      </c>
      <c r="D507" s="4" t="s">
        <v>81</v>
      </c>
      <c r="E507" s="4" t="s">
        <v>377</v>
      </c>
      <c r="F507" s="4"/>
      <c r="G507" s="59">
        <f>G508</f>
        <v>2418.8938699999999</v>
      </c>
    </row>
    <row r="508" spans="1:7" ht="25.5">
      <c r="A508" s="25" t="s">
        <v>495</v>
      </c>
      <c r="B508" s="4" t="s">
        <v>52</v>
      </c>
      <c r="C508" s="4" t="s">
        <v>87</v>
      </c>
      <c r="D508" s="4" t="s">
        <v>81</v>
      </c>
      <c r="E508" s="4" t="s">
        <v>378</v>
      </c>
      <c r="F508" s="4"/>
      <c r="G508" s="59">
        <f t="shared" si="1"/>
        <v>2418.8938699999999</v>
      </c>
    </row>
    <row r="509" spans="1:7">
      <c r="A509" s="27" t="s">
        <v>61</v>
      </c>
      <c r="B509" s="6" t="s">
        <v>52</v>
      </c>
      <c r="C509" s="6" t="s">
        <v>87</v>
      </c>
      <c r="D509" s="6" t="s">
        <v>81</v>
      </c>
      <c r="E509" s="6" t="s">
        <v>378</v>
      </c>
      <c r="F509" s="88" t="s">
        <v>62</v>
      </c>
      <c r="G509" s="89">
        <f>1441.29387+511+466.6</f>
        <v>2418.8938699999999</v>
      </c>
    </row>
    <row r="510" spans="1:7">
      <c r="A510" s="22" t="s">
        <v>149</v>
      </c>
      <c r="B510" s="9" t="s">
        <v>52</v>
      </c>
      <c r="C510" s="9" t="s">
        <v>98</v>
      </c>
      <c r="D510" s="9"/>
      <c r="E510" s="9"/>
      <c r="F510" s="9"/>
      <c r="G510" s="52">
        <f>G511+G530+G522</f>
        <v>47660.5</v>
      </c>
    </row>
    <row r="511" spans="1:7">
      <c r="A511" s="24" t="s">
        <v>122</v>
      </c>
      <c r="B511" s="8" t="s">
        <v>52</v>
      </c>
      <c r="C511" s="8" t="s">
        <v>98</v>
      </c>
      <c r="D511" s="8" t="s">
        <v>80</v>
      </c>
      <c r="E511" s="8"/>
      <c r="F511" s="8"/>
      <c r="G511" s="53">
        <f>G512</f>
        <v>3925.7999999999997</v>
      </c>
    </row>
    <row r="512" spans="1:7" ht="38.25">
      <c r="A512" s="18" t="s">
        <v>393</v>
      </c>
      <c r="B512" s="11" t="s">
        <v>52</v>
      </c>
      <c r="C512" s="11" t="s">
        <v>98</v>
      </c>
      <c r="D512" s="11" t="s">
        <v>80</v>
      </c>
      <c r="E512" s="11" t="s">
        <v>257</v>
      </c>
      <c r="F512" s="11"/>
      <c r="G512" s="54">
        <f>G513+G517</f>
        <v>3925.7999999999997</v>
      </c>
    </row>
    <row r="513" spans="1:7" ht="27">
      <c r="A513" s="107" t="s">
        <v>11</v>
      </c>
      <c r="B513" s="7" t="s">
        <v>52</v>
      </c>
      <c r="C513" s="7" t="s">
        <v>98</v>
      </c>
      <c r="D513" s="7" t="s">
        <v>80</v>
      </c>
      <c r="E513" s="79" t="s">
        <v>379</v>
      </c>
      <c r="F513" s="7"/>
      <c r="G513" s="44">
        <f>G515</f>
        <v>500</v>
      </c>
    </row>
    <row r="514" spans="1:7" ht="25.5">
      <c r="A514" s="25" t="s">
        <v>441</v>
      </c>
      <c r="B514" s="4" t="s">
        <v>52</v>
      </c>
      <c r="C514" s="4" t="s">
        <v>98</v>
      </c>
      <c r="D514" s="4" t="s">
        <v>80</v>
      </c>
      <c r="E514" s="74" t="s">
        <v>380</v>
      </c>
      <c r="F514" s="4"/>
      <c r="G514" s="5">
        <f>G515</f>
        <v>500</v>
      </c>
    </row>
    <row r="515" spans="1:7" ht="25.5">
      <c r="A515" s="25" t="s">
        <v>186</v>
      </c>
      <c r="B515" s="4" t="s">
        <v>52</v>
      </c>
      <c r="C515" s="4" t="s">
        <v>98</v>
      </c>
      <c r="D515" s="4" t="s">
        <v>80</v>
      </c>
      <c r="E515" s="74" t="s">
        <v>380</v>
      </c>
      <c r="F515" s="4"/>
      <c r="G515" s="5">
        <f>SUM(G516:G516)</f>
        <v>500</v>
      </c>
    </row>
    <row r="516" spans="1:7" ht="25.5">
      <c r="A516" s="26" t="s">
        <v>160</v>
      </c>
      <c r="B516" s="6" t="s">
        <v>52</v>
      </c>
      <c r="C516" s="6" t="s">
        <v>98</v>
      </c>
      <c r="D516" s="6" t="s">
        <v>80</v>
      </c>
      <c r="E516" s="75" t="s">
        <v>380</v>
      </c>
      <c r="F516" s="6" t="s">
        <v>134</v>
      </c>
      <c r="G516" s="87">
        <v>500</v>
      </c>
    </row>
    <row r="517" spans="1:7" ht="27">
      <c r="A517" s="107" t="s">
        <v>14</v>
      </c>
      <c r="B517" s="7" t="s">
        <v>52</v>
      </c>
      <c r="C517" s="7" t="s">
        <v>98</v>
      </c>
      <c r="D517" s="7" t="s">
        <v>80</v>
      </c>
      <c r="E517" s="79" t="s">
        <v>381</v>
      </c>
      <c r="F517" s="7"/>
      <c r="G517" s="93">
        <f>G519</f>
        <v>3425.7999999999997</v>
      </c>
    </row>
    <row r="518" spans="1:7" ht="25.5">
      <c r="A518" s="25" t="s">
        <v>442</v>
      </c>
      <c r="B518" s="4" t="s">
        <v>52</v>
      </c>
      <c r="C518" s="4" t="s">
        <v>98</v>
      </c>
      <c r="D518" s="4" t="s">
        <v>80</v>
      </c>
      <c r="E518" s="74" t="s">
        <v>381</v>
      </c>
      <c r="F518" s="4"/>
      <c r="G518" s="86">
        <f>G519</f>
        <v>3425.7999999999997</v>
      </c>
    </row>
    <row r="519" spans="1:7" ht="25.5">
      <c r="A519" s="16" t="s">
        <v>443</v>
      </c>
      <c r="B519" s="4" t="s">
        <v>52</v>
      </c>
      <c r="C519" s="4" t="s">
        <v>98</v>
      </c>
      <c r="D519" s="4" t="s">
        <v>80</v>
      </c>
      <c r="E519" s="74" t="s">
        <v>382</v>
      </c>
      <c r="F519" s="4"/>
      <c r="G519" s="86">
        <f>SUM(G520:G521)</f>
        <v>3425.7999999999997</v>
      </c>
    </row>
    <row r="520" spans="1:7">
      <c r="A520" s="26" t="s">
        <v>299</v>
      </c>
      <c r="B520" s="6" t="s">
        <v>52</v>
      </c>
      <c r="C520" s="6" t="s">
        <v>98</v>
      </c>
      <c r="D520" s="6" t="s">
        <v>80</v>
      </c>
      <c r="E520" s="75" t="s">
        <v>382</v>
      </c>
      <c r="F520" s="6" t="s">
        <v>162</v>
      </c>
      <c r="G520" s="87">
        <f>676.8+1954.4</f>
        <v>2631.2</v>
      </c>
    </row>
    <row r="521" spans="1:7" ht="38.25">
      <c r="A521" s="26" t="s">
        <v>300</v>
      </c>
      <c r="B521" s="6" t="s">
        <v>52</v>
      </c>
      <c r="C521" s="6" t="s">
        <v>98</v>
      </c>
      <c r="D521" s="6" t="s">
        <v>80</v>
      </c>
      <c r="E521" s="75" t="s">
        <v>382</v>
      </c>
      <c r="F521" s="6" t="s">
        <v>217</v>
      </c>
      <c r="G521" s="87">
        <f>204.4+590.2</f>
        <v>794.6</v>
      </c>
    </row>
    <row r="522" spans="1:7" s="42" customFormat="1">
      <c r="A522" s="24" t="s">
        <v>66</v>
      </c>
      <c r="B522" s="8" t="s">
        <v>52</v>
      </c>
      <c r="C522" s="8" t="s">
        <v>98</v>
      </c>
      <c r="D522" s="8" t="s">
        <v>93</v>
      </c>
      <c r="E522" s="8"/>
      <c r="F522" s="8"/>
      <c r="G522" s="53">
        <f>G523</f>
        <v>39579.300000000003</v>
      </c>
    </row>
    <row r="523" spans="1:7" ht="38.25">
      <c r="A523" s="18" t="s">
        <v>393</v>
      </c>
      <c r="B523" s="11" t="s">
        <v>52</v>
      </c>
      <c r="C523" s="11" t="s">
        <v>98</v>
      </c>
      <c r="D523" s="11" t="s">
        <v>93</v>
      </c>
      <c r="E523" s="11" t="s">
        <v>257</v>
      </c>
      <c r="F523" s="11"/>
      <c r="G523" s="54">
        <f>G524</f>
        <v>39579.300000000003</v>
      </c>
    </row>
    <row r="524" spans="1:7" ht="13.5">
      <c r="A524" s="33" t="s">
        <v>12</v>
      </c>
      <c r="B524" s="7" t="s">
        <v>52</v>
      </c>
      <c r="C524" s="7" t="s">
        <v>98</v>
      </c>
      <c r="D524" s="7" t="s">
        <v>93</v>
      </c>
      <c r="E524" s="7" t="s">
        <v>402</v>
      </c>
      <c r="F524" s="7"/>
      <c r="G524" s="44">
        <f>G525</f>
        <v>39579.300000000003</v>
      </c>
    </row>
    <row r="525" spans="1:7" s="42" customFormat="1" ht="25.5">
      <c r="A525" s="25" t="s">
        <v>383</v>
      </c>
      <c r="B525" s="4" t="s">
        <v>52</v>
      </c>
      <c r="C525" s="4" t="s">
        <v>98</v>
      </c>
      <c r="D525" s="4" t="s">
        <v>93</v>
      </c>
      <c r="E525" s="4" t="s">
        <v>384</v>
      </c>
      <c r="F525" s="4"/>
      <c r="G525" s="5">
        <f>G526+G528</f>
        <v>39579.300000000003</v>
      </c>
    </row>
    <row r="526" spans="1:7" ht="25.5">
      <c r="A526" s="25" t="s">
        <v>403</v>
      </c>
      <c r="B526" s="4" t="s">
        <v>52</v>
      </c>
      <c r="C526" s="4" t="s">
        <v>98</v>
      </c>
      <c r="D526" s="4" t="s">
        <v>93</v>
      </c>
      <c r="E526" s="4" t="s">
        <v>385</v>
      </c>
      <c r="F526" s="4"/>
      <c r="G526" s="5">
        <f>G527</f>
        <v>26291.9</v>
      </c>
    </row>
    <row r="527" spans="1:7" ht="51">
      <c r="A527" s="27" t="s">
        <v>142</v>
      </c>
      <c r="B527" s="6" t="s">
        <v>52</v>
      </c>
      <c r="C527" s="6" t="s">
        <v>98</v>
      </c>
      <c r="D527" s="6" t="s">
        <v>93</v>
      </c>
      <c r="E527" s="6" t="s">
        <v>385</v>
      </c>
      <c r="F527" s="6" t="s">
        <v>148</v>
      </c>
      <c r="G527" s="87">
        <f>25141.9+1150</f>
        <v>26291.9</v>
      </c>
    </row>
    <row r="528" spans="1:7" ht="25.5">
      <c r="A528" s="25" t="s">
        <v>496</v>
      </c>
      <c r="B528" s="4" t="s">
        <v>52</v>
      </c>
      <c r="C528" s="4" t="s">
        <v>98</v>
      </c>
      <c r="D528" s="4" t="s">
        <v>93</v>
      </c>
      <c r="E528" s="4" t="s">
        <v>409</v>
      </c>
      <c r="F528" s="4"/>
      <c r="G528" s="86">
        <f>G529</f>
        <v>13287.4</v>
      </c>
    </row>
    <row r="529" spans="1:7" ht="51">
      <c r="A529" s="27" t="s">
        <v>142</v>
      </c>
      <c r="B529" s="6" t="s">
        <v>52</v>
      </c>
      <c r="C529" s="6" t="s">
        <v>98</v>
      </c>
      <c r="D529" s="6" t="s">
        <v>93</v>
      </c>
      <c r="E529" s="6" t="s">
        <v>409</v>
      </c>
      <c r="F529" s="6" t="s">
        <v>148</v>
      </c>
      <c r="G529" s="87">
        <v>13287.4</v>
      </c>
    </row>
    <row r="530" spans="1:7">
      <c r="A530" s="24" t="s">
        <v>65</v>
      </c>
      <c r="B530" s="8" t="s">
        <v>52</v>
      </c>
      <c r="C530" s="8" t="s">
        <v>98</v>
      </c>
      <c r="D530" s="8" t="s">
        <v>83</v>
      </c>
      <c r="E530" s="8"/>
      <c r="F530" s="8"/>
      <c r="G530" s="53">
        <f>G531</f>
        <v>4155.3999999999996</v>
      </c>
    </row>
    <row r="531" spans="1:7" ht="38.25">
      <c r="A531" s="18" t="s">
        <v>393</v>
      </c>
      <c r="B531" s="11" t="s">
        <v>52</v>
      </c>
      <c r="C531" s="11" t="s">
        <v>98</v>
      </c>
      <c r="D531" s="11" t="s">
        <v>83</v>
      </c>
      <c r="E531" s="11"/>
      <c r="F531" s="11"/>
      <c r="G531" s="54">
        <f>G532</f>
        <v>4155.3999999999996</v>
      </c>
    </row>
    <row r="532" spans="1:7" ht="27">
      <c r="A532" s="33" t="s">
        <v>13</v>
      </c>
      <c r="B532" s="7" t="s">
        <v>52</v>
      </c>
      <c r="C532" s="7" t="s">
        <v>98</v>
      </c>
      <c r="D532" s="7" t="s">
        <v>83</v>
      </c>
      <c r="E532" s="7" t="s">
        <v>405</v>
      </c>
      <c r="F532" s="7"/>
      <c r="G532" s="44">
        <f>G534+G537</f>
        <v>4155.3999999999996</v>
      </c>
    </row>
    <row r="533" spans="1:7" ht="38.25">
      <c r="A533" s="32" t="s">
        <v>439</v>
      </c>
      <c r="B533" s="4" t="s">
        <v>52</v>
      </c>
      <c r="C533" s="4" t="s">
        <v>98</v>
      </c>
      <c r="D533" s="4" t="s">
        <v>83</v>
      </c>
      <c r="E533" s="4" t="s">
        <v>447</v>
      </c>
      <c r="F533" s="4"/>
      <c r="G533" s="5">
        <f>G534+G537</f>
        <v>4155.3999999999996</v>
      </c>
    </row>
    <row r="534" spans="1:7" ht="25.5">
      <c r="A534" s="25" t="s">
        <v>158</v>
      </c>
      <c r="B534" s="4" t="s">
        <v>52</v>
      </c>
      <c r="C534" s="4" t="s">
        <v>98</v>
      </c>
      <c r="D534" s="4" t="s">
        <v>83</v>
      </c>
      <c r="E534" s="4" t="s">
        <v>387</v>
      </c>
      <c r="F534" s="4"/>
      <c r="G534" s="5">
        <f>SUM(G535:G536)</f>
        <v>809.7</v>
      </c>
    </row>
    <row r="535" spans="1:7" ht="25.5">
      <c r="A535" s="15" t="s">
        <v>196</v>
      </c>
      <c r="B535" s="6" t="s">
        <v>52</v>
      </c>
      <c r="C535" s="6" t="s">
        <v>98</v>
      </c>
      <c r="D535" s="6" t="s">
        <v>83</v>
      </c>
      <c r="E535" s="6" t="s">
        <v>387</v>
      </c>
      <c r="F535" s="6" t="s">
        <v>130</v>
      </c>
      <c r="G535" s="87">
        <v>621.9</v>
      </c>
    </row>
    <row r="536" spans="1:7" ht="38.25">
      <c r="A536" s="15" t="s">
        <v>197</v>
      </c>
      <c r="B536" s="6" t="s">
        <v>52</v>
      </c>
      <c r="C536" s="6" t="s">
        <v>98</v>
      </c>
      <c r="D536" s="6" t="s">
        <v>83</v>
      </c>
      <c r="E536" s="6" t="s">
        <v>387</v>
      </c>
      <c r="F536" s="6" t="s">
        <v>190</v>
      </c>
      <c r="G536" s="87">
        <v>187.8</v>
      </c>
    </row>
    <row r="537" spans="1:7" ht="25.5">
      <c r="A537" s="31" t="s">
        <v>64</v>
      </c>
      <c r="B537" s="4" t="s">
        <v>52</v>
      </c>
      <c r="C537" s="4" t="s">
        <v>98</v>
      </c>
      <c r="D537" s="4" t="s">
        <v>83</v>
      </c>
      <c r="E537" s="4" t="s">
        <v>388</v>
      </c>
      <c r="F537" s="4"/>
      <c r="G537" s="86">
        <f>SUM(G538:G542)</f>
        <v>3345.7</v>
      </c>
    </row>
    <row r="538" spans="1:7">
      <c r="A538" s="39" t="s">
        <v>298</v>
      </c>
      <c r="B538" s="6" t="s">
        <v>52</v>
      </c>
      <c r="C538" s="6" t="s">
        <v>98</v>
      </c>
      <c r="D538" s="6" t="s">
        <v>83</v>
      </c>
      <c r="E538" s="6" t="s">
        <v>388</v>
      </c>
      <c r="F538" s="6" t="s">
        <v>162</v>
      </c>
      <c r="G538" s="87">
        <f>1877.4+517.3</f>
        <v>2394.6999999999998</v>
      </c>
    </row>
    <row r="539" spans="1:7" ht="38.25">
      <c r="A539" s="15" t="s">
        <v>300</v>
      </c>
      <c r="B539" s="6" t="s">
        <v>52</v>
      </c>
      <c r="C539" s="6" t="s">
        <v>98</v>
      </c>
      <c r="D539" s="6" t="s">
        <v>83</v>
      </c>
      <c r="E539" s="6" t="s">
        <v>388</v>
      </c>
      <c r="F539" s="6" t="s">
        <v>217</v>
      </c>
      <c r="G539" s="87">
        <f>567+156.2</f>
        <v>723.2</v>
      </c>
    </row>
    <row r="540" spans="1:7" ht="25.5">
      <c r="A540" s="15" t="s">
        <v>131</v>
      </c>
      <c r="B540" s="6" t="s">
        <v>52</v>
      </c>
      <c r="C540" s="6" t="s">
        <v>98</v>
      </c>
      <c r="D540" s="6" t="s">
        <v>83</v>
      </c>
      <c r="E540" s="6" t="s">
        <v>388</v>
      </c>
      <c r="F540" s="6" t="s">
        <v>132</v>
      </c>
      <c r="G540" s="87">
        <v>13.8</v>
      </c>
    </row>
    <row r="541" spans="1:7" ht="25.5">
      <c r="A541" s="15" t="s">
        <v>133</v>
      </c>
      <c r="B541" s="6" t="s">
        <v>52</v>
      </c>
      <c r="C541" s="6" t="s">
        <v>98</v>
      </c>
      <c r="D541" s="6" t="s">
        <v>83</v>
      </c>
      <c r="E541" s="6" t="s">
        <v>388</v>
      </c>
      <c r="F541" s="6" t="s">
        <v>134</v>
      </c>
      <c r="G541" s="87">
        <v>210</v>
      </c>
    </row>
    <row r="542" spans="1:7">
      <c r="A542" s="15" t="s">
        <v>541</v>
      </c>
      <c r="B542" s="6" t="s">
        <v>52</v>
      </c>
      <c r="C542" s="6" t="s">
        <v>98</v>
      </c>
      <c r="D542" s="6" t="s">
        <v>83</v>
      </c>
      <c r="E542" s="6" t="s">
        <v>388</v>
      </c>
      <c r="F542" s="6" t="s">
        <v>535</v>
      </c>
      <c r="G542" s="87">
        <v>4</v>
      </c>
    </row>
    <row r="543" spans="1:7" ht="25.5">
      <c r="A543" s="49" t="s">
        <v>48</v>
      </c>
      <c r="B543" s="50" t="s">
        <v>49</v>
      </c>
      <c r="C543" s="50"/>
      <c r="D543" s="50"/>
      <c r="E543" s="50"/>
      <c r="F543" s="50"/>
      <c r="G543" s="51">
        <f>G544+G568</f>
        <v>9150.2537400000001</v>
      </c>
    </row>
    <row r="544" spans="1:7">
      <c r="A544" s="22" t="s">
        <v>139</v>
      </c>
      <c r="B544" s="9" t="s">
        <v>49</v>
      </c>
      <c r="C544" s="9" t="s">
        <v>81</v>
      </c>
      <c r="D544" s="9"/>
      <c r="E544" s="9"/>
      <c r="F544" s="9"/>
      <c r="G544" s="52">
        <f>G545</f>
        <v>2159.9</v>
      </c>
    </row>
    <row r="545" spans="1:7" ht="13.5">
      <c r="A545" s="24" t="s">
        <v>71</v>
      </c>
      <c r="B545" s="14" t="s">
        <v>49</v>
      </c>
      <c r="C545" s="8" t="s">
        <v>81</v>
      </c>
      <c r="D545" s="8" t="s">
        <v>83</v>
      </c>
      <c r="E545" s="8"/>
      <c r="F545" s="8"/>
      <c r="G545" s="53">
        <f>G546+G550</f>
        <v>2159.9</v>
      </c>
    </row>
    <row r="546" spans="1:7" ht="38.25">
      <c r="A546" s="109" t="s">
        <v>356</v>
      </c>
      <c r="B546" s="110" t="s">
        <v>49</v>
      </c>
      <c r="C546" s="11" t="s">
        <v>81</v>
      </c>
      <c r="D546" s="11" t="s">
        <v>83</v>
      </c>
      <c r="E546" s="11" t="s">
        <v>46</v>
      </c>
      <c r="F546" s="11"/>
      <c r="G546" s="54">
        <f>G547</f>
        <v>100</v>
      </c>
    </row>
    <row r="547" spans="1:7" ht="28.5" customHeight="1">
      <c r="A547" s="111" t="s">
        <v>452</v>
      </c>
      <c r="B547" s="112" t="s">
        <v>49</v>
      </c>
      <c r="C547" s="112" t="s">
        <v>81</v>
      </c>
      <c r="D547" s="112" t="s">
        <v>83</v>
      </c>
      <c r="E547" s="112" t="s">
        <v>453</v>
      </c>
      <c r="F547" s="112"/>
      <c r="G547" s="113">
        <f>G548</f>
        <v>100</v>
      </c>
    </row>
    <row r="548" spans="1:7" ht="25.5">
      <c r="A548" s="111" t="s">
        <v>184</v>
      </c>
      <c r="B548" s="112" t="s">
        <v>49</v>
      </c>
      <c r="C548" s="112" t="s">
        <v>81</v>
      </c>
      <c r="D548" s="112" t="s">
        <v>83</v>
      </c>
      <c r="E548" s="112" t="s">
        <v>454</v>
      </c>
      <c r="F548" s="112"/>
      <c r="G548" s="113">
        <f>G549</f>
        <v>100</v>
      </c>
    </row>
    <row r="549" spans="1:7" ht="25.5">
      <c r="A549" s="92" t="s">
        <v>133</v>
      </c>
      <c r="B549" s="114" t="s">
        <v>49</v>
      </c>
      <c r="C549" s="114" t="s">
        <v>81</v>
      </c>
      <c r="D549" s="114" t="s">
        <v>83</v>
      </c>
      <c r="E549" s="114" t="s">
        <v>454</v>
      </c>
      <c r="F549" s="114" t="s">
        <v>134</v>
      </c>
      <c r="G549" s="115">
        <v>100</v>
      </c>
    </row>
    <row r="550" spans="1:7">
      <c r="A550" s="41" t="s">
        <v>175</v>
      </c>
      <c r="B550" s="11" t="s">
        <v>49</v>
      </c>
      <c r="C550" s="11" t="s">
        <v>81</v>
      </c>
      <c r="D550" s="11" t="s">
        <v>83</v>
      </c>
      <c r="E550" s="11" t="s">
        <v>198</v>
      </c>
      <c r="F550" s="11"/>
      <c r="G550" s="54">
        <f>G551+G553+G556+G558+G561</f>
        <v>2059.9</v>
      </c>
    </row>
    <row r="551" spans="1:7" ht="25.5">
      <c r="A551" s="32" t="s">
        <v>126</v>
      </c>
      <c r="B551" s="4" t="s">
        <v>49</v>
      </c>
      <c r="C551" s="4" t="s">
        <v>81</v>
      </c>
      <c r="D551" s="4" t="s">
        <v>83</v>
      </c>
      <c r="E551" s="4" t="s">
        <v>224</v>
      </c>
      <c r="F551" s="4"/>
      <c r="G551" s="86">
        <f>G552</f>
        <v>311</v>
      </c>
    </row>
    <row r="552" spans="1:7" ht="51">
      <c r="A552" s="19" t="s">
        <v>435</v>
      </c>
      <c r="B552" s="6" t="s">
        <v>49</v>
      </c>
      <c r="C552" s="6" t="s">
        <v>81</v>
      </c>
      <c r="D552" s="6" t="s">
        <v>83</v>
      </c>
      <c r="E552" s="6" t="s">
        <v>224</v>
      </c>
      <c r="F552" s="6" t="s">
        <v>434</v>
      </c>
      <c r="G552" s="87">
        <v>311</v>
      </c>
    </row>
    <row r="553" spans="1:7" ht="51">
      <c r="A553" s="30" t="s">
        <v>168</v>
      </c>
      <c r="B553" s="4" t="s">
        <v>49</v>
      </c>
      <c r="C553" s="4" t="s">
        <v>81</v>
      </c>
      <c r="D553" s="4" t="s">
        <v>83</v>
      </c>
      <c r="E553" s="4" t="s">
        <v>225</v>
      </c>
      <c r="F553" s="4"/>
      <c r="G553" s="86">
        <f>G554+G555</f>
        <v>1.7000000000000002</v>
      </c>
    </row>
    <row r="554" spans="1:7" ht="25.5">
      <c r="A554" s="37" t="s">
        <v>196</v>
      </c>
      <c r="B554" s="6" t="s">
        <v>49</v>
      </c>
      <c r="C554" s="6" t="s">
        <v>81</v>
      </c>
      <c r="D554" s="6" t="s">
        <v>83</v>
      </c>
      <c r="E554" s="6" t="s">
        <v>225</v>
      </c>
      <c r="F554" s="6" t="s">
        <v>130</v>
      </c>
      <c r="G554" s="87">
        <v>1.3</v>
      </c>
    </row>
    <row r="555" spans="1:7" ht="38.25">
      <c r="A555" s="37" t="s">
        <v>197</v>
      </c>
      <c r="B555" s="6" t="s">
        <v>49</v>
      </c>
      <c r="C555" s="6" t="s">
        <v>81</v>
      </c>
      <c r="D555" s="6" t="s">
        <v>83</v>
      </c>
      <c r="E555" s="6" t="s">
        <v>225</v>
      </c>
      <c r="F555" s="6" t="s">
        <v>190</v>
      </c>
      <c r="G555" s="87">
        <v>0.4</v>
      </c>
    </row>
    <row r="556" spans="1:7" ht="51">
      <c r="A556" s="32" t="s">
        <v>360</v>
      </c>
      <c r="B556" s="4" t="s">
        <v>49</v>
      </c>
      <c r="C556" s="4" t="s">
        <v>81</v>
      </c>
      <c r="D556" s="4" t="s">
        <v>83</v>
      </c>
      <c r="E556" s="4" t="s">
        <v>361</v>
      </c>
      <c r="F556" s="4"/>
      <c r="G556" s="86">
        <f>G557</f>
        <v>146.69999999999999</v>
      </c>
    </row>
    <row r="557" spans="1:7" ht="25.5">
      <c r="A557" s="37" t="s">
        <v>36</v>
      </c>
      <c r="B557" s="6" t="s">
        <v>49</v>
      </c>
      <c r="C557" s="6" t="s">
        <v>81</v>
      </c>
      <c r="D557" s="6" t="s">
        <v>83</v>
      </c>
      <c r="E557" s="6" t="s">
        <v>361</v>
      </c>
      <c r="F557" s="6" t="s">
        <v>35</v>
      </c>
      <c r="G557" s="87">
        <v>146.69999999999999</v>
      </c>
    </row>
    <row r="558" spans="1:7" ht="51">
      <c r="A558" s="32" t="s">
        <v>362</v>
      </c>
      <c r="B558" s="4" t="s">
        <v>49</v>
      </c>
      <c r="C558" s="4" t="s">
        <v>81</v>
      </c>
      <c r="D558" s="4" t="s">
        <v>83</v>
      </c>
      <c r="E558" s="4" t="s">
        <v>363</v>
      </c>
      <c r="F558" s="4"/>
      <c r="G558" s="86">
        <f>G559+G560</f>
        <v>22</v>
      </c>
    </row>
    <row r="559" spans="1:7">
      <c r="A559" s="39" t="s">
        <v>298</v>
      </c>
      <c r="B559" s="6" t="s">
        <v>49</v>
      </c>
      <c r="C559" s="6" t="s">
        <v>81</v>
      </c>
      <c r="D559" s="6" t="s">
        <v>83</v>
      </c>
      <c r="E559" s="6" t="s">
        <v>363</v>
      </c>
      <c r="F559" s="6" t="s">
        <v>162</v>
      </c>
      <c r="G559" s="86">
        <v>16.899999999999999</v>
      </c>
    </row>
    <row r="560" spans="1:7" ht="38.25">
      <c r="A560" s="15" t="s">
        <v>300</v>
      </c>
      <c r="B560" s="6" t="s">
        <v>49</v>
      </c>
      <c r="C560" s="6" t="s">
        <v>81</v>
      </c>
      <c r="D560" s="6" t="s">
        <v>83</v>
      </c>
      <c r="E560" s="6" t="s">
        <v>363</v>
      </c>
      <c r="F560" s="6" t="s">
        <v>217</v>
      </c>
      <c r="G560" s="87">
        <v>5.0999999999999996</v>
      </c>
    </row>
    <row r="561" spans="1:7" ht="25.5">
      <c r="A561" s="38" t="s">
        <v>170</v>
      </c>
      <c r="B561" s="11" t="s">
        <v>49</v>
      </c>
      <c r="C561" s="11" t="s">
        <v>81</v>
      </c>
      <c r="D561" s="11" t="s">
        <v>83</v>
      </c>
      <c r="E561" s="11" t="s">
        <v>215</v>
      </c>
      <c r="F561" s="11"/>
      <c r="G561" s="54">
        <f>G562</f>
        <v>1578.5</v>
      </c>
    </row>
    <row r="562" spans="1:7" ht="25.5">
      <c r="A562" s="31" t="s">
        <v>50</v>
      </c>
      <c r="B562" s="4" t="s">
        <v>49</v>
      </c>
      <c r="C562" s="4" t="s">
        <v>81</v>
      </c>
      <c r="D562" s="4" t="s">
        <v>83</v>
      </c>
      <c r="E562" s="4" t="s">
        <v>51</v>
      </c>
      <c r="F562" s="4"/>
      <c r="G562" s="5">
        <f>SUM(G563:G567)</f>
        <v>1578.5</v>
      </c>
    </row>
    <row r="563" spans="1:7">
      <c r="A563" s="39" t="s">
        <v>298</v>
      </c>
      <c r="B563" s="6" t="s">
        <v>49</v>
      </c>
      <c r="C563" s="6" t="s">
        <v>81</v>
      </c>
      <c r="D563" s="6" t="s">
        <v>83</v>
      </c>
      <c r="E563" s="6" t="s">
        <v>51</v>
      </c>
      <c r="F563" s="6" t="s">
        <v>162</v>
      </c>
      <c r="G563" s="20">
        <v>1148.0999999999999</v>
      </c>
    </row>
    <row r="564" spans="1:7" ht="25.5">
      <c r="A564" s="126" t="s">
        <v>538</v>
      </c>
      <c r="B564" s="6" t="s">
        <v>49</v>
      </c>
      <c r="C564" s="6" t="s">
        <v>81</v>
      </c>
      <c r="D564" s="6" t="s">
        <v>83</v>
      </c>
      <c r="E564" s="6" t="s">
        <v>51</v>
      </c>
      <c r="F564" s="6" t="s">
        <v>534</v>
      </c>
      <c r="G564" s="20">
        <v>10</v>
      </c>
    </row>
    <row r="565" spans="1:7" ht="38.25">
      <c r="A565" s="15" t="s">
        <v>300</v>
      </c>
      <c r="B565" s="6" t="s">
        <v>49</v>
      </c>
      <c r="C565" s="6" t="s">
        <v>81</v>
      </c>
      <c r="D565" s="6" t="s">
        <v>83</v>
      </c>
      <c r="E565" s="6" t="s">
        <v>51</v>
      </c>
      <c r="F565" s="6" t="s">
        <v>217</v>
      </c>
      <c r="G565" s="20">
        <v>346.7</v>
      </c>
    </row>
    <row r="566" spans="1:7" ht="25.5">
      <c r="A566" s="15" t="s">
        <v>131</v>
      </c>
      <c r="B566" s="6" t="s">
        <v>49</v>
      </c>
      <c r="C566" s="6" t="s">
        <v>81</v>
      </c>
      <c r="D566" s="6" t="s">
        <v>83</v>
      </c>
      <c r="E566" s="6" t="s">
        <v>51</v>
      </c>
      <c r="F566" s="6" t="s">
        <v>132</v>
      </c>
      <c r="G566" s="20">
        <v>55.8</v>
      </c>
    </row>
    <row r="567" spans="1:7" ht="25.5">
      <c r="A567" s="15" t="s">
        <v>133</v>
      </c>
      <c r="B567" s="6" t="s">
        <v>49</v>
      </c>
      <c r="C567" s="6" t="s">
        <v>81</v>
      </c>
      <c r="D567" s="6" t="s">
        <v>83</v>
      </c>
      <c r="E567" s="6" t="s">
        <v>51</v>
      </c>
      <c r="F567" s="6" t="s">
        <v>134</v>
      </c>
      <c r="G567" s="20">
        <v>17.899999999999999</v>
      </c>
    </row>
    <row r="568" spans="1:7">
      <c r="A568" s="22" t="s">
        <v>141</v>
      </c>
      <c r="B568" s="9" t="s">
        <v>49</v>
      </c>
      <c r="C568" s="9" t="s">
        <v>87</v>
      </c>
      <c r="D568" s="9"/>
      <c r="E568" s="9"/>
      <c r="F568" s="9"/>
      <c r="G568" s="56">
        <f>G573</f>
        <v>6990.3537400000005</v>
      </c>
    </row>
    <row r="569" spans="1:7">
      <c r="A569" s="29" t="s">
        <v>180</v>
      </c>
      <c r="B569" s="8" t="s">
        <v>49</v>
      </c>
      <c r="C569" s="8" t="s">
        <v>87</v>
      </c>
      <c r="D569" s="8" t="s">
        <v>93</v>
      </c>
      <c r="E569" s="8"/>
      <c r="F569" s="8"/>
      <c r="G569" s="57">
        <f>G570</f>
        <v>6990.3537400000005</v>
      </c>
    </row>
    <row r="570" spans="1:7" ht="38.25">
      <c r="A570" s="68" t="s">
        <v>356</v>
      </c>
      <c r="B570" s="110" t="s">
        <v>49</v>
      </c>
      <c r="C570" s="11" t="s">
        <v>87</v>
      </c>
      <c r="D570" s="11" t="s">
        <v>93</v>
      </c>
      <c r="E570" s="11" t="s">
        <v>46</v>
      </c>
      <c r="F570" s="11"/>
      <c r="G570" s="58">
        <f>G571</f>
        <v>6990.3537400000005</v>
      </c>
    </row>
    <row r="571" spans="1:7" ht="51">
      <c r="A571" s="16" t="s">
        <v>517</v>
      </c>
      <c r="B571" s="112" t="s">
        <v>49</v>
      </c>
      <c r="C571" s="4" t="s">
        <v>87</v>
      </c>
      <c r="D571" s="4" t="s">
        <v>93</v>
      </c>
      <c r="E571" s="4" t="s">
        <v>519</v>
      </c>
      <c r="F571" s="4"/>
      <c r="G571" s="59">
        <f>G572</f>
        <v>6990.3537400000005</v>
      </c>
    </row>
    <row r="572" spans="1:7">
      <c r="A572" s="122" t="s">
        <v>518</v>
      </c>
      <c r="B572" s="112" t="s">
        <v>49</v>
      </c>
      <c r="C572" s="4" t="s">
        <v>87</v>
      </c>
      <c r="D572" s="4" t="s">
        <v>93</v>
      </c>
      <c r="E572" s="4" t="s">
        <v>520</v>
      </c>
      <c r="F572" s="4"/>
      <c r="G572" s="59">
        <f>G573</f>
        <v>6990.3537400000005</v>
      </c>
    </row>
    <row r="573" spans="1:7">
      <c r="A573" s="27" t="s">
        <v>61</v>
      </c>
      <c r="B573" s="114" t="s">
        <v>49</v>
      </c>
      <c r="C573" s="6" t="s">
        <v>87</v>
      </c>
      <c r="D573" s="6" t="s">
        <v>93</v>
      </c>
      <c r="E573" s="4" t="s">
        <v>520</v>
      </c>
      <c r="F573" s="6" t="s">
        <v>62</v>
      </c>
      <c r="G573" s="87">
        <f>6766+138.05306+86.30068</f>
        <v>6990.3537400000005</v>
      </c>
    </row>
    <row r="574" spans="1:7">
      <c r="A574" s="49" t="s">
        <v>96</v>
      </c>
      <c r="B574" s="60"/>
      <c r="C574" s="61"/>
      <c r="D574" s="61"/>
      <c r="E574" s="61"/>
      <c r="F574" s="61"/>
      <c r="G574" s="94">
        <f>G18+G36+G222+G338+G370+G428+G488+G543</f>
        <v>1984787.3547899998</v>
      </c>
    </row>
    <row r="576" spans="1:7">
      <c r="G576" s="116"/>
    </row>
    <row r="580" spans="7:8">
      <c r="G580" s="118">
        <v>1869267.99</v>
      </c>
    </row>
    <row r="582" spans="7:8">
      <c r="G582" s="116">
        <f>G574-G580</f>
        <v>115519.36478999979</v>
      </c>
      <c r="H582" s="116"/>
    </row>
    <row r="584" spans="7:8">
      <c r="G584" s="119">
        <v>1984787.35479</v>
      </c>
    </row>
    <row r="586" spans="7:8">
      <c r="G586" s="116">
        <f>G574-G584</f>
        <v>0</v>
      </c>
    </row>
  </sheetData>
  <autoFilter ref="A17:I574"/>
  <customSheetViews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I574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I574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3:I570"/>
    </customSheetView>
    <customSheetView guid="{73FC67B9-3A5E-4402-A781-D3BF0209130F}" showPageBreaks="1" printArea="1" showAutoFilter="1" view="pageBreakPreview" topLeftCell="A22">
      <selection activeCell="G347" sqref="G34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3:I570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E8C4D6E1-9869-4DF1-B028-E267A0B6BE3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User</cp:lastModifiedBy>
  <cp:lastPrinted>2022-12-22T02:54:58Z</cp:lastPrinted>
  <dcterms:created xsi:type="dcterms:W3CDTF">2004-12-22T00:45:04Z</dcterms:created>
  <dcterms:modified xsi:type="dcterms:W3CDTF">2023-01-16T01:48:32Z</dcterms:modified>
</cp:coreProperties>
</file>