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159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48.xml" ContentType="application/vnd.openxmlformats-officedocument.spreadsheetml.revisionLog+xml"/>
  <Override PartName="/xl/revisions/revisionLog69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85.xml" ContentType="application/vnd.openxmlformats-officedocument.spreadsheetml.revisionLog+xml"/>
  <Override PartName="/xl/revisions/revisionLog89.xml" ContentType="application/vnd.openxmlformats-officedocument.spreadsheetml.revisionLog+xml"/>
  <Override PartName="/xl/revisions/revisionLog94.xml" ContentType="application/vnd.openxmlformats-officedocument.spreadsheetml.revisionLog+xml"/>
  <Override PartName="/xl/revisions/revisionLog115.xml" ContentType="application/vnd.openxmlformats-officedocument.spreadsheetml.revisionLog+xml"/>
  <Override PartName="/xl/revisions/revisionLog110.xml" ContentType="application/vnd.openxmlformats-officedocument.spreadsheetml.revisionLog+xml"/>
  <Override PartName="/xl/revisions/revisionLog126.xml" ContentType="application/vnd.openxmlformats-officedocument.spreadsheetml.revisionLog+xml"/>
  <Override PartName="/xl/revisions/revisionLog131.xml" ContentType="application/vnd.openxmlformats-officedocument.spreadsheetml.revisionLog+xml"/>
  <Override PartName="/xl/revisions/revisionLog145.xml" ContentType="application/vnd.openxmlformats-officedocument.spreadsheetml.revisionLog+xml"/>
  <Override PartName="/xl/revisions/revisionLog150.xml" ContentType="application/vnd.openxmlformats-officedocument.spreadsheetml.revisionLog+xml"/>
  <Override PartName="/xl/revisions/revisionLog64.xml" ContentType="application/vnd.openxmlformats-officedocument.spreadsheetml.revisionLog+xml"/>
  <Override PartName="/xl/revisions/revisionLog43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59.xml" ContentType="application/vnd.openxmlformats-officedocument.spreadsheetml.revisionLog+xml"/>
  <Override PartName="/xl/revisions/revisionLog79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105.xml" ContentType="application/vnd.openxmlformats-officedocument.spreadsheetml.revisionLog+xml"/>
  <Override PartName="/xl/revisions/revisionLog100.xml" ContentType="application/vnd.openxmlformats-officedocument.spreadsheetml.revisionLog+xml"/>
  <Override PartName="/xl/revisions/revisionLog116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157.xml" ContentType="application/vnd.openxmlformats-officedocument.spreadsheetml.revisionLog+xml"/>
  <Override PartName="/xl/revisions/revisionLog54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137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49.xml" ContentType="application/vnd.openxmlformats-officedocument.spreadsheetml.revisionLog+xml"/>
  <Override PartName="/xl/revisions/revisionLog70.xml" ContentType="application/vnd.openxmlformats-officedocument.spreadsheetml.revisionLog+xml"/>
  <Override PartName="/xl/revisions/revisionLog75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81.xml" ContentType="application/vnd.openxmlformats-officedocument.spreadsheetml.revisionLog+xml"/>
  <Override PartName="/xl/revisions/revisionLog95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90.xml" ContentType="application/vnd.openxmlformats-officedocument.spreadsheetml.revisionLog+xml"/>
  <Override PartName="/xl/revisions/revisionLog106.xml" ContentType="application/vnd.openxmlformats-officedocument.spreadsheetml.revisionLog+xml"/>
  <Override PartName="/xl/revisions/revisionLog1111.xml" ContentType="application/vnd.openxmlformats-officedocument.spreadsheetml.revisionLog+xml"/>
  <Override PartName="/xl/revisions/revisionLog132.xml" ContentType="application/vnd.openxmlformats-officedocument.spreadsheetml.revisionLog+xml"/>
  <Override PartName="/xl/revisions/revisionLog151.xml" ContentType="application/vnd.openxmlformats-officedocument.spreadsheetml.revisionLog+xml"/>
  <Override PartName="/xl/revisions/revisionLog44.xml" ContentType="application/vnd.openxmlformats-officedocument.spreadsheetml.revisionLog+xml"/>
  <Override PartName="/xl/revisions/revisionLog127.xml" ContentType="application/vnd.openxmlformats-officedocument.spreadsheetml.revisionLog+xml"/>
  <Override PartName="/xl/revisions/revisionLog146.xml" ContentType="application/vnd.openxmlformats-officedocument.spreadsheetml.revisionLog+xml"/>
  <Override PartName="/xl/revisions/revisionLog80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60.xml" ContentType="application/vnd.openxmlformats-officedocument.spreadsheetml.revisionLog+xml"/>
  <Override PartName="/xl/revisions/revisionLog65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96.xml" ContentType="application/vnd.openxmlformats-officedocument.spreadsheetml.revisionLog+xml"/>
  <Override PartName="/xl/revisions/revisionLog101.xml" ContentType="application/vnd.openxmlformats-officedocument.spreadsheetml.revisionLog+xml"/>
  <Override PartName="/xl/revisions/revisionLog122.xml" ContentType="application/vnd.openxmlformats-officedocument.spreadsheetml.revisionLog+xml"/>
  <Override PartName="/xl/revisions/revisionLog123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117.xml" ContentType="application/vnd.openxmlformats-officedocument.spreadsheetml.revisionLog+xml"/>
  <Override PartName="/xl/revisions/revisionLog138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158.xml" ContentType="application/vnd.openxmlformats-officedocument.spreadsheetml.revisionLog+xml"/>
  <Override PartName="/xl/revisions/revisionLog76.xml" ContentType="application/vnd.openxmlformats-officedocument.spreadsheetml.revisionLog+xml"/>
  <Override PartName="/xl/revisions/revisionLog71.xml" ContentType="application/vnd.openxmlformats-officedocument.spreadsheetml.revisionLog+xml"/>
  <Override PartName="/xl/revisions/revisionLog63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42.xml" ContentType="application/vnd.openxmlformats-officedocument.spreadsheetml.revisionLog+xml"/>
  <Override PartName="/xl/revisions/revisionLog50.xml" ContentType="application/vnd.openxmlformats-officedocument.spreadsheetml.revisionLog+xml"/>
  <Override PartName="/xl/revisions/revisionLog55.xml" ContentType="application/vnd.openxmlformats-officedocument.spreadsheetml.revisionLog+xml"/>
  <Override PartName="/xl/revisions/revisionLog58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78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231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82.xml" ContentType="application/vnd.openxmlformats-officedocument.spreadsheetml.revisionLog+xml"/>
  <Override PartName="/xl/revisions/revisionLog86.xml" ContentType="application/vnd.openxmlformats-officedocument.spreadsheetml.revisionLog+xml"/>
  <Override PartName="/xl/revisions/revisionLog91.xml" ContentType="application/vnd.openxmlformats-officedocument.spreadsheetml.revisionLog+xml"/>
  <Override PartName="/xl/revisions/revisionLog99.xml" ContentType="application/vnd.openxmlformats-officedocument.spreadsheetml.revisionLog+xml"/>
  <Override PartName="/xl/revisions/revisionLog104.xml" ContentType="application/vnd.openxmlformats-officedocument.spreadsheetml.revisionLog+xml"/>
  <Override PartName="/xl/revisions/revisionLog112.xml" ContentType="application/vnd.openxmlformats-officedocument.spreadsheetml.revisionLog+xml"/>
  <Override PartName="/xl/revisions/revisionLog125.xml" ContentType="application/vnd.openxmlformats-officedocument.spreadsheetml.revisionLog+xml"/>
  <Override PartName="/xl/revisions/revisionLog133.xml" ContentType="application/vnd.openxmlformats-officedocument.spreadsheetml.revisionLog+xml"/>
  <Override PartName="/xl/revisions/revisionLog107.xml" ContentType="application/vnd.openxmlformats-officedocument.spreadsheetml.revisionLog+xml"/>
  <Override PartName="/xl/revisions/revisionLog120.xml" ContentType="application/vnd.openxmlformats-officedocument.spreadsheetml.revisionLog+xml"/>
  <Override PartName="/xl/revisions/revisionLog128.xml" ContentType="application/vnd.openxmlformats-officedocument.spreadsheetml.revisionLog+xml"/>
  <Override PartName="/xl/revisions/revisionLog136.xml" ContentType="application/vnd.openxmlformats-officedocument.spreadsheetml.revisionLog+xml"/>
  <Override PartName="/xl/revisions/revisionLog141.xml" ContentType="application/vnd.openxmlformats-officedocument.spreadsheetml.revisionLog+xml"/>
  <Override PartName="/xl/revisions/revisionLog147.xml" ContentType="application/vnd.openxmlformats-officedocument.spreadsheetml.revisionLog+xml"/>
  <Override PartName="/xl/revisions/revisionLog152.xml" ContentType="application/vnd.openxmlformats-officedocument.spreadsheetml.revisionLog+xml"/>
  <Override PartName="/xl/revisions/revisionLog155.xml" ContentType="application/vnd.openxmlformats-officedocument.spreadsheetml.revisionLog+xml"/>
  <Override PartName="/xl/revisions/revisionLog156.xml" ContentType="application/vnd.openxmlformats-officedocument.spreadsheetml.revisionLog+xml"/>
  <Override PartName="/xl/revisions/revisionLog66.xml" ContentType="application/vnd.openxmlformats-officedocument.spreadsheetml.revisionLog+xml"/>
  <Override PartName="/xl/revisions/revisionLog74.xml" ContentType="application/vnd.openxmlformats-officedocument.spreadsheetml.revisionLog+xml"/>
  <Override PartName="/xl/revisions/revisionLog61.xml" ContentType="application/vnd.openxmlformats-officedocument.spreadsheetml.revisionLog+xml"/>
  <Override PartName="/xl/revisions/revisionLog53.xml" ContentType="application/vnd.openxmlformats-officedocument.spreadsheetml.revisionLog+xml"/>
  <Override PartName="/xl/revisions/revisionLog45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134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102.xml" ContentType="application/vnd.openxmlformats-officedocument.spreadsheetml.revisionLog+xml"/>
  <Override PartName="/xl/revisions/revisionLog12311.xml" ContentType="application/vnd.openxmlformats-officedocument.spreadsheetml.revisionLog+xml"/>
  <Override PartName="/xl/revisions/revisionLog97.xml" ContentType="application/vnd.openxmlformats-officedocument.spreadsheetml.revisionLog+xml"/>
  <Override PartName="/xl/revisions/revisionLog118.xml" ContentType="application/vnd.openxmlformats-officedocument.spreadsheetml.revisionLog+xml"/>
  <Override PartName="/xl/revisions/revisionLog139.xml" ContentType="application/vnd.openxmlformats-officedocument.spreadsheetml.revisionLog+xml"/>
  <Override PartName="/xl/revisions/revisionLog142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56.xml" ContentType="application/vnd.openxmlformats-officedocument.spreadsheetml.revisionLog+xml"/>
  <Override PartName="/xl/revisions/revisionLog51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Log67.xml" ContentType="application/vnd.openxmlformats-officedocument.spreadsheetml.revisionLog+xml"/>
  <Override PartName="/xl/revisions/revisionLog72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1341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83.xml" ContentType="application/vnd.openxmlformats-officedocument.spreadsheetml.revisionLog+xml"/>
  <Override PartName="/xl/revisions/revisionLog92.xml" ContentType="application/vnd.openxmlformats-officedocument.spreadsheetml.revisionLog+xml"/>
  <Override PartName="/xl/revisions/revisionLog87.xml" ContentType="application/vnd.openxmlformats-officedocument.spreadsheetml.revisionLog+xml"/>
  <Override PartName="/xl/revisions/revisionLog108.xml" ContentType="application/vnd.openxmlformats-officedocument.spreadsheetml.revisionLog+xml"/>
  <Override PartName="/xl/revisions/revisionLog113.xml" ContentType="application/vnd.openxmlformats-officedocument.spreadsheetml.revisionLog+xml"/>
  <Override PartName="/xl/revisions/revisionLog129.xml" ContentType="application/vnd.openxmlformats-officedocument.spreadsheetml.revisionLog+xml"/>
  <Override PartName="/xl/revisions/revisionLog13411.xml" ContentType="application/vnd.openxmlformats-officedocument.spreadsheetml.revisionLog+xml"/>
  <Override PartName="/xl/revisions/revisionLog148.xml" ContentType="application/vnd.openxmlformats-officedocument.spreadsheetml.revisionLog+xml"/>
  <Override PartName="/xl/revisions/revisionLog153.xml" ContentType="application/vnd.openxmlformats-officedocument.spreadsheetml.revisionLog+xml"/>
  <Override PartName="/xl/revisions/revisionLog46.xml" ContentType="application/vnd.openxmlformats-officedocument.spreadsheetml.revisionLog+xml"/>
  <Override PartName="/xl/revisions/revisionLog77.xml" ContentType="application/vnd.openxmlformats-officedocument.spreadsheetml.revisionLog+xml"/>
  <Override PartName="/xl/revisions/revisionLog41.xml" ContentType="application/vnd.openxmlformats-officedocument.spreadsheetml.revisionLog+xml"/>
  <Override PartName="/xl/revisions/revisionLog57.xml" ContentType="application/vnd.openxmlformats-officedocument.spreadsheetml.revisionLog+xml"/>
  <Override PartName="/xl/revisions/revisionLog62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98.xml" ContentType="application/vnd.openxmlformats-officedocument.spreadsheetml.revisionLog+xml"/>
  <Override PartName="/xl/revisions/revisionLog103.xml" ContentType="application/vnd.openxmlformats-officedocument.spreadsheetml.revisionLog+xml"/>
  <Override PartName="/xl/revisions/revisionLog119.xml" ContentType="application/vnd.openxmlformats-officedocument.spreadsheetml.revisionLog+xml"/>
  <Override PartName="/xl/revisions/revisionLog124.xml" ContentType="application/vnd.openxmlformats-officedocument.spreadsheetml.revisionLog+xml"/>
  <Override PartName="/xl/revisions/revisionLog140.xml" ContentType="application/vnd.openxmlformats-officedocument.spreadsheetml.revisionLog+xml"/>
  <Override PartName="/xl/revisions/revisionLog143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154.xml" ContentType="application/vnd.openxmlformats-officedocument.spreadsheetml.revisionLog+xml"/>
  <Override PartName="/xl/revisions/revisionLog114.xml" ContentType="application/vnd.openxmlformats-officedocument.spreadsheetml.revisionLog+xml"/>
  <Override PartName="/xl/revisions/revisionLog73.xml" ContentType="application/vnd.openxmlformats-officedocument.spreadsheetml.revisionLog+xml"/>
  <Override PartName="/xl/revisions/revisionLog47.xml" ContentType="application/vnd.openxmlformats-officedocument.spreadsheetml.revisionLog+xml"/>
  <Override PartName="/xl/revisions/revisionLog52.xml" ContentType="application/vnd.openxmlformats-officedocument.spreadsheetml.revisionLog+xml"/>
  <Override PartName="/xl/revisions/revisionLog68.xml" ContentType="application/vnd.openxmlformats-officedocument.spreadsheetml.revisionLog+xml"/>
  <Override PartName="/xl/revisions/revisionLog1410.xml" ContentType="application/vnd.openxmlformats-officedocument.spreadsheetml.revisionLog+xml"/>
  <Override PartName="/xl/revisions/revisionLog84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88.xml" ContentType="application/vnd.openxmlformats-officedocument.spreadsheetml.revisionLog+xml"/>
  <Override PartName="/xl/revisions/revisionLog93.xml" ContentType="application/vnd.openxmlformats-officedocument.spreadsheetml.revisionLog+xml"/>
  <Override PartName="/xl/revisions/revisionLog109.xml" ContentType="application/vnd.openxmlformats-officedocument.spreadsheetml.revisionLog+xml"/>
  <Override PartName="/xl/revisions/revisionLog1141.xml" ContentType="application/vnd.openxmlformats-officedocument.spreadsheetml.revisionLog+xml"/>
  <Override PartName="/xl/revisions/revisionLog130.xml" ContentType="application/vnd.openxmlformats-officedocument.spreadsheetml.revisionLog+xml"/>
  <Override PartName="/xl/revisions/revisionLog135.xml" ContentType="application/vnd.openxmlformats-officedocument.spreadsheetml.revisionLog+xml"/>
  <Override PartName="/xl/revisions/revisionLog144.xml" ContentType="application/vnd.openxmlformats-officedocument.spreadsheetml.revisionLog+xml"/>
  <Override PartName="/xl/revisions/revisionLog149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Мои документы\VI СОЗЫВ\СЕССИИ VI  СОЗЫВ\2023\44 сессия 17.03.2023\№ 245 уточнение\"/>
    </mc:Choice>
  </mc:AlternateContent>
  <xr:revisionPtr revIDLastSave="0" documentId="13_ncr:81_{6A1E9343-CD3A-4C72-8A74-D56CBDBD50F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Ведом.структура" sheetId="1" r:id="rId1"/>
    <sheet name="Лист1" sheetId="2" r:id="rId2"/>
  </sheets>
  <definedNames>
    <definedName name="_xlnm._FilterDatabase" localSheetId="0" hidden="1">Ведом.структура!$A$17:$I$681</definedName>
    <definedName name="Top" localSheetId="0">Ведом.структура!#REF!</definedName>
    <definedName name="Z_0603B90D_9990_461A_A376_43BC72BE878B_.wvu.FilterData" localSheetId="0" hidden="1">Ведом.структура!$A$17:$J$670</definedName>
    <definedName name="Z_0FFC6F4C_BD9B_43C2_BD70_8B55E90BC8E3_.wvu.FilterData" localSheetId="0" hidden="1">Ведом.структура!$A$17:$J$670</definedName>
    <definedName name="Z_1173F525_7222_4A69_8157_7FEF60F9A158_.wvu.FilterData" localSheetId="0" hidden="1">Ведом.структура!$A$17:$J$670</definedName>
    <definedName name="Z_13B23DF8_CCDD_4847_AE57_58DE769B1A58_.wvu.FilterData" localSheetId="0" hidden="1">Ведом.структура!$A$17:$J$670</definedName>
    <definedName name="Z_17D99987_CDFE_486F_B068_E63466913998_.wvu.FilterData" localSheetId="0" hidden="1">Ведом.структура!$A$17:$J$670</definedName>
    <definedName name="Z_1AB81782_9433_47FF_BE6C_6C5BEF63DEBF_.wvu.FilterData" localSheetId="0" hidden="1">Ведом.структура!$A$17:$I$670</definedName>
    <definedName name="Z_1C7D8532_1B49_4DC9_B93F_665097C072C0_.wvu.FilterData" localSheetId="0" hidden="1">Ведом.структура!$A$17:$J$662</definedName>
    <definedName name="Z_201E1F44_A84E_4725_9214_522AF46FCC70_.wvu.FilterData" localSheetId="0" hidden="1">Ведом.структура!$A$17:$I$681</definedName>
    <definedName name="Z_2396CF95_9617_49BB_AEF9_3B71C5CED383_.wvu.FilterData" localSheetId="0" hidden="1">Ведом.структура!$A$17:$I$681</definedName>
    <definedName name="Z_252CE41A_39A8_421C_9516_F9C0DA210526_.wvu.FilterData" localSheetId="0" hidden="1">Ведом.структура!$A$17:$I$681</definedName>
    <definedName name="Z_3CFF5A2C_E6EC_41A4_AC42_16A2684D7390_.wvu.FilterData" localSheetId="0" hidden="1">Ведом.структура!$A$17:$I$681</definedName>
    <definedName name="Z_42FD8836_F391_41D5_96F1_BC20A3F68CA8_.wvu.FilterData" localSheetId="0" hidden="1">Ведом.структура!$A$17:$J$670</definedName>
    <definedName name="Z_58E5C51F_5D48_4FA9_9CAD_7C3D59D9C1FE_.wvu.FilterData" localSheetId="0" hidden="1">Ведом.структура!$A$17:$I$681</definedName>
    <definedName name="Z_5DF003A2_8B9D_4F43_83FC_9E2EA938E030_.wvu.FilterData" localSheetId="0" hidden="1">Ведом.структура!$A$17:$I$681</definedName>
    <definedName name="Z_65F34907_203C_46EC_9041_C6F0AF222452_.wvu.FilterData" localSheetId="0" hidden="1">Ведом.структура!$A$17:$I$670</definedName>
    <definedName name="Z_73FC67B9_3A5E_4402_A781_D3BF0209130F_.wvu.FilterData" localSheetId="0" hidden="1">Ведом.структура!$A$17:$I$681</definedName>
    <definedName name="Z_73FC67B9_3A5E_4402_A781_D3BF0209130F_.wvu.PrintArea" localSheetId="0" hidden="1">Ведом.структура!$A$1:$G$683</definedName>
    <definedName name="Z_76334258_81C3_4C2E_A802_39DA2F18998F_.wvu.FilterData" localSheetId="0" hidden="1">Ведом.структура!$A$17:$I$670</definedName>
    <definedName name="Z_7F4E773D_B5BB_4934_BF3B_08D52D3A50BB_.wvu.FilterData" localSheetId="0" hidden="1">Ведом.структура!$A$17:$I$670</definedName>
    <definedName name="Z_8FCB7726_1732_4EDF_BB57_575B6379DE61_.wvu.FilterData" localSheetId="0" hidden="1">Ведом.структура!$A$17:$I$681</definedName>
    <definedName name="Z_A7ECC946_0B19_46FE_A729_7B688B04647E_.wvu.FilterData" localSheetId="0" hidden="1">Ведом.структура!$A$17:$I$681</definedName>
    <definedName name="Z_B67934D4_E797_41BD_A015_871403995F47_.wvu.FilterData" localSheetId="0" hidden="1">Ведом.структура!$A$17:$I$681</definedName>
    <definedName name="Z_B67934D4_E797_41BD_A015_871403995F47_.wvu.PrintArea" localSheetId="0" hidden="1">Ведом.структура!$A$1:$G$681</definedName>
    <definedName name="Z_D81545E7_4D4B_446E_9A30_820F936821E7_.wvu.FilterData" localSheetId="0" hidden="1">Ведом.структура!$A$17:$I$670</definedName>
    <definedName name="Z_E8C4D6E1_9869_4DF1_B028_E267A0B6BE3E_.wvu.FilterData" localSheetId="0" hidden="1">Ведом.структура!$A$17:$I$681</definedName>
    <definedName name="Z_E8C4D6E1_9869_4DF1_B028_E267A0B6BE3E_.wvu.PrintArea" localSheetId="0" hidden="1">Ведом.структура!$A$1:$G$663</definedName>
    <definedName name="Z_EAF61B99_7E7E_48AF_BC35_4A98D8D2E356_.wvu.FilterData" localSheetId="0" hidden="1">Ведом.структура!$A$17:$I$681</definedName>
    <definedName name="Z_EAF61B99_7E7E_48AF_BC35_4A98D8D2E356_.wvu.PrintArea" localSheetId="0" hidden="1">Ведом.структура!$A$5:$G$683</definedName>
    <definedName name="Z_FD07A2FB_313B_438C_95EB_ED52826B5199_.wvu.FilterData" localSheetId="0" hidden="1">Ведом.структура!$A$17:$I$670</definedName>
    <definedName name="_xlnm.Print_Area" localSheetId="0">Ведом.структура!$A$1:$G$683</definedName>
  </definedNames>
  <calcPr calcId="191029" refMode="R1C1"/>
  <customWorkbookViews>
    <customWorkbookView name="Пользователь - Личное представление" guid="{73FC67B9-3A5E-4402-A781-D3BF0209130F}" mergeInterval="0" personalView="1" maximized="1" xWindow="-8" yWindow="-8" windowWidth="1936" windowHeight="1056" activeSheetId="1"/>
    <customWorkbookView name="Александр Михайлович - Личное представление" guid="{EAF61B99-7E7E-48AF-BC35-4A98D8D2E356}" mergeInterval="0" personalView="1" maximized="1" xWindow="-8" yWindow="-8" windowWidth="1936" windowHeight="1056" activeSheetId="1"/>
    <customWorkbookView name="Ольга Владимировна - Личное представление" guid="{B67934D4-E797-41BD-A015-871403995F47}" mergeInterval="0" personalView="1" maximized="1" xWindow="1" yWindow="1" windowWidth="1916" windowHeight="822" activeSheetId="1"/>
    <customWorkbookView name="User - Личное представление" guid="{E8C4D6E1-9869-4DF1-B028-E267A0B6BE3E}" mergeInterval="0" personalView="1" maximized="1" xWindow="1" yWindow="1" windowWidth="1916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2" i="1" l="1"/>
  <c r="G121" i="1" s="1"/>
  <c r="G137" i="1"/>
  <c r="G641" i="1"/>
  <c r="G640" i="1" s="1"/>
  <c r="G636" i="1"/>
  <c r="G618" i="1"/>
  <c r="G564" i="1"/>
  <c r="G562" i="1"/>
  <c r="G559" i="1"/>
  <c r="G558" i="1" s="1"/>
  <c r="G557" i="1" s="1"/>
  <c r="G554" i="1"/>
  <c r="G544" i="1"/>
  <c r="G546" i="1"/>
  <c r="G534" i="1"/>
  <c r="G536" i="1"/>
  <c r="G522" i="1"/>
  <c r="G521" i="1" s="1"/>
  <c r="G520" i="1" s="1"/>
  <c r="G508" i="1"/>
  <c r="G507" i="1" s="1"/>
  <c r="G491" i="1"/>
  <c r="G490" i="1" s="1"/>
  <c r="G489" i="1" s="1"/>
  <c r="G488" i="1" s="1"/>
  <c r="G482" i="1"/>
  <c r="G481" i="1" s="1"/>
  <c r="G480" i="1" s="1"/>
  <c r="G479" i="1" s="1"/>
  <c r="G432" i="1"/>
  <c r="G431" i="1" s="1"/>
  <c r="G430" i="1" s="1"/>
  <c r="G429" i="1" s="1"/>
  <c r="G428" i="1" s="1"/>
  <c r="G338" i="1"/>
  <c r="G280" i="1"/>
  <c r="G279" i="1" s="1"/>
  <c r="G278" i="1" s="1"/>
  <c r="G277" i="1" s="1"/>
  <c r="G255" i="1"/>
  <c r="G254" i="1" s="1"/>
  <c r="G253" i="1" s="1"/>
  <c r="G213" i="1"/>
  <c r="G207" i="1"/>
  <c r="G206" i="1" s="1"/>
  <c r="G210" i="1"/>
  <c r="G209" i="1" s="1"/>
  <c r="G186" i="1"/>
  <c r="G185" i="1" s="1"/>
  <c r="G184" i="1"/>
  <c r="G165" i="1"/>
  <c r="G164" i="1" s="1"/>
  <c r="G163" i="1" s="1"/>
  <c r="G114" i="1"/>
  <c r="G91" i="1"/>
  <c r="G90" i="1" s="1"/>
  <c r="G89" i="1" s="1"/>
  <c r="G628" i="1"/>
  <c r="G627" i="1" s="1"/>
  <c r="G205" i="1" l="1"/>
  <c r="G460" i="1"/>
  <c r="G464" i="1"/>
  <c r="G157" i="1"/>
  <c r="G160" i="1"/>
  <c r="G459" i="1" l="1"/>
  <c r="G458" i="1" s="1"/>
  <c r="G457" i="1" s="1"/>
  <c r="G456" i="1" s="1"/>
  <c r="G156" i="1"/>
  <c r="G155" i="1" s="1"/>
  <c r="G154" i="1" s="1"/>
  <c r="G153" i="1" s="1"/>
  <c r="G505" i="1"/>
  <c r="G504" i="1" s="1"/>
  <c r="G503" i="1" s="1"/>
  <c r="G502" i="1" s="1"/>
  <c r="G501" i="1" s="1"/>
  <c r="G241" i="1"/>
  <c r="G240" i="1" s="1"/>
  <c r="G244" i="1"/>
  <c r="G243" i="1" s="1"/>
  <c r="G229" i="1"/>
  <c r="G228" i="1" s="1"/>
  <c r="G232" i="1"/>
  <c r="G234" i="1"/>
  <c r="G216" i="1"/>
  <c r="G212" i="1" s="1"/>
  <c r="G191" i="1"/>
  <c r="G190" i="1" s="1"/>
  <c r="G189" i="1" s="1"/>
  <c r="G131" i="1"/>
  <c r="G231" i="1" l="1"/>
  <c r="G227" i="1" s="1"/>
  <c r="G226" i="1" s="1"/>
  <c r="G225" i="1" s="1"/>
  <c r="G239" i="1"/>
  <c r="G238" i="1" s="1"/>
  <c r="G237" i="1" s="1"/>
  <c r="G236" i="1" s="1"/>
  <c r="G612" i="1" l="1"/>
  <c r="G202" i="1" l="1"/>
  <c r="G152" i="1"/>
  <c r="G451" i="1" l="1"/>
  <c r="G675" i="1"/>
  <c r="G647" i="1"/>
  <c r="G650" i="1"/>
  <c r="G151" i="1"/>
  <c r="G150" i="1" s="1"/>
  <c r="G149" i="1" s="1"/>
  <c r="G500" i="1"/>
  <c r="G449" i="1"/>
  <c r="G417" i="1"/>
  <c r="G416" i="1" s="1"/>
  <c r="G415" i="1" s="1"/>
  <c r="G414" i="1" s="1"/>
  <c r="G413" i="1" s="1"/>
  <c r="G412" i="1" s="1"/>
  <c r="G402" i="1"/>
  <c r="G376" i="1"/>
  <c r="G372" i="1" s="1"/>
  <c r="G381" i="1" l="1"/>
  <c r="G575" i="1" l="1"/>
  <c r="G323" i="1"/>
  <c r="G295" i="1"/>
  <c r="G294" i="1" s="1"/>
  <c r="G335" i="1" l="1"/>
  <c r="G498" i="1"/>
  <c r="G47" i="1"/>
  <c r="G26" i="1"/>
  <c r="G497" i="1" l="1"/>
  <c r="G496" i="1" s="1"/>
  <c r="G311" i="1"/>
  <c r="G346" i="1"/>
  <c r="G495" i="1" l="1"/>
  <c r="G494" i="1" s="1"/>
  <c r="G493" i="1" s="1"/>
  <c r="G313" i="1"/>
  <c r="G322" i="1"/>
  <c r="G224" i="1" l="1"/>
  <c r="G324" i="1"/>
  <c r="G222" i="1" l="1"/>
  <c r="G221" i="1" l="1"/>
  <c r="G220" i="1" s="1"/>
  <c r="G317" i="1" l="1"/>
  <c r="G316" i="1" s="1"/>
  <c r="G197" i="1" l="1"/>
  <c r="G674" i="1" l="1"/>
  <c r="G444" i="1"/>
  <c r="G448" i="1"/>
  <c r="G447" i="1" s="1"/>
  <c r="G634" i="1"/>
  <c r="G74" i="1"/>
  <c r="G73" i="1" s="1"/>
  <c r="G72" i="1" s="1"/>
  <c r="G645" i="1" l="1"/>
  <c r="G646" i="1"/>
  <c r="G624" i="1" l="1"/>
  <c r="G272" i="1"/>
  <c r="G353" i="1"/>
  <c r="G332" i="1"/>
  <c r="G331" i="1" s="1"/>
  <c r="G306" i="1"/>
  <c r="G473" i="1"/>
  <c r="G179" i="1"/>
  <c r="G175" i="1"/>
  <c r="G68" i="1"/>
  <c r="G32" i="1"/>
  <c r="G600" i="1"/>
  <c r="G599" i="1" s="1"/>
  <c r="G598" i="1" s="1"/>
  <c r="G596" i="1"/>
  <c r="G595" i="1" l="1"/>
  <c r="G594" i="1" s="1"/>
  <c r="G593" i="1" s="1"/>
  <c r="G617" i="1"/>
  <c r="G605" i="1"/>
  <c r="G604" i="1" s="1"/>
  <c r="G409" i="1"/>
  <c r="G291" i="1"/>
  <c r="G305" i="1"/>
  <c r="G352" i="1"/>
  <c r="G351" i="1" s="1"/>
  <c r="G195" i="1"/>
  <c r="G194" i="1" s="1"/>
  <c r="G188" i="1" l="1"/>
  <c r="G97" i="1"/>
  <c r="G292" i="1" l="1"/>
  <c r="G290" i="1"/>
  <c r="G288" i="1"/>
  <c r="G516" i="1"/>
  <c r="G302" i="1"/>
  <c r="G300" i="1"/>
  <c r="G94" i="1"/>
  <c r="G78" i="1"/>
  <c r="G22" i="1"/>
  <c r="G287" i="1" l="1"/>
  <c r="G286" i="1" s="1"/>
  <c r="G285" i="1" s="1"/>
  <c r="G284" i="1" s="1"/>
  <c r="G25" i="1"/>
  <c r="G21" i="1" s="1"/>
  <c r="G550" i="1"/>
  <c r="G20" i="1" l="1"/>
  <c r="G408" i="1"/>
  <c r="G671" i="1"/>
  <c r="G669" i="1"/>
  <c r="G666" i="1"/>
  <c r="G664" i="1"/>
  <c r="G661" i="1"/>
  <c r="G660" i="1" s="1"/>
  <c r="G659" i="1" s="1"/>
  <c r="G638" i="1"/>
  <c r="G633" i="1" s="1"/>
  <c r="G622" i="1"/>
  <c r="G611" i="1"/>
  <c r="G610" i="1" s="1"/>
  <c r="G609" i="1" s="1"/>
  <c r="G608" i="1" s="1"/>
  <c r="G603" i="1"/>
  <c r="G588" i="1"/>
  <c r="G587" i="1" s="1"/>
  <c r="G586" i="1" s="1"/>
  <c r="G585" i="1" s="1"/>
  <c r="G583" i="1"/>
  <c r="G582" i="1" s="1"/>
  <c r="G581" i="1" s="1"/>
  <c r="G572" i="1"/>
  <c r="G571" i="1" s="1"/>
  <c r="G570" i="1" s="1"/>
  <c r="G569" i="1" s="1"/>
  <c r="G566" i="1"/>
  <c r="G561" i="1" s="1"/>
  <c r="G553" i="1"/>
  <c r="G552" i="1" s="1"/>
  <c r="G548" i="1"/>
  <c r="G543" i="1" s="1"/>
  <c r="G540" i="1"/>
  <c r="G538" i="1"/>
  <c r="G527" i="1"/>
  <c r="G526" i="1" s="1"/>
  <c r="G525" i="1" s="1"/>
  <c r="G524" i="1" s="1"/>
  <c r="G518" i="1"/>
  <c r="G515" i="1" s="1"/>
  <c r="G472" i="1"/>
  <c r="G470" i="1"/>
  <c r="G476" i="1"/>
  <c r="G475" i="1" s="1"/>
  <c r="G453" i="1"/>
  <c r="G450" i="1" s="1"/>
  <c r="G440" i="1"/>
  <c r="G439" i="1" s="1"/>
  <c r="G426" i="1"/>
  <c r="G424" i="1"/>
  <c r="G663" i="1" l="1"/>
  <c r="G658" i="1" s="1"/>
  <c r="G657" i="1" s="1"/>
  <c r="G656" i="1" s="1"/>
  <c r="G533" i="1"/>
  <c r="G532" i="1" s="1"/>
  <c r="G469" i="1"/>
  <c r="G468" i="1" s="1"/>
  <c r="G542" i="1"/>
  <c r="G474" i="1"/>
  <c r="G423" i="1"/>
  <c r="G422" i="1" s="1"/>
  <c r="G421" i="1" s="1"/>
  <c r="G420" i="1" s="1"/>
  <c r="G419" i="1" s="1"/>
  <c r="G568" i="1"/>
  <c r="G514" i="1"/>
  <c r="G513" i="1" s="1"/>
  <c r="G512" i="1" s="1"/>
  <c r="G632" i="1"/>
  <c r="G631" i="1" s="1"/>
  <c r="G630" i="1" s="1"/>
  <c r="G401" i="1"/>
  <c r="G400" i="1" s="1"/>
  <c r="G399" i="1" s="1"/>
  <c r="G623" i="1"/>
  <c r="G607" i="1"/>
  <c r="G602" i="1" s="1"/>
  <c r="G592" i="1"/>
  <c r="G616" i="1"/>
  <c r="G615" i="1" s="1"/>
  <c r="G614" i="1" s="1"/>
  <c r="G467" i="1" l="1"/>
  <c r="G466" i="1" s="1"/>
  <c r="G438" i="1"/>
  <c r="G437" i="1" s="1"/>
  <c r="G436" i="1" s="1"/>
  <c r="G435" i="1" s="1"/>
  <c r="G511" i="1"/>
  <c r="G531" i="1"/>
  <c r="G530" i="1" s="1"/>
  <c r="G644" i="1"/>
  <c r="G643" i="1" s="1"/>
  <c r="G613" i="1" s="1"/>
  <c r="G398" i="1"/>
  <c r="G397" i="1" s="1"/>
  <c r="G396" i="1" s="1"/>
  <c r="G529" i="1" l="1"/>
  <c r="G510" i="1" s="1"/>
  <c r="G591" i="1"/>
  <c r="G319" i="1" l="1"/>
  <c r="G318" i="1" s="1"/>
  <c r="G46" i="1" l="1"/>
  <c r="G45" i="1" s="1"/>
  <c r="G267" i="1" l="1"/>
  <c r="G104" i="1" l="1"/>
  <c r="G314" i="1" l="1"/>
  <c r="G312" i="1"/>
  <c r="G326" i="1"/>
  <c r="G321" i="1" s="1"/>
  <c r="G136" i="1"/>
  <c r="G135" i="1" s="1"/>
  <c r="G134" i="1" s="1"/>
  <c r="G133" i="1" s="1"/>
  <c r="G41" i="1"/>
  <c r="G40" i="1" s="1"/>
  <c r="G39" i="1" s="1"/>
  <c r="G44" i="1"/>
  <c r="G59" i="1"/>
  <c r="G57" i="1" s="1"/>
  <c r="G64" i="1"/>
  <c r="G63" i="1" s="1"/>
  <c r="G67" i="1"/>
  <c r="G66" i="1" s="1"/>
  <c r="G69" i="1"/>
  <c r="G77" i="1"/>
  <c r="G76" i="1" s="1"/>
  <c r="G83" i="1"/>
  <c r="G82" i="1" s="1"/>
  <c r="G81" i="1" s="1"/>
  <c r="G87" i="1"/>
  <c r="G86" i="1" s="1"/>
  <c r="G85" i="1" s="1"/>
  <c r="G119" i="1"/>
  <c r="G55" i="1"/>
  <c r="G54" i="1" s="1"/>
  <c r="G53" i="1" s="1"/>
  <c r="G143" i="1"/>
  <c r="G146" i="1"/>
  <c r="G170" i="1"/>
  <c r="G169" i="1" s="1"/>
  <c r="G168" i="1" s="1"/>
  <c r="G181" i="1"/>
  <c r="G180" i="1" s="1"/>
  <c r="G174" i="1"/>
  <c r="G173" i="1" s="1"/>
  <c r="G172" i="1" s="1"/>
  <c r="G178" i="1"/>
  <c r="G177" i="1" s="1"/>
  <c r="G176" i="1" s="1"/>
  <c r="G201" i="1"/>
  <c r="G200" i="1" s="1"/>
  <c r="G199" i="1" s="1"/>
  <c r="G486" i="1"/>
  <c r="G485" i="1" s="1"/>
  <c r="G484" i="1" s="1"/>
  <c r="G478" i="1" s="1"/>
  <c r="G250" i="1"/>
  <c r="G249" i="1" s="1"/>
  <c r="G248" i="1" s="1"/>
  <c r="G247" i="1" s="1"/>
  <c r="G258" i="1"/>
  <c r="G308" i="1"/>
  <c r="G355" i="1"/>
  <c r="G369" i="1"/>
  <c r="G367" i="1"/>
  <c r="G362" i="1"/>
  <c r="G386" i="1"/>
  <c r="G385" i="1" s="1"/>
  <c r="G389" i="1"/>
  <c r="G388" i="1" s="1"/>
  <c r="G345" i="1"/>
  <c r="G343" i="1" s="1"/>
  <c r="G342" i="1" s="1"/>
  <c r="G341" i="1" s="1"/>
  <c r="G394" i="1"/>
  <c r="G393" i="1" s="1"/>
  <c r="G392" i="1" s="1"/>
  <c r="G391" i="1" s="1"/>
  <c r="G304" i="1"/>
  <c r="G70" i="1"/>
  <c r="G455" i="1" l="1"/>
  <c r="G434" i="1" s="1"/>
  <c r="G366" i="1"/>
  <c r="G219" i="1"/>
  <c r="G183" i="1" s="1"/>
  <c r="G257" i="1"/>
  <c r="G252" i="1" s="1"/>
  <c r="G38" i="1"/>
  <c r="G167" i="1"/>
  <c r="G148" i="1" s="1"/>
  <c r="G361" i="1"/>
  <c r="G360" i="1" s="1"/>
  <c r="G330" i="1"/>
  <c r="G109" i="1"/>
  <c r="G262" i="1"/>
  <c r="G58" i="1"/>
  <c r="I311" i="1"/>
  <c r="G310" i="1"/>
  <c r="G299" i="1" s="1"/>
  <c r="G99" i="1"/>
  <c r="G384" i="1"/>
  <c r="G350" i="1"/>
  <c r="G349" i="1" s="1"/>
  <c r="G348" i="1" s="1"/>
  <c r="G347" i="1" s="1"/>
  <c r="G142" i="1"/>
  <c r="G141" i="1" s="1"/>
  <c r="G62" i="1"/>
  <c r="G344" i="1"/>
  <c r="G162" i="1" l="1"/>
  <c r="G140" i="1" s="1"/>
  <c r="G93" i="1"/>
  <c r="G329" i="1"/>
  <c r="G365" i="1"/>
  <c r="G359" i="1" s="1"/>
  <c r="G358" i="1" s="1"/>
  <c r="G298" i="1"/>
  <c r="G297" i="1" s="1"/>
  <c r="G296" i="1" s="1"/>
  <c r="G19" i="1"/>
  <c r="G18" i="1" s="1"/>
  <c r="G261" i="1"/>
  <c r="G260" i="1" s="1"/>
  <c r="G246" i="1" s="1"/>
  <c r="G61" i="1" l="1"/>
  <c r="G37" i="1" s="1"/>
  <c r="G36" i="1" s="1"/>
  <c r="G328" i="1"/>
  <c r="G283" i="1" l="1"/>
  <c r="G282" i="1" s="1"/>
  <c r="G681" i="1" l="1"/>
  <c r="G690" i="1" s="1"/>
</calcChain>
</file>

<file path=xl/sharedStrings.xml><?xml version="1.0" encoding="utf-8"?>
<sst xmlns="http://schemas.openxmlformats.org/spreadsheetml/2006/main" count="3246" uniqueCount="632">
  <si>
    <t>Муниципальная программа «Поддержка сельских и городских инициатив в Селенгинском районе на 2020-2024 годы»</t>
  </si>
  <si>
    <t>Подпрограмма «Повышение эффективности управления муниципальными финансами»</t>
  </si>
  <si>
    <t>Подпрограмма «Повышение качества управления муниципальным имуществом и земельными участками на территории Селенгинского района»</t>
  </si>
  <si>
    <t>Подпрограмма «Градостроительная деятельность по развитию территории Селенгинского район»</t>
  </si>
  <si>
    <t>Подпрограмма «Развитие художественно-эстетического образования и воспитания»</t>
  </si>
  <si>
    <t>Подпрограмма «Семья и дети»</t>
  </si>
  <si>
    <t>Подпрограмма «Развитие библиотечного дела»</t>
  </si>
  <si>
    <t>Подпрограмма «Организация досуга и народного творчества»</t>
  </si>
  <si>
    <t>Подпрограмма «Другие вопросы в области культуры»</t>
  </si>
  <si>
    <t xml:space="preserve">Подпрограмма «Развитие молодежной политики в Селенгинском районе»  </t>
  </si>
  <si>
    <t>Подпрограмма «Обеспечение жильем молодых семей»</t>
  </si>
  <si>
    <t>Подпрограмма «Развитие физической культуры и спорта»</t>
  </si>
  <si>
    <t>Подпрограмма «Развитие спорта высших достижений»</t>
  </si>
  <si>
    <t>Подпрограмма «Другие вопросы в области физической культуры и спорта»</t>
  </si>
  <si>
    <t>Подпрограмма «Содержание инструкторов по физической культуре и спорту»</t>
  </si>
  <si>
    <t>09601 00000</t>
  </si>
  <si>
    <t>Осуществление мероприятий, связанных с внесением изменений в генеральные планы сельских поселений</t>
  </si>
  <si>
    <t>Основное мероприятие "Повышение квалификации, переподготовка лиц, замещающих должности, не относящиеся к должностям муниципальной службы"</t>
  </si>
  <si>
    <t>01005 00000</t>
  </si>
  <si>
    <t>01005 82900</t>
  </si>
  <si>
    <t>Основное мероприятие "Капитальный ремонт учреждений общего образования"</t>
  </si>
  <si>
    <t>10203 00000</t>
  </si>
  <si>
    <t>10203 S2140</t>
  </si>
  <si>
    <t>09601 83190</t>
  </si>
  <si>
    <t>МП «Развитие образования в Селенгинском районе на 2020-2024 годы"</t>
  </si>
  <si>
    <t>Приобретение товаров, работ, услуг в пользу граждан в целях их социального обеспечения</t>
  </si>
  <si>
    <t>323</t>
  </si>
  <si>
    <t>Основное мероприятие "Поддержка детей сирот и детей, оставшихся без попечения и находящихся в трудной жизненной ситуации"</t>
  </si>
  <si>
    <t>10602 00000</t>
  </si>
  <si>
    <t>Расходы на реализацию мероприятий по поддержке детей сирот и детей, оставшихся без попечения и находящихся в трудной жизненной ситуации</t>
  </si>
  <si>
    <t>10602 82710</t>
  </si>
  <si>
    <t>13000 00000</t>
  </si>
  <si>
    <t>13001 00000</t>
  </si>
  <si>
    <t>Основное мероприятие "Организация общественных работ"</t>
  </si>
  <si>
    <t>243</t>
  </si>
  <si>
    <t>Закупка товаров, работ, услуг в целях капитального ремонта государственного (муниципального) имущества</t>
  </si>
  <si>
    <t>01002 S2870</t>
  </si>
  <si>
    <t>Основное мероприятие "Финансовая и имущественная поддержка субъектов малого предпримательства и организаций"</t>
  </si>
  <si>
    <t>04103 00000</t>
  </si>
  <si>
    <t>12002 00000</t>
  </si>
  <si>
    <t>12002 82900</t>
  </si>
  <si>
    <t>99900 83210</t>
  </si>
  <si>
    <t>04102 82100</t>
  </si>
  <si>
    <t>845</t>
  </si>
  <si>
    <t>04102 00000</t>
  </si>
  <si>
    <t>06000 00000</t>
  </si>
  <si>
    <t>13001 82900</t>
  </si>
  <si>
    <t>Муниципальное казенное учреждение Управление сельского хозяйства Селенгинского района</t>
  </si>
  <si>
    <t>976</t>
  </si>
  <si>
    <t>Расходы на обеспечение деятельности (оказание услуг) учреждений сельского хозяйства</t>
  </si>
  <si>
    <t>99900 83510</t>
  </si>
  <si>
    <t>975</t>
  </si>
  <si>
    <t>Муниципальное казенное учреждение Комитет по физической культуре, спорту и молодежной политике  администрации муниципального образования "Селенгинский район"</t>
  </si>
  <si>
    <t>Основное мероприятие "Профилактика преступлений и иных правонарушений в Селенгинском районе"</t>
  </si>
  <si>
    <t xml:space="preserve">Профилактика преступлений и иных правонарушений </t>
  </si>
  <si>
    <t>07300 00000</t>
  </si>
  <si>
    <t>07301 00000</t>
  </si>
  <si>
    <t>07301 S2660</t>
  </si>
  <si>
    <t>07301  S2660</t>
  </si>
  <si>
    <t>Основное мероприятие «Обеспечение жильем молодых семей»</t>
  </si>
  <si>
    <t>Субсидии гражданам на приобретение жилья</t>
  </si>
  <si>
    <t>322</t>
  </si>
  <si>
    <t>Муниципальное казенное учреждение Комитет по культуре администрации муниципального образования "Селенгинский район"</t>
  </si>
  <si>
    <t>Расходы, связанные с выполнением деятельности учреждений физической культуры и спорта</t>
  </si>
  <si>
    <t>Другие вопросы в области физической культуры и спорта</t>
  </si>
  <si>
    <t>Спорт высших достижений</t>
  </si>
  <si>
    <t>Благоустройство</t>
  </si>
  <si>
    <t>Профессиональная подготовка, переподготовка и повышение квалификации</t>
  </si>
  <si>
    <t>10201 S2890</t>
  </si>
  <si>
    <t>Резервные фонды</t>
  </si>
  <si>
    <t>Сельское хозяйство и рыболовство</t>
  </si>
  <si>
    <t>Дошкольное образование</t>
  </si>
  <si>
    <t>Общее образование</t>
  </si>
  <si>
    <t>Другие вопросы в области образования</t>
  </si>
  <si>
    <t>Культура</t>
  </si>
  <si>
    <t>Пенсионное обеспечение</t>
  </si>
  <si>
    <t>Наименование показателя</t>
  </si>
  <si>
    <t>01</t>
  </si>
  <si>
    <t>00</t>
  </si>
  <si>
    <t>02</t>
  </si>
  <si>
    <t>04</t>
  </si>
  <si>
    <t>07</t>
  </si>
  <si>
    <t>05</t>
  </si>
  <si>
    <t>09</t>
  </si>
  <si>
    <t>08</t>
  </si>
  <si>
    <t>06</t>
  </si>
  <si>
    <t>10</t>
  </si>
  <si>
    <t>Раздел</t>
  </si>
  <si>
    <t>Подраздел</t>
  </si>
  <si>
    <t>Целевая статья</t>
  </si>
  <si>
    <t>Вид расхода</t>
  </si>
  <si>
    <t>Коды ведомственной классификации</t>
  </si>
  <si>
    <t>03</t>
  </si>
  <si>
    <t xml:space="preserve">01 </t>
  </si>
  <si>
    <t xml:space="preserve">08 </t>
  </si>
  <si>
    <t>ВСЕГО  РАСХОДОВ</t>
  </si>
  <si>
    <t>Молодежная политика и оздоровление детей</t>
  </si>
  <si>
    <t>11</t>
  </si>
  <si>
    <t>12</t>
  </si>
  <si>
    <t>14</t>
  </si>
  <si>
    <t>Осуществление государственных полномочий по хранению, формированию, учету и использованию архивного фонда Республики Бурятия</t>
  </si>
  <si>
    <t>Доплаты к пенсиям, дополнительное пенсионное обеспечение</t>
  </si>
  <si>
    <t>Выравнивание бюджетной обеспеченности поселений из районного фонда финансовой поддержки</t>
  </si>
  <si>
    <t>Резервные фонды местных администраций</t>
  </si>
  <si>
    <t>Коммунальное хозяйство</t>
  </si>
  <si>
    <t>Другие вопросы в области социальной политики</t>
  </si>
  <si>
    <t xml:space="preserve">04 </t>
  </si>
  <si>
    <t>Осуществление государственных полномочий по созданию и организации деятельности  административных комиссий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</si>
  <si>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</si>
  <si>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Администрация муниципального образования "Селенгинский район"</t>
  </si>
  <si>
    <t>Комитет по финансам муниципального образования "Селенгинский район"</t>
  </si>
  <si>
    <t>Районный Совет депутатов муниципального образования "Селенгинский район"</t>
  </si>
  <si>
    <t xml:space="preserve"> «О бюджете муниципального образования</t>
  </si>
  <si>
    <t>Осуществление отдельных государственных полномочий по уведомительной регистрации коллективных договоров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</si>
  <si>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</si>
  <si>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13</t>
  </si>
  <si>
    <t>Защита населения и территории от чрезвычайных ситуаций природного и техногенного характера, гражданская оборона</t>
  </si>
  <si>
    <t>Дорожное хозяйство (дорожные фонды)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</si>
  <si>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</si>
  <si>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высшего должностного лица субъекта Российской Федерации и муниципального образования</t>
  </si>
  <si>
    <t>Дотации на выравнивание бюджетной обеспеченности субъектов Российской Федерации и муниципальных образований</t>
  </si>
  <si>
    <t>Массовый спорт</t>
  </si>
  <si>
    <t>Другие вопросы в области национальной экономики</t>
  </si>
  <si>
    <t>Осуществление государственных полномочий по организации и осуществлению деятельности по опеке и попечительству в Республике Бурятия</t>
  </si>
  <si>
    <t>Осуществление государственных полномочий по образованию и организации деятельности комиссий по делам несовершеннолетних и защите их прав в Республике Бурятия</t>
  </si>
  <si>
    <t>Осуществление отдельного государственного полномочия по поддержке сельскохозяйственного производства</t>
  </si>
  <si>
    <t>Осуществление отдельных государственных полномочий по регулирование тарифов на перевозки пассажиров и багажа всеми видами общественного транспорта в городском и пригородном сообщении (кроме железнодорожного транспорта)</t>
  </si>
  <si>
    <t>Другие общегосударственные вопросы</t>
  </si>
  <si>
    <t>Комитет по имуществу, землепользованию и градостроительству Селенгинского района</t>
  </si>
  <si>
    <t>121</t>
  </si>
  <si>
    <t>Закупка товаров, работ и услуг в сфере информационно-коммуникационных технологий</t>
  </si>
  <si>
    <t>242</t>
  </si>
  <si>
    <t>Прочие закупки товаров, работ и услуг для государственных (муниципальных) нужд</t>
  </si>
  <si>
    <t>244</t>
  </si>
  <si>
    <t>Резервные средства</t>
  </si>
  <si>
    <t>ОБЩЕГОСУДАРСТВЕННЫЕ ВОПРОСЫ</t>
  </si>
  <si>
    <t>870</t>
  </si>
  <si>
    <t>540</t>
  </si>
  <si>
    <t>НАЦИОНАЛЬНАЯ ЭКОНОМИКА</t>
  </si>
  <si>
    <t>ОБРАЗОВАНИЕ</t>
  </si>
  <si>
    <t>СОЦИАЛЬНАЯ ПОЛИТИКА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</si>
  <si>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</si>
  <si>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</si>
  <si>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</si>
  <si>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612</t>
  </si>
  <si>
    <t>КУЛЬТУРА, КИНЕМАТОГРАФИЯ</t>
  </si>
  <si>
    <t>621</t>
  </si>
  <si>
    <t>611</t>
  </si>
  <si>
    <t>ФИЗИЧЕСКАЯ КУЛЬТУРА И СПОРТ</t>
  </si>
  <si>
    <t>МЕЖБЮДЖЕТНЫЕ ТРАНСФЕРТЫ ОБЩЕГО ХАРАКТЕРА БЮДЖЕТАМ СУБЪЕКТОВ РОССИЙСКОЙ ФЕДЕРАЦИИ И МУНИЦИПАЛЬНЫХ ОБРАЗОВАНИЙ</t>
  </si>
  <si>
    <t>511</t>
  </si>
  <si>
    <t>ЖИЛИЩНО-КОММУНАЛЬНОЕ ХОЗЯЙСТВО</t>
  </si>
  <si>
    <t>Функционирование законодательных (представительных) органов государственной власти и представительных органов местного самоуправления</t>
  </si>
  <si>
    <t>ГРБС</t>
  </si>
  <si>
    <t>Субсидии автономным учреждениям на иные цели</t>
  </si>
  <si>
    <t>622</t>
  </si>
  <si>
    <t>НАЦИОНАЛЬНАЯ БЕЗОПАСНОСТЬ И ПРАВООХРАНИТЕЛЬНАЯ ДЕЯТЕЛЬНОСТЬ</t>
  </si>
  <si>
    <t>Расходы на обеспечение функций органов местного самоуправления</t>
  </si>
  <si>
    <t>Закупка товаров, работ, услуг в сфере информационно-коммуникационных технологий</t>
  </si>
  <si>
    <t>Прочая закупка товаров, работ и услуг для обеспечения государственных (муниципальных) нужд</t>
  </si>
  <si>
    <t>Расходы на обеспечение деятельности (оказание услуг) учреждений хозяйственного обслуживания</t>
  </si>
  <si>
    <t>111</t>
  </si>
  <si>
    <t>Доплаты к пенсиям  муниципальных служащих</t>
  </si>
  <si>
    <t>Осуществление государственных полномочий по расчету и предоставлению дотаций поселениям</t>
  </si>
  <si>
    <t>Дотации на выравнивание бюджетной обеспеченности</t>
  </si>
  <si>
    <t>Прочие мероприятия, связанные с выполнением обязательств органов местного самоуправления</t>
  </si>
  <si>
    <t>Расходы на обеспечение функционирования высшего должностного лица муниципального образования</t>
  </si>
  <si>
    <t>Администрирование передаваемого отдельного государственного полномочия по поддержке сельскохозяйственного производства органам местного самоуправления</t>
  </si>
  <si>
    <t>Закупка товаров, работ и услуг для государственных (муниципальных) нужд</t>
  </si>
  <si>
    <t>Расходы на обеспечение деятельности (оказание услуг) муниципальных учреждений</t>
  </si>
  <si>
    <t>Межбюджетные трансферты на осуществление части полномочий по формированию и исполнению бюджета поселений</t>
  </si>
  <si>
    <t xml:space="preserve">Другие вопросы в области культуры, кинематографии </t>
  </si>
  <si>
    <t>(тыс. рублей)</t>
  </si>
  <si>
    <t>969</t>
  </si>
  <si>
    <t>Непрограммные расходы</t>
  </si>
  <si>
    <t>973</t>
  </si>
  <si>
    <t>Расходы на обеспечение функционирования представительного органа муниципального образования</t>
  </si>
  <si>
    <t>968</t>
  </si>
  <si>
    <t xml:space="preserve">968 </t>
  </si>
  <si>
    <t>Социальное обеспечение населения</t>
  </si>
  <si>
    <t>Межбюджетные трансферты на осуществление части полномочий по осуществлению внешнего муниципального контроля</t>
  </si>
  <si>
    <t>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</t>
  </si>
  <si>
    <t>Увеличение фонда оплаты труда педагогических работников муниципальных  учреждений дополнительного образования</t>
  </si>
  <si>
    <t>Прочие мероприятия , связанные с выполнением обязательств ОМСУ</t>
  </si>
  <si>
    <t>971</t>
  </si>
  <si>
    <t xml:space="preserve">Расходы на проведение мероприятий в области физической культуры и  спорта </t>
  </si>
  <si>
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</si>
  <si>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Иные межбюджетные трансферты</t>
  </si>
  <si>
    <t>Муниципальное казенное учреждение "Селенгинское районное управление образованием"</t>
  </si>
  <si>
    <t>129</t>
  </si>
  <si>
    <t>02101 81020</t>
  </si>
  <si>
    <t>02000 00000</t>
  </si>
  <si>
    <t>02100 00000</t>
  </si>
  <si>
    <t>02101 00000</t>
  </si>
  <si>
    <t>Основное мероприятие "Повышение качества управления муниципальными финансами"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</si>
  <si>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</si>
  <si>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</si>
  <si>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99900 00000</t>
  </si>
  <si>
    <t>99900 41000</t>
  </si>
  <si>
    <t>02200 00000</t>
  </si>
  <si>
    <t>Основное мероприятие "Межбюджетные трансферты бюджетам муниципальных образований поселений"</t>
  </si>
  <si>
    <t>02201 00000</t>
  </si>
  <si>
    <t>02201 73090</t>
  </si>
  <si>
    <t>99900 81000</t>
  </si>
  <si>
    <t>99900 81020</t>
  </si>
  <si>
    <t>99900 81030</t>
  </si>
  <si>
    <t>99900 43000</t>
  </si>
  <si>
    <t>02201 61010</t>
  </si>
  <si>
    <t>99900 81010</t>
  </si>
  <si>
    <t>99900 86000</t>
  </si>
  <si>
    <t>99900 46000</t>
  </si>
  <si>
    <t>99900 73100</t>
  </si>
  <si>
    <t>99900 73110</t>
  </si>
  <si>
    <t>99900 73120</t>
  </si>
  <si>
    <t>99900 83500</t>
  </si>
  <si>
    <t>99900 83590</t>
  </si>
  <si>
    <t>119</t>
  </si>
  <si>
    <t>04000 00000</t>
  </si>
  <si>
    <t>04100 00000</t>
  </si>
  <si>
    <t>05000 00000</t>
  </si>
  <si>
    <t>07000 00000</t>
  </si>
  <si>
    <t>07200 00000</t>
  </si>
  <si>
    <t>99900 73070</t>
  </si>
  <si>
    <t>99900 73080</t>
  </si>
  <si>
    <t>99900 73010</t>
  </si>
  <si>
    <t>99900 85000</t>
  </si>
  <si>
    <t>99900 85010</t>
  </si>
  <si>
    <t>99900 73130</t>
  </si>
  <si>
    <t>Расходы на осуществление мероприятий, связанных с владением, пользованием и распоряжением имуществом, находящимся в муниципальной собственности</t>
  </si>
  <si>
    <t>99900 73150</t>
  </si>
  <si>
    <t>08000 00000</t>
  </si>
  <si>
    <t>08300 00000</t>
  </si>
  <si>
    <t>Основное мероприятие «Дополнительное образование в сфере культуры»</t>
  </si>
  <si>
    <t>08301 00000</t>
  </si>
  <si>
    <t>Расходы на обеспечение деятельности (оказание услуг) общеобразовательных учреждений дополнительного образования</t>
  </si>
  <si>
    <t>08301 83030</t>
  </si>
  <si>
    <t>08100 00000</t>
  </si>
  <si>
    <t>Основное мероприятие "Организация библиотечно-информационного обслуживания населения"</t>
  </si>
  <si>
    <t>08101 00000</t>
  </si>
  <si>
    <t>Расходы на обеспечение деятельности (оказание услуг) учреждений культуры (библиотеки)</t>
  </si>
  <si>
    <t>08101 83120</t>
  </si>
  <si>
    <t>Повышение средней заработной платы работников муниципальных учреждений культуры</t>
  </si>
  <si>
    <t>08200 00000</t>
  </si>
  <si>
    <t>Основное мероприятие "Организация отдыха и досуга населения"</t>
  </si>
  <si>
    <t>08201 00000</t>
  </si>
  <si>
    <t>Расходы на обеспечение деятельности (оказание услуг) учреждений культуры (дома культуры, другие учреждения культуры)</t>
  </si>
  <si>
    <t>08201 83110</t>
  </si>
  <si>
    <t>08400 00000</t>
  </si>
  <si>
    <t>Основное мероприятие "Организация и проведение праздничных мероприятий"</t>
  </si>
  <si>
    <t>08401 00000</t>
  </si>
  <si>
    <t>Расходы, связанные с выполнением деятельности муниципальных учреждений культуры</t>
  </si>
  <si>
    <t>08401 83160</t>
  </si>
  <si>
    <t>08402 83160</t>
  </si>
  <si>
    <t xml:space="preserve">Непрограммные расходы </t>
  </si>
  <si>
    <t>99900 73180</t>
  </si>
  <si>
    <t>09000 00000</t>
  </si>
  <si>
    <t>10000 00000</t>
  </si>
  <si>
    <t>10100 00000</t>
  </si>
  <si>
    <t>Основное мероприятие " Реализация общеобразовательных программ дошкольного образования"</t>
  </si>
  <si>
    <t>10101 00000</t>
  </si>
  <si>
    <t>Расходы на обеспечение деятельности (оказание услуг) детских дошкольных учреждений</t>
  </si>
  <si>
    <t>10101 83010</t>
  </si>
  <si>
    <t>10101 73020</t>
  </si>
  <si>
    <t>10200 00000</t>
  </si>
  <si>
    <t>Основное мероприятие " Реализация общеобразовательных программ дополнительного образования"</t>
  </si>
  <si>
    <t>10201 00000</t>
  </si>
  <si>
    <t>Расходы на обеспечение деятельности (оказание услуг) общеобразовательных учреждений(школы-детские сады, начальные школы, неполные средние, средние)</t>
  </si>
  <si>
    <t>10201 83020</t>
  </si>
  <si>
    <t>Основное мероприятие " Реализация общеобразовательных программ общего образования"</t>
  </si>
  <si>
    <t>10201 73030</t>
  </si>
  <si>
    <t xml:space="preserve">10201 73040 </t>
  </si>
  <si>
    <t>10300 00000</t>
  </si>
  <si>
    <t>10301 00000</t>
  </si>
  <si>
    <t>Расходы на обеспечение деятельности (оказание услуг) образовательных учреждений дополнительного образования</t>
  </si>
  <si>
    <t>10301 83030</t>
  </si>
  <si>
    <t xml:space="preserve">10000 00000 </t>
  </si>
  <si>
    <t xml:space="preserve">10400 00000  </t>
  </si>
  <si>
    <t>Основное мероприятие " Организация и обеспечение отдыха и оздоровления детей"</t>
  </si>
  <si>
    <t>10401 00000</t>
  </si>
  <si>
    <t>10401 73050</t>
  </si>
  <si>
    <t>10401 73140</t>
  </si>
  <si>
    <t>10500 00000</t>
  </si>
  <si>
    <t>Основное мероприятие"Организация обеспечения  функционирования образовательных учреждений"</t>
  </si>
  <si>
    <t>10501 00000</t>
  </si>
  <si>
    <t>Расходы на обеспечение деятельности (оказания услуг) муниципальных учреждений (учебно-методические кабинеты, централизованные бухгалтерии, группы хозяйственного обслуживания,пр.)</t>
  </si>
  <si>
    <t>10501 83040</t>
  </si>
  <si>
    <t>10501 73060</t>
  </si>
  <si>
    <t>Основное мероприятие "Уничтожение очагов произрастания дикорастущих наркотикосодержащих растений"</t>
  </si>
  <si>
    <t>07201 00000</t>
  </si>
  <si>
    <t>04102 81020</t>
  </si>
  <si>
    <t>04103 82100</t>
  </si>
  <si>
    <t>к решению районного Совета депутатов</t>
  </si>
  <si>
    <t>МО "Селенгинский район"</t>
  </si>
  <si>
    <t>Фонд оплаты труда  учреждений</t>
  </si>
  <si>
    <t>Иные выплаты персоналу учреждений,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</si>
  <si>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 учреждений</t>
  </si>
  <si>
    <t xml:space="preserve">Фонд оплаты труда учреждений </t>
  </si>
  <si>
    <t xml:space="preserve">Фонд оплаты труда  учреждений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</si>
  <si>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</si>
  <si>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08402 81020</t>
  </si>
  <si>
    <t>10501 81020</t>
  </si>
  <si>
    <t>Фонд оплаты труда учреждений</t>
  </si>
  <si>
    <t>10401 73190</t>
  </si>
  <si>
    <t>Организация деятельности по обеспечению прав детей, находящихся в трудной жизненной ситуации, на отдых и оздоровление</t>
  </si>
  <si>
    <t>04200 00000</t>
  </si>
  <si>
    <t>04201 00000</t>
  </si>
  <si>
    <t>Комплексные меры противодействия злоупотреблением наркотиками и их незаконному обороту</t>
  </si>
  <si>
    <t>07201 S2570</t>
  </si>
  <si>
    <t>Межбюджетные трансферты на осуществление части полномочий по осуществлению муниципального контроля в сфере благоустройства</t>
  </si>
  <si>
    <t>Дополнительное образование детей</t>
  </si>
  <si>
    <t>Обеспечение прав детей, находящихся в трудной жизненной ситуации, на отдых и оздоровление</t>
  </si>
  <si>
    <t>сумма</t>
  </si>
  <si>
    <t>07100 00000</t>
  </si>
  <si>
    <t>Основное мероприятие "Снижение уровня аварийности и травматизма на дорогах района"</t>
  </si>
  <si>
    <t>07101 00000</t>
  </si>
  <si>
    <t>Обеспечение деятельности по охране правопорядка и общественной безопасности, повышению безопасности дорожного движения</t>
  </si>
  <si>
    <t>07101 S2660</t>
  </si>
  <si>
    <t xml:space="preserve"> Осуществление 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</si>
  <si>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</si>
  <si>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>Другие вопросы в области жилищно-коммунального хозяйства</t>
  </si>
  <si>
    <t>10401 73160</t>
  </si>
  <si>
    <t>12000 00000</t>
  </si>
  <si>
    <t>Прочие мероприятия, связанные с выполнением обязательств ОМСУ</t>
  </si>
  <si>
    <t>01000 00000</t>
  </si>
  <si>
    <t>На обеспечение профессиональной подготовки на повышение квалификации глав муниципальных образований и муниципальных служащих</t>
  </si>
  <si>
    <t>10600 00000</t>
  </si>
  <si>
    <t>Основное мероприятие "Поддержка талантливых и одаренных детей"</t>
  </si>
  <si>
    <t>10601 00000</t>
  </si>
  <si>
    <t>Расходы на проведение мероприятий  для детей и молодежи</t>
  </si>
  <si>
    <t>10601 82500</t>
  </si>
  <si>
    <t>99900 73220</t>
  </si>
  <si>
    <t>99900 73200</t>
  </si>
  <si>
    <t>Реализация первоочередных мероприятий по модернизации,капитальному ремонту и подготовке к отопительному сезону объектов</t>
  </si>
  <si>
    <t>99900 S2980</t>
  </si>
  <si>
    <t>Основное мероприятие «Мероприятия, посвященные Дню Победы в Великой Отечественной войне 1941-1945гг.»</t>
  </si>
  <si>
    <t>Муниципальная Программа «Развитие муниципальной службы в Селенгинском районе на 2020 - 2024 годы»</t>
  </si>
  <si>
    <t>01001 82900</t>
  </si>
  <si>
    <t>Муниципальная программа «Развитие малого и среднего предпринимательства в Селенгинском районе на 2020-2024 годы</t>
  </si>
  <si>
    <t>05001 00000</t>
  </si>
  <si>
    <t>05001 82900</t>
  </si>
  <si>
    <t>Муниципальная программа «Организация общественных работ на территории Селенгинского района на 2020-2024 годы</t>
  </si>
  <si>
    <t>01001 00000</t>
  </si>
  <si>
    <t>Расходы на обеспечение деятельности учреждений строительства</t>
  </si>
  <si>
    <t>10201 53030</t>
  </si>
  <si>
    <t>10201 L3040</t>
  </si>
  <si>
    <t>Муниципальная программа «Охрана общественного порядка в Селенгинском районе на 2020-2024 годы</t>
  </si>
  <si>
    <t>312</t>
  </si>
  <si>
    <t>16000 00000</t>
  </si>
  <si>
    <t>Основное мероприятие "Благоустройство дворовых и общественных территорий "</t>
  </si>
  <si>
    <t>Муниципальная Программа «Управление муниципальными финансами и муниципальным долгом на 2020-2024 годы</t>
  </si>
  <si>
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</si>
  <si>
    <t>Расходы на обеспечение деятельности учреждения</t>
  </si>
  <si>
    <t>Муниципальная программа «Комплексное развитие сельских территорий в Селенгинском районе на 2020-2024 годы»</t>
  </si>
  <si>
    <t>Иные пенсии, социальные доплаты к пенсиям</t>
  </si>
  <si>
    <t>853</t>
  </si>
  <si>
    <t>Уплата иных платежей</t>
  </si>
  <si>
    <t>Осуществление отдельного государственного полномочия на капитальный (текущий) ремонт  и содержание  сибирьязвенных  захоронений и скотомогильников (биотермических ям)</t>
  </si>
  <si>
    <t>99900 73170</t>
  </si>
  <si>
    <t>Администрирование отдельного государственного полномочия на капитальный (текущий) ремонт и содержанию сибиреязвенных захоронений и скотомогильников (биотермических ям)</t>
  </si>
  <si>
    <t>99900 73240</t>
  </si>
  <si>
    <t>Основное мероприятие "Предоставление муниципального имущества, земельных участков в собственность и в аренду"</t>
  </si>
  <si>
    <t>Основное мероприятие "Обеспечение проведения кадастровых работ по объектам недвижимости, земельных участков"</t>
  </si>
  <si>
    <t>Основное мероприятие "Внесение изменений в генеральные планы поселений, ПЗЗ, схему территориального планирования района, проектов планировки и осуществление на их основе строительства объектов промышленности, социальной, инженерной и транспортной инфраструктуры"</t>
  </si>
  <si>
    <t>Муниципальная программа "Чистая вода на 2020-2024 годы"</t>
  </si>
  <si>
    <t>17000 00000</t>
  </si>
  <si>
    <t>160F2 00000</t>
  </si>
  <si>
    <t>Основное мероприятие "Улучшение качества питьевой воды"</t>
  </si>
  <si>
    <t>08301 S2270</t>
  </si>
  <si>
    <t>08101 S2340</t>
  </si>
  <si>
    <t>08201 S2340</t>
  </si>
  <si>
    <t>99900 S2340</t>
  </si>
  <si>
    <t>Расходы, связанные с выполнением деятельности (оказание услуг) многофункционального межпоселенческого Дома Молодежи</t>
  </si>
  <si>
    <t>09500 00000</t>
  </si>
  <si>
    <t>09501 00000</t>
  </si>
  <si>
    <t>09501 L4970</t>
  </si>
  <si>
    <t>09100 00000</t>
  </si>
  <si>
    <t>09101 82600</t>
  </si>
  <si>
    <t>09201 00000</t>
  </si>
  <si>
    <t>09201 S2200</t>
  </si>
  <si>
    <t>Основное мероприятие «Развитие Спортивной школы Олимпийского резерва»</t>
  </si>
  <si>
    <t>09301 00000</t>
  </si>
  <si>
    <t>09301 83180</t>
  </si>
  <si>
    <t>10301 S2120</t>
  </si>
  <si>
    <t>09401 81020</t>
  </si>
  <si>
    <t>09401 83170</t>
  </si>
  <si>
    <t>Муниципальная Программа «Развитие культуры в Селенгинском районе на 2020 – 2024 годы»</t>
  </si>
  <si>
    <t>Муниципальная программа «Развитие образования в Селенгинском районе на 2020 – 2024 годы»</t>
  </si>
  <si>
    <t>Реализация полномочий местного самоуправления в сфере культуры</t>
  </si>
  <si>
    <t>Муниципальная программа «Старшее поколение на 2020-2024 годы</t>
  </si>
  <si>
    <t>Муниципальная Программа «Развитие физической культуры, спорта и молодежной политики в Селенгинском районе на  2020 – 2024 годы»</t>
  </si>
  <si>
    <t>Основное мероприятие "Организация и проведение профессионального праздника День местного самоуправления"</t>
  </si>
  <si>
    <t>Основное мероприятие "Повышение квалификации, переподготовка муниципальных служащих"</t>
  </si>
  <si>
    <t xml:space="preserve">01002 00000 </t>
  </si>
  <si>
    <t>17001 00000</t>
  </si>
  <si>
    <t>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</si>
  <si>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09300 00000</t>
  </si>
  <si>
    <t>Расходы связанные с выполнением деятельности Спортивной школы олимпийского резерва</t>
  </si>
  <si>
    <t>Муниципальная программа "Формирование комфортной городской среды на территории муниципального образования "Селенгинский район" на 2018-2022годы</t>
  </si>
  <si>
    <t>09400 00000</t>
  </si>
  <si>
    <t>14000 00000</t>
  </si>
  <si>
    <t>14001 00000</t>
  </si>
  <si>
    <t>14001 82900</t>
  </si>
  <si>
    <t>09301 S2E90</t>
  </si>
  <si>
    <t xml:space="preserve">10201 S2В40 </t>
  </si>
  <si>
    <t xml:space="preserve">Судебная система </t>
  </si>
  <si>
    <t>Составление (изменение, дополнение) списков кандидатов в присяжные заседатели федеральных судов общей юрисдикции в РФ</t>
  </si>
  <si>
    <t>99900 51200</t>
  </si>
  <si>
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</si>
  <si>
    <t>99900 51560</t>
  </si>
  <si>
    <t>160F2 55550</t>
  </si>
  <si>
    <t>Подпрограмма"Совершенствование межбюджетных отношений"</t>
  </si>
  <si>
    <t>Подпрограмма «Повышение безопасности дорожного движения в Селенгинском районе»</t>
  </si>
  <si>
    <t>Подпрограмма «Комплексные меры противодействия злоупотреблению наркотикам и их незаконному обороту в Селенгинском районе»</t>
  </si>
  <si>
    <t>Подпрограмма «Профилактика преступлений и иных правонарушений  в Селенгинском районе»</t>
  </si>
  <si>
    <t>Подпрограмма "Дошкольное образование в Селенгинском районе"</t>
  </si>
  <si>
    <t>Подпрограмма "Общее образование в Селенгинском районе"</t>
  </si>
  <si>
    <t>Подпрограмма "Дополнительное образование  в Селенгинском районе"</t>
  </si>
  <si>
    <t>Подпрограмма "Детский отдых в Селенгинском районе"</t>
  </si>
  <si>
    <t>Подпрограмма "Другие вопросы в области образования в Селенгинском районе"</t>
  </si>
  <si>
    <t>Подпрограмма "Семья и дети"</t>
  </si>
  <si>
    <t>Основное мероприятие "Поощрение муниципальным учреждениям по итогам выборов в Селенгинском районе"</t>
  </si>
  <si>
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</si>
  <si>
    <t>18000 00000</t>
  </si>
  <si>
    <t>Основное мероприятие "Участие в предупреждении и ликвидации последствий ЧС в границах муниципального образования "Селенгинский район""</t>
  </si>
  <si>
    <t>18002 00000</t>
  </si>
  <si>
    <t>Мероприятия по предупреждению и ликвидации от ЧС природного и техногенного характера</t>
  </si>
  <si>
    <t>18002 82300</t>
  </si>
  <si>
    <t>811</t>
  </si>
  <si>
    <t>Субсидии на возмещение недополученных доходов и (или) возмещение фактически понесенных затрат в связи с производством (реализацией) товаров, выполнением работ, оказанием услуг</t>
  </si>
  <si>
    <t>08402 00000</t>
  </si>
  <si>
    <t>Основное мероприятие "Реализация полномочий местного самоуправления в сфере культуры"</t>
  </si>
  <si>
    <t>Основное мероприятие "Расходы, связанные с выполнением деятельности учреждений физической культуры и спорта"</t>
  </si>
  <si>
    <t>Основное мероприятие "Расходы, связанные с выполнением деятельности учреждений молодежной политики"</t>
  </si>
  <si>
    <t>Основное мероприятие "Расходы на проведение мероприятий в области физической культуры и спорт"</t>
  </si>
  <si>
    <t>Основное мероприятие "Содержание инструкторов по физической культуре и спорта"</t>
  </si>
  <si>
    <t>Расходы на содержание инструкторов по физической культуре и спорту</t>
  </si>
  <si>
    <t>Осуществление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</si>
  <si>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99900 73250</t>
  </si>
  <si>
    <t>10201 S2Л40</t>
  </si>
  <si>
    <t>09401 00000</t>
  </si>
  <si>
    <t>Реализация мероприятий регионального проекта "Социальная активность"</t>
  </si>
  <si>
    <t>09401 83890</t>
  </si>
  <si>
    <t>247</t>
  </si>
  <si>
    <t>Закупка энергетических ресурсов</t>
  </si>
  <si>
    <t>Основное мероприятие "Проведение ежегодного совещания по подведению итогов работы АПК за отчетный год"</t>
  </si>
  <si>
    <t>Приложение № 7</t>
  </si>
  <si>
    <t>10202 00000</t>
  </si>
  <si>
    <t>10202 83060</t>
  </si>
  <si>
    <t>Расходы, связанные с выполнением деятельности учреждений образования</t>
  </si>
  <si>
    <t>Основное мероприятие "Организация временного трудоустройства несовершеннолетних граждан от 14 до 18 лет"</t>
  </si>
  <si>
    <t>Охрана семьи и детства</t>
  </si>
  <si>
    <t>360</t>
  </si>
  <si>
    <t>Иные выплаты населению</t>
  </si>
  <si>
    <t>Субсидии автономным учреждениям на иные цели</t>
  </si>
  <si>
    <t>04201 82170</t>
  </si>
  <si>
    <t>04102 82150</t>
  </si>
  <si>
    <t>123</t>
  </si>
  <si>
    <t>Иные выплаты, за исключением фонда оплаты труда государственных (муниципальных) органов, лицам, привлекаемым согласно законодательству для выполнения отдельных полномочий</t>
  </si>
  <si>
    <t>10101 74650</t>
  </si>
  <si>
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</si>
  <si>
    <t>Ведомственная структура расходов местного бюджета на 2023 год</t>
  </si>
  <si>
    <t>99900 71050</t>
  </si>
  <si>
    <t>Празднование юбилейных и памятных дат</t>
  </si>
  <si>
    <t>На дорожную деятельность в отношении автомобильных дорог общего пользования местного значения</t>
  </si>
  <si>
    <t>Подготовка проектов межевания и проведение кадастровых работ в отношении земельных участков, выделяемых в счет земельных долей</t>
  </si>
  <si>
    <t>Организация горячего питания обучающихся, получающих основное общее, среднее общее образование в муниципальных образовательных организациях</t>
  </si>
  <si>
    <t>Обеспечение муниципальных дошкольных и общеобразовательных организаций педагогическими работниками</t>
  </si>
  <si>
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</si>
  <si>
    <t>Строительство и реконструкция (модернизация) объектов питьевого водоснабжения</t>
  </si>
  <si>
    <t>999F5 52430</t>
  </si>
  <si>
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</si>
  <si>
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</si>
  <si>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99900 72900</t>
  </si>
  <si>
    <t>На строительство, реконструкцию и модернизацию систем теплоснабжения (Разработка проектно-сметной документации на строительство системы центрального теплоснабжения в п. Восточный, п. Кедровый и п. Солнечный г.Гусиноозерск)</t>
  </si>
  <si>
    <t>Администрирование передаваемых органам местного самоуправления государственных полномочий по Закону Республики Бурятия от 8 июля 2008 года № 394-IV «О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образования»</t>
  </si>
  <si>
    <t>Организация и обеспечение отдыха и оздоровления детей в загородных стационарных детских оздоровительных лагерях, оздоровительных лагерях с дневным пребыванием и иных детских лагерях сезонного действия (за исключением загородных стационарных детских оздоровительных лагерей), за исключением организации отдыха детей в каникулярное время и обеспечения прав детей, находящихся в трудной жизненной ситуации, на отдых и оздоровление</t>
  </si>
  <si>
    <t>Выплата вознаграждения за выполнение функций классного руководителя педагогическим работникам муниципальных образовательных организаций, реализующих образовательные программы начального общего, основного общего, среднего общего образования</t>
  </si>
  <si>
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</si>
  <si>
    <t>Финансовое обеспечение получения дошкольного образования в муниципальных образовательных организациях</t>
  </si>
  <si>
    <t>Администрирование передаваемых органам местного самоуправления государственных полномочий по организации и обеспечению отдыха и оздоровления детей</t>
  </si>
  <si>
    <t>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</si>
  <si>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</si>
  <si>
    <t>Реализация мероприятий по обеспечению жильем молодых семей</t>
  </si>
  <si>
    <t>Субсидии муниципальным учреждениям, реализующим программы спортивной подготовки</t>
  </si>
  <si>
    <t>Муниципальная программа «Сохранение и развитие бурятского языка в Селенгинском районе на 2021-2024 годы"</t>
  </si>
  <si>
    <t>Разработка, принятие и софинансирование муниципальных программ по сохранению и развитию бурятского языка</t>
  </si>
  <si>
    <t>Основное мероприятие "Организация деятельности по обеспечению сохранения и развития бурятского языка"</t>
  </si>
  <si>
    <t>22000 00000</t>
  </si>
  <si>
    <t>22002 00000</t>
  </si>
  <si>
    <t>22002 S5060</t>
  </si>
  <si>
    <t>Муниципальная программа  «Развитие туризма и благоустройство мест массового отдыха в Селенгинском районе на 2020-2024 годы»</t>
  </si>
  <si>
    <t>Основное мероприятие "Продвижение туристского продукта МО "Селенгнинский район" на внутреннем и внешних рынках"</t>
  </si>
  <si>
    <t>03000 00000</t>
  </si>
  <si>
    <t>03001 00000</t>
  </si>
  <si>
    <t>03001 82900</t>
  </si>
  <si>
    <t>«Селенгинский район» на 2023 год</t>
  </si>
  <si>
    <t>плановый период 2024-2025 годов"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</si>
  <si>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</si>
  <si>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102EВ 51790</t>
  </si>
  <si>
    <t>Обеспечение комплексного развития сельских территорий</t>
  </si>
  <si>
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</si>
  <si>
    <t>999F2 54240</t>
  </si>
  <si>
    <t>Реализация мероприятий по модернизации школьных систем образования</t>
  </si>
  <si>
    <t>10203 L7500</t>
  </si>
  <si>
    <t>Капитальный ремонт муниципальных общеобразовательных организаций и (или) муниципальных образовательных организаций дополнительного образования</t>
  </si>
  <si>
    <t>Мероприятия по обеспечению комплексного развития сельских территорий</t>
  </si>
  <si>
    <t>10203 S2И50</t>
  </si>
  <si>
    <t>На обеспечение комплексного развития сельских территорий</t>
  </si>
  <si>
    <t>Иные выплаты персоналу государственных (муниципальных) органов, за исключением фонда оплаты труда</t>
  </si>
  <si>
    <t>122</t>
  </si>
  <si>
    <t>851</t>
  </si>
  <si>
    <t xml:space="preserve">Уплата прочих налогов, сборов </t>
  </si>
  <si>
    <t>112</t>
  </si>
  <si>
    <t>852</t>
  </si>
  <si>
    <t>414</t>
  </si>
  <si>
    <t>Бюджетные инвестиции в объекты капитального строительства государственной (муниципальной) собственности</t>
  </si>
  <si>
    <t>Иные выплаты персоналу учреждений, за исключением фонда оплаты труда</t>
  </si>
  <si>
    <t>10101 S2160</t>
  </si>
  <si>
    <t>Софинансирование расходных обязательств муниципальных районов (городских округов)</t>
  </si>
  <si>
    <t>Уплата прочих налогов, сборов</t>
  </si>
  <si>
    <t>10501 S2160</t>
  </si>
  <si>
    <t>10501  S2160</t>
  </si>
  <si>
    <t>970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</si>
  <si>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</si>
  <si>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</si>
  <si>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Подпрограмма «Управление муниципальным долгом»</t>
  </si>
  <si>
    <t>Основное мероприятие "Обслуживание муниципального долга"</t>
  </si>
  <si>
    <t>Процентные платежи по муниципальному долгу</t>
  </si>
  <si>
    <t>Обслуживание муниципального долга</t>
  </si>
  <si>
    <t>02300 00000</t>
  </si>
  <si>
    <t>02301 00000</t>
  </si>
  <si>
    <t>02301 87010</t>
  </si>
  <si>
    <t>730</t>
  </si>
  <si>
    <t>Выполнение расходных обязательств по предупреждению чрезвычайных ситуаций в целях защиты населения от негативного воздействия поверхностных водных объектов</t>
  </si>
  <si>
    <t>18001 00000</t>
  </si>
  <si>
    <t>18001 S2М80</t>
  </si>
  <si>
    <t>99900 82900</t>
  </si>
  <si>
    <t>Субсидия на комплексные кадастровые работы, финансируемые из средств республиканского бюджета</t>
  </si>
  <si>
    <t>04103 S2П90</t>
  </si>
  <si>
    <t>04103 S2310</t>
  </si>
  <si>
    <t>от "23" декабря 2022 № 227</t>
  </si>
  <si>
    <t>к решению районного Совета депутатов МО "Селенгинский район"</t>
  </si>
  <si>
    <t>Закупка товаров, работ, услуг в сфере информационно-коммуникационных технологий</t>
  </si>
  <si>
    <t>06036 L5760</t>
  </si>
  <si>
    <t>Обеспечение комплексного развития сельских территорий (Капитальный ремонт сетей водоснабжения г.Гусиноозерск)</t>
  </si>
  <si>
    <t>06036 00000</t>
  </si>
  <si>
    <t>06030 00000</t>
  </si>
  <si>
    <t>06033 S2М40</t>
  </si>
  <si>
    <t>06033 00000</t>
  </si>
  <si>
    <t>Обеспечение комплексного развития сельских территорий (Строительство открытого спортивного универсального плоскостного сооружения в у.Тохой, ул.Ленина, уч №5/1)</t>
  </si>
  <si>
    <t>06033 L5760</t>
  </si>
  <si>
    <t>06031 L5760</t>
  </si>
  <si>
    <t>Обеспечение комплексного развития сельских территорий ("Открытое спортивное универсальное плоскостное сооружение с.Гусиное Озеро Селенгинского района Республики Бурятия")</t>
  </si>
  <si>
    <t>06031 00000</t>
  </si>
  <si>
    <t>06037 L5760</t>
  </si>
  <si>
    <t>Обеспечение комплексного развития сельских территорий (Капитальный ремонт районного Дома культуры для МАУ РДК "Шахтер" г.Гусиноозерск)</t>
  </si>
  <si>
    <t>06037 00000</t>
  </si>
  <si>
    <t>06034 L5760</t>
  </si>
  <si>
    <t>06034 00000</t>
  </si>
  <si>
    <t xml:space="preserve">Обеспечение комплексного развития сельских территорий (Капитальный ремонт Цайдамского сельского клуба в у. Цайдам, ул.Школьная, д.23) </t>
  </si>
  <si>
    <t>Уплата налога на имущество организаций и земельного налога</t>
  </si>
  <si>
    <t>06032 L5760</t>
  </si>
  <si>
    <t>06032 00000</t>
  </si>
  <si>
    <t xml:space="preserve">Обеспечение комплексного развития сельских территорий (Строительство сельского дома культуры в у. Тохой, ул.Ленина, уч.№27А) </t>
  </si>
  <si>
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</si>
  <si>
    <t>10201 S2К90</t>
  </si>
  <si>
    <t>06040 L5760</t>
  </si>
  <si>
    <t>06040 00000</t>
  </si>
  <si>
    <t>06010 00000</t>
  </si>
  <si>
    <t>06010 82900</t>
  </si>
  <si>
    <t>Обеспечение комплексного развития сельских территорий (Строительство плавательного бассейна 25*11 м. в г.Гусиноозерск, ул.Комсомольская, уч №2Г)</t>
  </si>
  <si>
    <t>06035 00000</t>
  </si>
  <si>
    <t>06035 L5760</t>
  </si>
  <si>
    <t>04304 S23Д0</t>
  </si>
  <si>
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</si>
  <si>
    <t>Основное мероприятие "Содержание автомобильных дорог общего пользования местного значения"</t>
  </si>
  <si>
    <t>04304 S21Д0</t>
  </si>
  <si>
    <t>04304 00000</t>
  </si>
  <si>
    <t>04300 00000</t>
  </si>
  <si>
    <t>Подпрограмма "Развитие дорожной сети в Селенгинском районе"</t>
  </si>
  <si>
    <t>Дорожное хозяйство</t>
  </si>
  <si>
    <t>МП «Комплексное развитие сельских территорий в Селенгинском районе на 2020-2024 годы»</t>
  </si>
  <si>
    <t>04304 82200</t>
  </si>
  <si>
    <t xml:space="preserve">Расходы на содержание автомобильных дорог общего пользования местного значения </t>
  </si>
  <si>
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</si>
  <si>
    <t>113</t>
  </si>
  <si>
    <t>25001 82900</t>
  </si>
  <si>
    <t>Основное мероприятие "Проведение мониторинга несанкционированных свалок"</t>
  </si>
  <si>
    <t>25001 00000</t>
  </si>
  <si>
    <t>Муниципальная программа "Охрана окружающей среды в муниципальном образовании "Селенгинский район" на 2023-2025гг."</t>
  </si>
  <si>
    <t>25000 00000</t>
  </si>
  <si>
    <t>831</t>
  </si>
  <si>
    <t>Исполнение судебных актов Российской Федерации и мировых соглашений по возмещению причиненного вреда</t>
  </si>
  <si>
    <t>03002 S2610</t>
  </si>
  <si>
    <t>Благоустройство территорий, прилегающих к местам туристского показа в муниципальных образованиях в Республике Бурятия</t>
  </si>
  <si>
    <t>Основное мероприятие "Повышение уровня благоустройства территорий массового отдыха, в том числе прилегающих к местам туристического показа"</t>
  </si>
  <si>
    <t>03002 00000</t>
  </si>
  <si>
    <t>999F3 67483</t>
  </si>
  <si>
    <t>Обеспечение мероприятий по переселению граждан из ава-рийного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Фонда содействия реформированию жилищно-коммунального хозяйства</t>
  </si>
  <si>
    <t>Жилищное хозяйство</t>
  </si>
  <si>
    <t>25003 82900</t>
  </si>
  <si>
    <t>25003 00000</t>
  </si>
  <si>
    <t>Основное мероприятие "Повышение уровня благоустройства территории""</t>
  </si>
  <si>
    <t>25002 82900</t>
  </si>
  <si>
    <t>25002 00000</t>
  </si>
  <si>
    <t>Основное мероприятие "Выполнение работ по санитарной очистке территорий Селенгинского района"</t>
  </si>
  <si>
    <t>99900 74330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</si>
  <si>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</si>
  <si>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99900 55050</t>
  </si>
  <si>
    <t>Реализация мероприятий по строительству жилья, предоставляемого по договору найма жилого помещения</t>
  </si>
  <si>
    <t>99900 S2140</t>
  </si>
  <si>
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</si>
  <si>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Прочие межбюджетные трансферты общего характера</t>
  </si>
  <si>
    <t>МЕЖБЮДЖЕТНЫЕ ТРАНСФЕРТЫ ОБЩЕГО ХАРАКТЕРА БЮДЖЕТАМ БЮДЖЕТНОЙ СИСТЕМЫ РОССИЙСКОЙ ФЕДЕРАЦИИ</t>
  </si>
  <si>
    <t>10301 S2160</t>
  </si>
  <si>
    <t>Исполнение расходных обязательств муниципальных районов (городских округов)</t>
  </si>
  <si>
    <t xml:space="preserve">02201 63010 </t>
  </si>
  <si>
    <t xml:space="preserve">02201 00000 </t>
  </si>
  <si>
    <t>17001 S2860</t>
  </si>
  <si>
    <t>На модернизацию объектов водоснабжения</t>
  </si>
  <si>
    <t>08101 S2160</t>
  </si>
  <si>
    <t>Субсидии бюджетным учреждениям на иные цели</t>
  </si>
  <si>
    <t>08101 R5190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</si>
  <si>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</si>
  <si>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08201 S2160</t>
  </si>
  <si>
    <t>08201 L4670</t>
  </si>
  <si>
    <t>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</si>
  <si>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350</t>
  </si>
  <si>
    <t>Премии и гранты</t>
  </si>
  <si>
    <t>09301 S2160</t>
  </si>
  <si>
    <t xml:space="preserve">Приложение №6       </t>
  </si>
  <si>
    <t>от 17  марта 2023  № 245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</si>
</sst>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0.00000"/>
    <numFmt numFmtId="166" formatCode="_-* #,##0.00000\ _₽_-;\-* #,##0.00000\ _₽_-;_-* &quot;-&quot;??\ _₽_-;_-@_-"/>
    <numFmt numFmtId="167" formatCode="_-* #,##0.00000\ _₽_-;\-* #,##0.00000\ _₽_-;_-* &quot;-&quot;?????\ _₽_-;_-@_-"/>
  </numFmts>
  <fonts count="28" x14ac:knownFonts="1">
    <font>
      <sz val="10"/>
      <name val="Arial Cyr"/>
      <charset val="204"/>
    </font>
    <font>
      <sz val="10"/>
      <name val="Times New Roman CYR"/>
      <family val="1"/>
      <charset val="204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 CYR"/>
      <family val="1"/>
      <charset val="204"/>
    </font>
    <font>
      <i/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sz val="10"/>
      <name val="Times New Roman CYR"/>
      <charset val="204"/>
    </font>
    <font>
      <b/>
      <i/>
      <sz val="10"/>
      <name val="Times New Roman CYR"/>
      <family val="1"/>
      <charset val="204"/>
    </font>
    <font>
      <sz val="10"/>
      <name val="Arial Cyr"/>
      <charset val="204"/>
    </font>
    <font>
      <b/>
      <sz val="10"/>
      <name val="Times New Roman"/>
      <family val="1"/>
    </font>
    <font>
      <i/>
      <sz val="10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  <charset val="204"/>
    </font>
    <font>
      <b/>
      <sz val="10"/>
      <name val="Times New Roman CYR"/>
      <charset val="204"/>
    </font>
    <font>
      <i/>
      <sz val="10"/>
      <color indexed="8"/>
      <name val="Times New Roman"/>
      <family val="1"/>
    </font>
    <font>
      <b/>
      <i/>
      <sz val="10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</cellStyleXfs>
  <cellXfs count="159">
    <xf numFmtId="0" fontId="0" fillId="0" borderId="0" xfId="0"/>
    <xf numFmtId="0" fontId="1" fillId="0" borderId="0" xfId="0" applyFont="1" applyAlignment="1">
      <alignment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165" fontId="1" fillId="0" borderId="0" xfId="0" applyNumberFormat="1" applyFont="1" applyAlignment="1">
      <alignment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wrapText="1"/>
    </xf>
    <xf numFmtId="0" fontId="3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165" fontId="6" fillId="0" borderId="1" xfId="0" applyNumberFormat="1" applyFont="1" applyBorder="1" applyAlignment="1">
      <alignment horizontal="center" vertical="center" wrapText="1"/>
    </xf>
    <xf numFmtId="0" fontId="1" fillId="5" borderId="0" xfId="0" applyFont="1" applyFill="1" applyAlignment="1">
      <alignment wrapText="1"/>
    </xf>
    <xf numFmtId="0" fontId="2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6" fillId="0" borderId="0" xfId="0" applyFont="1"/>
    <xf numFmtId="0" fontId="2" fillId="3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2" fillId="6" borderId="1" xfId="0" applyFont="1" applyFill="1" applyBorder="1" applyAlignment="1">
      <alignment horizontal="left" wrapText="1"/>
    </xf>
    <xf numFmtId="49" fontId="6" fillId="0" borderId="1" xfId="0" applyNumberFormat="1" applyFont="1" applyBorder="1" applyAlignment="1">
      <alignment horizontal="left" wrapText="1"/>
    </xf>
    <xf numFmtId="0" fontId="9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wrapText="1"/>
    </xf>
    <xf numFmtId="165" fontId="7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3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9" fontId="2" fillId="7" borderId="1" xfId="0" applyNumberFormat="1" applyFont="1" applyFill="1" applyBorder="1" applyAlignment="1">
      <alignment horizontal="center" vertical="center" wrapText="1"/>
    </xf>
    <xf numFmtId="165" fontId="2" fillId="7" borderId="1" xfId="0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49" fontId="2" fillId="7" borderId="1" xfId="0" applyNumberFormat="1" applyFont="1" applyFill="1" applyBorder="1" applyAlignment="1">
      <alignment horizontal="left" vertical="center" wrapText="1"/>
    </xf>
    <xf numFmtId="49" fontId="2" fillId="7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1" fillId="5" borderId="0" xfId="0" applyFont="1" applyFill="1" applyAlignment="1">
      <alignment wrapText="1"/>
    </xf>
    <xf numFmtId="0" fontId="15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5" fillId="4" borderId="2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18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0" fontId="5" fillId="4" borderId="3" xfId="0" applyFont="1" applyFill="1" applyBorder="1" applyAlignment="1">
      <alignment horizontal="left" vertical="center" wrapText="1"/>
    </xf>
    <xf numFmtId="49" fontId="4" fillId="6" borderId="1" xfId="0" applyNumberFormat="1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/>
    <xf numFmtId="0" fontId="4" fillId="6" borderId="1" xfId="0" applyFont="1" applyFill="1" applyBorder="1" applyAlignment="1">
      <alignment horizontal="left" vertical="center" wrapText="1"/>
    </xf>
    <xf numFmtId="49" fontId="7" fillId="6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wrapText="1"/>
    </xf>
    <xf numFmtId="165" fontId="17" fillId="0" borderId="1" xfId="0" applyNumberFormat="1" applyFont="1" applyBorder="1" applyAlignment="1">
      <alignment horizontal="center" vertical="center" wrapText="1"/>
    </xf>
    <xf numFmtId="165" fontId="17" fillId="0" borderId="0" xfId="0" applyNumberFormat="1" applyFont="1" applyAlignment="1">
      <alignment horizontal="center" vertical="center" wrapText="1"/>
    </xf>
    <xf numFmtId="165" fontId="4" fillId="8" borderId="1" xfId="0" applyNumberFormat="1" applyFont="1" applyFill="1" applyBorder="1" applyAlignment="1">
      <alignment horizontal="center" vertical="center" wrapText="1"/>
    </xf>
    <xf numFmtId="165" fontId="6" fillId="8" borderId="1" xfId="0" applyNumberFormat="1" applyFont="1" applyFill="1" applyBorder="1" applyAlignment="1">
      <alignment horizontal="center" vertical="center" wrapText="1"/>
    </xf>
    <xf numFmtId="49" fontId="6" fillId="8" borderId="1" xfId="0" applyNumberFormat="1" applyFont="1" applyFill="1" applyBorder="1" applyAlignment="1">
      <alignment horizontal="center" vertical="center" wrapText="1"/>
    </xf>
    <xf numFmtId="165" fontId="6" fillId="8" borderId="1" xfId="0" applyNumberFormat="1" applyFont="1" applyFill="1" applyBorder="1" applyAlignment="1">
      <alignment horizontal="center" vertical="center"/>
    </xf>
    <xf numFmtId="165" fontId="7" fillId="8" borderId="1" xfId="0" applyNumberFormat="1" applyFont="1" applyFill="1" applyBorder="1" applyAlignment="1">
      <alignment horizontal="center" vertical="center"/>
    </xf>
    <xf numFmtId="165" fontId="2" fillId="8" borderId="1" xfId="0" applyNumberFormat="1" applyFont="1" applyFill="1" applyBorder="1" applyAlignment="1">
      <alignment horizontal="center" vertical="center"/>
    </xf>
    <xf numFmtId="0" fontId="22" fillId="4" borderId="1" xfId="0" applyFont="1" applyFill="1" applyBorder="1" applyAlignment="1">
      <alignment horizontal="left" vertical="center" wrapText="1"/>
    </xf>
    <xf numFmtId="165" fontId="7" fillId="8" borderId="1" xfId="0" applyNumberFormat="1" applyFont="1" applyFill="1" applyBorder="1" applyAlignment="1">
      <alignment horizontal="center" vertical="center" wrapText="1"/>
    </xf>
    <xf numFmtId="166" fontId="2" fillId="7" borderId="1" xfId="0" applyNumberFormat="1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165" fontId="7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49" fontId="20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vertical="top" wrapText="1"/>
    </xf>
    <xf numFmtId="49" fontId="21" fillId="0" borderId="1" xfId="0" applyNumberFormat="1" applyFont="1" applyBorder="1" applyAlignment="1">
      <alignment horizontal="center" vertical="center" wrapText="1"/>
    </xf>
    <xf numFmtId="165" fontId="21" fillId="0" borderId="1" xfId="0" applyNumberFormat="1" applyFont="1" applyBorder="1" applyAlignment="1">
      <alignment horizontal="center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165" fontId="23" fillId="0" borderId="1" xfId="0" applyNumberFormat="1" applyFont="1" applyBorder="1" applyAlignment="1">
      <alignment horizontal="center" vertical="center" wrapText="1"/>
    </xf>
    <xf numFmtId="167" fontId="1" fillId="0" borderId="0" xfId="0" applyNumberFormat="1" applyFont="1" applyAlignment="1">
      <alignment wrapText="1"/>
    </xf>
    <xf numFmtId="165" fontId="4" fillId="8" borderId="1" xfId="0" applyNumberFormat="1" applyFont="1" applyFill="1" applyBorder="1" applyAlignment="1">
      <alignment horizontal="center" vertical="center"/>
    </xf>
    <xf numFmtId="165" fontId="1" fillId="0" borderId="0" xfId="1" applyNumberFormat="1" applyFont="1" applyAlignment="1">
      <alignment wrapText="1"/>
    </xf>
    <xf numFmtId="4" fontId="25" fillId="0" borderId="0" xfId="0" applyNumberFormat="1" applyFont="1" applyAlignment="1">
      <alignment wrapText="1"/>
    </xf>
    <xf numFmtId="0" fontId="6" fillId="8" borderId="0" xfId="0" applyFont="1" applyFill="1"/>
    <xf numFmtId="0" fontId="6" fillId="8" borderId="0" xfId="0" applyFont="1" applyFill="1" applyAlignment="1">
      <alignment horizontal="right"/>
    </xf>
    <xf numFmtId="0" fontId="6" fillId="8" borderId="1" xfId="0" applyFont="1" applyFill="1" applyBorder="1" applyAlignment="1">
      <alignment horizontal="left" vertical="center" wrapText="1"/>
    </xf>
    <xf numFmtId="0" fontId="6" fillId="0" borderId="1" xfId="0" applyFont="1" applyBorder="1"/>
    <xf numFmtId="0" fontId="5" fillId="8" borderId="1" xfId="0" applyFont="1" applyFill="1" applyBorder="1" applyAlignment="1">
      <alignment horizontal="left" vertical="center" wrapText="1"/>
    </xf>
    <xf numFmtId="49" fontId="6" fillId="8" borderId="1" xfId="0" applyNumberFormat="1" applyFont="1" applyFill="1" applyBorder="1" applyAlignment="1">
      <alignment horizontal="left" wrapText="1"/>
    </xf>
    <xf numFmtId="0" fontId="9" fillId="3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9" borderId="1" xfId="0" applyFont="1" applyFill="1" applyBorder="1" applyAlignment="1">
      <alignment horizontal="left" vertical="center" wrapText="1"/>
    </xf>
    <xf numFmtId="49" fontId="20" fillId="9" borderId="1" xfId="0" applyNumberFormat="1" applyFont="1" applyFill="1" applyBorder="1" applyAlignment="1">
      <alignment horizontal="center" vertical="center" wrapText="1"/>
    </xf>
    <xf numFmtId="49" fontId="6" fillId="9" borderId="1" xfId="0" applyNumberFormat="1" applyFont="1" applyFill="1" applyBorder="1" applyAlignment="1">
      <alignment horizontal="center" vertical="center" wrapText="1"/>
    </xf>
    <xf numFmtId="165" fontId="2" fillId="9" borderId="1" xfId="0" applyNumberFormat="1" applyFont="1" applyFill="1" applyBorder="1" applyAlignment="1">
      <alignment horizontal="center" vertical="center" wrapText="1"/>
    </xf>
    <xf numFmtId="0" fontId="11" fillId="9" borderId="0" xfId="0" applyFont="1" applyFill="1" applyAlignment="1">
      <alignment wrapText="1"/>
    </xf>
    <xf numFmtId="49" fontId="27" fillId="10" borderId="1" xfId="0" applyNumberFormat="1" applyFont="1" applyFill="1" applyBorder="1" applyAlignment="1">
      <alignment horizontal="center" vertical="center" wrapText="1"/>
    </xf>
    <xf numFmtId="49" fontId="6" fillId="10" borderId="1" xfId="0" applyNumberFormat="1" applyFont="1" applyFill="1" applyBorder="1" applyAlignment="1">
      <alignment horizontal="center" vertical="center" wrapText="1"/>
    </xf>
    <xf numFmtId="165" fontId="7" fillId="10" borderId="1" xfId="0" applyNumberFormat="1" applyFont="1" applyFill="1" applyBorder="1" applyAlignment="1">
      <alignment horizontal="center" vertical="center" wrapText="1"/>
    </xf>
    <xf numFmtId="0" fontId="11" fillId="10" borderId="0" xfId="0" applyFont="1" applyFill="1" applyAlignment="1">
      <alignment wrapText="1"/>
    </xf>
    <xf numFmtId="0" fontId="26" fillId="0" borderId="1" xfId="0" applyFont="1" applyBorder="1" applyAlignment="1">
      <alignment horizontal="left" vertical="center" wrapText="1"/>
    </xf>
    <xf numFmtId="0" fontId="1" fillId="10" borderId="0" xfId="0" applyFont="1" applyFill="1" applyAlignment="1">
      <alignment wrapText="1"/>
    </xf>
    <xf numFmtId="0" fontId="1" fillId="9" borderId="0" xfId="0" applyFont="1" applyFill="1" applyAlignment="1">
      <alignment wrapText="1"/>
    </xf>
    <xf numFmtId="49" fontId="4" fillId="8" borderId="1" xfId="0" applyNumberFormat="1" applyFont="1" applyFill="1" applyBorder="1" applyAlignment="1">
      <alignment horizontal="center" vertical="center" wrapText="1"/>
    </xf>
    <xf numFmtId="0" fontId="1" fillId="11" borderId="0" xfId="0" applyFont="1" applyFill="1" applyAlignment="1">
      <alignment wrapText="1"/>
    </xf>
    <xf numFmtId="49" fontId="4" fillId="0" borderId="1" xfId="0" applyNumberFormat="1" applyFont="1" applyBorder="1" applyAlignment="1">
      <alignment wrapText="1"/>
    </xf>
    <xf numFmtId="49" fontId="6" fillId="0" borderId="1" xfId="0" applyNumberFormat="1" applyFont="1" applyBorder="1" applyAlignment="1">
      <alignment wrapText="1"/>
    </xf>
    <xf numFmtId="0" fontId="1" fillId="8" borderId="0" xfId="0" applyFont="1" applyFill="1" applyAlignment="1">
      <alignment wrapText="1"/>
    </xf>
    <xf numFmtId="0" fontId="6" fillId="8" borderId="1" xfId="0" applyFont="1" applyFill="1" applyBorder="1" applyAlignment="1">
      <alignment vertical="center" wrapText="1"/>
    </xf>
    <xf numFmtId="0" fontId="4" fillId="8" borderId="1" xfId="0" applyFont="1" applyFill="1" applyBorder="1" applyAlignment="1">
      <alignment vertical="center" wrapText="1"/>
    </xf>
    <xf numFmtId="0" fontId="11" fillId="8" borderId="0" xfId="0" applyFont="1" applyFill="1" applyAlignment="1">
      <alignment wrapText="1"/>
    </xf>
    <xf numFmtId="0" fontId="10" fillId="8" borderId="0" xfId="0" applyFont="1" applyFill="1" applyAlignment="1">
      <alignment wrapText="1"/>
    </xf>
    <xf numFmtId="0" fontId="4" fillId="8" borderId="1" xfId="0" applyFont="1" applyFill="1" applyBorder="1" applyAlignment="1">
      <alignment horizontal="left" vertical="center" wrapText="1"/>
    </xf>
    <xf numFmtId="0" fontId="3" fillId="8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vertical="top" wrapText="1"/>
    </xf>
    <xf numFmtId="0" fontId="9" fillId="10" borderId="1" xfId="0" applyFont="1" applyFill="1" applyBorder="1" applyAlignment="1">
      <alignment horizontal="left" vertical="center" wrapText="1"/>
    </xf>
    <xf numFmtId="49" fontId="2" fillId="10" borderId="1" xfId="0" applyNumberFormat="1" applyFont="1" applyFill="1" applyBorder="1" applyAlignment="1">
      <alignment horizontal="center" vertical="center" wrapText="1"/>
    </xf>
    <xf numFmtId="165" fontId="2" fillId="10" borderId="1" xfId="0" applyNumberFormat="1" applyFont="1" applyFill="1" applyBorder="1" applyAlignment="1">
      <alignment horizontal="center" vertical="center" wrapText="1"/>
    </xf>
    <xf numFmtId="49" fontId="2" fillId="8" borderId="1" xfId="0" applyNumberFormat="1" applyFont="1" applyFill="1" applyBorder="1" applyAlignment="1">
      <alignment horizontal="center" vertical="center" wrapText="1"/>
    </xf>
    <xf numFmtId="165" fontId="2" fillId="8" borderId="1" xfId="0" applyNumberFormat="1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left" vertical="center" wrapText="1"/>
    </xf>
    <xf numFmtId="0" fontId="9" fillId="8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/>
    </xf>
    <xf numFmtId="49" fontId="2" fillId="6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49" fontId="7" fillId="8" borderId="1" xfId="0" applyNumberFormat="1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vertical="center" wrapText="1"/>
    </xf>
    <xf numFmtId="165" fontId="6" fillId="0" borderId="1" xfId="0" applyNumberFormat="1" applyFont="1" applyBorder="1" applyAlignment="1">
      <alignment horizontal="center" vertical="center"/>
    </xf>
    <xf numFmtId="0" fontId="6" fillId="8" borderId="0" xfId="0" applyFont="1" applyFill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Финансовый 2" xfId="1" xr:uid="{00000000-0005-0000-0000-000001000000}"/>
    <cellStyle name="Финансовый 2 2" xfId="3" xr:uid="{00000000-0005-0000-0000-000002000000}"/>
    <cellStyle name="Финансовый 3" xfId="2" xr:uid="{00000000-0005-0000-0000-000003000000}"/>
  </cellStyles>
  <dxfs count="0"/>
  <tableStyles count="0" defaultTableStyle="TableStyleMedium9" defaultPivotStyle="PivotStyleLight16"/>
  <colors>
    <mruColors>
      <color rgb="FFCCFF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.xml"/><Relationship Id="rId3" Type="http://schemas.openxmlformats.org/officeDocument/2006/relationships/theme" Target="theme/theme1.xml"/><Relationship Id="rId7" Type="http://schemas.openxmlformats.org/officeDocument/2006/relationships/revisionHeaders" Target="revisions/revisionHeader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revisions/_rels/revisionHeaders.xml.rels><?xml version="1.0" encoding="UTF-8" standalone="yes"?>
<Relationships xmlns="http://schemas.openxmlformats.org/package/2006/relationships"><Relationship Id="rId231" Type="http://schemas.openxmlformats.org/officeDocument/2006/relationships/revisionLog" Target="revisionLog48.xml"/><Relationship Id="rId252" Type="http://schemas.openxmlformats.org/officeDocument/2006/relationships/revisionLog" Target="revisionLog69.xml"/><Relationship Id="rId273" Type="http://schemas.openxmlformats.org/officeDocument/2006/relationships/revisionLog" Target="revisionLog10.xml"/><Relationship Id="rId294" Type="http://schemas.openxmlformats.org/officeDocument/2006/relationships/revisionLog" Target="revisionLog31.xml"/><Relationship Id="rId299" Type="http://schemas.openxmlformats.org/officeDocument/2006/relationships/revisionLog" Target="revisionLog85.xml"/><Relationship Id="rId303" Type="http://schemas.openxmlformats.org/officeDocument/2006/relationships/revisionLog" Target="revisionLog89.xml"/><Relationship Id="rId308" Type="http://schemas.openxmlformats.org/officeDocument/2006/relationships/revisionLog" Target="revisionLog94.xml"/><Relationship Id="rId329" Type="http://schemas.openxmlformats.org/officeDocument/2006/relationships/revisionLog" Target="revisionLog115.xml"/><Relationship Id="rId324" Type="http://schemas.openxmlformats.org/officeDocument/2006/relationships/revisionLog" Target="revisionLog110.xml"/><Relationship Id="rId340" Type="http://schemas.openxmlformats.org/officeDocument/2006/relationships/revisionLog" Target="revisionLog126.xml"/><Relationship Id="rId345" Type="http://schemas.openxmlformats.org/officeDocument/2006/relationships/revisionLog" Target="revisionLog131.xml"/><Relationship Id="rId361" Type="http://schemas.openxmlformats.org/officeDocument/2006/relationships/revisionLog" Target="revisionLog145.xml"/><Relationship Id="rId366" Type="http://schemas.openxmlformats.org/officeDocument/2006/relationships/revisionLog" Target="revisionLog150.xml"/><Relationship Id="rId247" Type="http://schemas.openxmlformats.org/officeDocument/2006/relationships/revisionLog" Target="revisionLog64.xml"/><Relationship Id="rId226" Type="http://schemas.openxmlformats.org/officeDocument/2006/relationships/revisionLog" Target="revisionLog43.xml"/><Relationship Id="rId221" Type="http://schemas.openxmlformats.org/officeDocument/2006/relationships/revisionLog" Target="revisionLog38.xml"/><Relationship Id="rId242" Type="http://schemas.openxmlformats.org/officeDocument/2006/relationships/revisionLog" Target="revisionLog59.xml"/><Relationship Id="rId263" Type="http://schemas.openxmlformats.org/officeDocument/2006/relationships/revisionLog" Target="revisionLog79.xml"/><Relationship Id="rId268" Type="http://schemas.openxmlformats.org/officeDocument/2006/relationships/revisionLog" Target="revisionLog5.xml"/><Relationship Id="rId284" Type="http://schemas.openxmlformats.org/officeDocument/2006/relationships/revisionLog" Target="revisionLog21.xml"/><Relationship Id="rId289" Type="http://schemas.openxmlformats.org/officeDocument/2006/relationships/revisionLog" Target="revisionLog26.xml"/><Relationship Id="rId319" Type="http://schemas.openxmlformats.org/officeDocument/2006/relationships/revisionLog" Target="revisionLog105.xml"/><Relationship Id="rId314" Type="http://schemas.openxmlformats.org/officeDocument/2006/relationships/revisionLog" Target="revisionLog100.xml"/><Relationship Id="rId330" Type="http://schemas.openxmlformats.org/officeDocument/2006/relationships/revisionLog" Target="revisionLog116.xml"/><Relationship Id="rId335" Type="http://schemas.openxmlformats.org/officeDocument/2006/relationships/revisionLog" Target="revisionLog121.xml"/><Relationship Id="rId356" Type="http://schemas.openxmlformats.org/officeDocument/2006/relationships/revisionLog" Target="revisionLog11.xml"/><Relationship Id="rId377" Type="http://schemas.openxmlformats.org/officeDocument/2006/relationships/revisionLog" Target="revisionLog157.xml"/><Relationship Id="rId237" Type="http://schemas.openxmlformats.org/officeDocument/2006/relationships/revisionLog" Target="revisionLog54.xml"/><Relationship Id="rId216" Type="http://schemas.openxmlformats.org/officeDocument/2006/relationships/revisionLog" Target="revisionLog33.xml"/><Relationship Id="rId351" Type="http://schemas.openxmlformats.org/officeDocument/2006/relationships/revisionLog" Target="revisionLog137.xml"/><Relationship Id="rId372" Type="http://schemas.openxmlformats.org/officeDocument/2006/relationships/revisionLog" Target="revisionLog12.xml"/><Relationship Id="rId232" Type="http://schemas.openxmlformats.org/officeDocument/2006/relationships/revisionLog" Target="revisionLog49.xml"/><Relationship Id="rId253" Type="http://schemas.openxmlformats.org/officeDocument/2006/relationships/revisionLog" Target="revisionLog70.xml"/><Relationship Id="rId258" Type="http://schemas.openxmlformats.org/officeDocument/2006/relationships/revisionLog" Target="revisionLog75.xml"/><Relationship Id="rId274" Type="http://schemas.openxmlformats.org/officeDocument/2006/relationships/revisionLog" Target="revisionLog111.xml"/><Relationship Id="rId279" Type="http://schemas.openxmlformats.org/officeDocument/2006/relationships/revisionLog" Target="revisionLog16.xml"/><Relationship Id="rId295" Type="http://schemas.openxmlformats.org/officeDocument/2006/relationships/revisionLog" Target="revisionLog81.xml"/><Relationship Id="rId309" Type="http://schemas.openxmlformats.org/officeDocument/2006/relationships/revisionLog" Target="revisionLog95.xml"/><Relationship Id="rId290" Type="http://schemas.openxmlformats.org/officeDocument/2006/relationships/revisionLog" Target="revisionLog27.xml"/><Relationship Id="rId304" Type="http://schemas.openxmlformats.org/officeDocument/2006/relationships/revisionLog" Target="revisionLog90.xml"/><Relationship Id="rId320" Type="http://schemas.openxmlformats.org/officeDocument/2006/relationships/revisionLog" Target="revisionLog106.xml"/><Relationship Id="rId325" Type="http://schemas.openxmlformats.org/officeDocument/2006/relationships/revisionLog" Target="revisionLog1111.xml"/><Relationship Id="rId346" Type="http://schemas.openxmlformats.org/officeDocument/2006/relationships/revisionLog" Target="revisionLog132.xml"/><Relationship Id="rId367" Type="http://schemas.openxmlformats.org/officeDocument/2006/relationships/revisionLog" Target="revisionLog151.xml"/><Relationship Id="rId227" Type="http://schemas.openxmlformats.org/officeDocument/2006/relationships/revisionLog" Target="revisionLog44.xml"/><Relationship Id="rId341" Type="http://schemas.openxmlformats.org/officeDocument/2006/relationships/revisionLog" Target="revisionLog127.xml"/><Relationship Id="rId362" Type="http://schemas.openxmlformats.org/officeDocument/2006/relationships/revisionLog" Target="revisionLog146.xml"/><Relationship Id="rId264" Type="http://schemas.openxmlformats.org/officeDocument/2006/relationships/revisionLog" Target="revisionLog80.xml"/><Relationship Id="rId222" Type="http://schemas.openxmlformats.org/officeDocument/2006/relationships/revisionLog" Target="revisionLog39.xml"/><Relationship Id="rId243" Type="http://schemas.openxmlformats.org/officeDocument/2006/relationships/revisionLog" Target="revisionLog60.xml"/><Relationship Id="rId248" Type="http://schemas.openxmlformats.org/officeDocument/2006/relationships/revisionLog" Target="revisionLog65.xml"/><Relationship Id="rId269" Type="http://schemas.openxmlformats.org/officeDocument/2006/relationships/revisionLog" Target="revisionLog6.xml"/><Relationship Id="rId285" Type="http://schemas.openxmlformats.org/officeDocument/2006/relationships/revisionLog" Target="revisionLog22.xml"/><Relationship Id="rId280" Type="http://schemas.openxmlformats.org/officeDocument/2006/relationships/revisionLog" Target="revisionLog17.xml"/><Relationship Id="rId310" Type="http://schemas.openxmlformats.org/officeDocument/2006/relationships/revisionLog" Target="revisionLog96.xml"/><Relationship Id="rId315" Type="http://schemas.openxmlformats.org/officeDocument/2006/relationships/revisionLog" Target="revisionLog101.xml"/><Relationship Id="rId336" Type="http://schemas.openxmlformats.org/officeDocument/2006/relationships/revisionLog" Target="revisionLog122.xml"/><Relationship Id="rId357" Type="http://schemas.openxmlformats.org/officeDocument/2006/relationships/revisionLog" Target="revisionLog123.xml"/><Relationship Id="rId217" Type="http://schemas.openxmlformats.org/officeDocument/2006/relationships/revisionLog" Target="revisionLog34.xml"/><Relationship Id="rId331" Type="http://schemas.openxmlformats.org/officeDocument/2006/relationships/revisionLog" Target="revisionLog117.xml"/><Relationship Id="rId352" Type="http://schemas.openxmlformats.org/officeDocument/2006/relationships/revisionLog" Target="revisionLog138.xml"/><Relationship Id="rId373" Type="http://schemas.openxmlformats.org/officeDocument/2006/relationships/revisionLog" Target="revisionLog13.xml"/><Relationship Id="rId378" Type="http://schemas.openxmlformats.org/officeDocument/2006/relationships/revisionLog" Target="revisionLog158.xml"/><Relationship Id="rId259" Type="http://schemas.openxmlformats.org/officeDocument/2006/relationships/revisionLog" Target="revisionLog76.xml"/><Relationship Id="rId254" Type="http://schemas.openxmlformats.org/officeDocument/2006/relationships/revisionLog" Target="revisionLog71.xml"/><Relationship Id="rId246" Type="http://schemas.openxmlformats.org/officeDocument/2006/relationships/revisionLog" Target="revisionLog63.xml"/><Relationship Id="rId220" Type="http://schemas.openxmlformats.org/officeDocument/2006/relationships/revisionLog" Target="revisionLog37.xml"/><Relationship Id="rId225" Type="http://schemas.openxmlformats.org/officeDocument/2006/relationships/revisionLog" Target="revisionLog42.xml"/><Relationship Id="rId233" Type="http://schemas.openxmlformats.org/officeDocument/2006/relationships/revisionLog" Target="revisionLog50.xml"/><Relationship Id="rId238" Type="http://schemas.openxmlformats.org/officeDocument/2006/relationships/revisionLog" Target="revisionLog55.xml"/><Relationship Id="rId241" Type="http://schemas.openxmlformats.org/officeDocument/2006/relationships/revisionLog" Target="revisionLog58.xml"/><Relationship Id="rId267" Type="http://schemas.openxmlformats.org/officeDocument/2006/relationships/revisionLog" Target="revisionLog4.xml"/><Relationship Id="rId288" Type="http://schemas.openxmlformats.org/officeDocument/2006/relationships/revisionLog" Target="revisionLog25.xml"/><Relationship Id="rId262" Type="http://schemas.openxmlformats.org/officeDocument/2006/relationships/revisionLog" Target="revisionLog78.xml"/><Relationship Id="rId270" Type="http://schemas.openxmlformats.org/officeDocument/2006/relationships/revisionLog" Target="revisionLog7.xml"/><Relationship Id="rId275" Type="http://schemas.openxmlformats.org/officeDocument/2006/relationships/revisionLog" Target="revisionLog1231.xml"/><Relationship Id="rId283" Type="http://schemas.openxmlformats.org/officeDocument/2006/relationships/revisionLog" Target="revisionLog20.xml"/><Relationship Id="rId291" Type="http://schemas.openxmlformats.org/officeDocument/2006/relationships/revisionLog" Target="revisionLog28.xml"/><Relationship Id="rId296" Type="http://schemas.openxmlformats.org/officeDocument/2006/relationships/revisionLog" Target="revisionLog82.xml"/><Relationship Id="rId300" Type="http://schemas.openxmlformats.org/officeDocument/2006/relationships/revisionLog" Target="revisionLog86.xml"/><Relationship Id="rId305" Type="http://schemas.openxmlformats.org/officeDocument/2006/relationships/revisionLog" Target="revisionLog91.xml"/><Relationship Id="rId313" Type="http://schemas.openxmlformats.org/officeDocument/2006/relationships/revisionLog" Target="revisionLog99.xml"/><Relationship Id="rId318" Type="http://schemas.openxmlformats.org/officeDocument/2006/relationships/revisionLog" Target="revisionLog104.xml"/><Relationship Id="rId326" Type="http://schemas.openxmlformats.org/officeDocument/2006/relationships/revisionLog" Target="revisionLog112.xml"/><Relationship Id="rId339" Type="http://schemas.openxmlformats.org/officeDocument/2006/relationships/revisionLog" Target="revisionLog125.xml"/><Relationship Id="rId347" Type="http://schemas.openxmlformats.org/officeDocument/2006/relationships/revisionLog" Target="revisionLog133.xml"/><Relationship Id="rId321" Type="http://schemas.openxmlformats.org/officeDocument/2006/relationships/revisionLog" Target="revisionLog107.xml"/><Relationship Id="rId334" Type="http://schemas.openxmlformats.org/officeDocument/2006/relationships/revisionLog" Target="revisionLog120.xml"/><Relationship Id="rId342" Type="http://schemas.openxmlformats.org/officeDocument/2006/relationships/revisionLog" Target="revisionLog128.xml"/><Relationship Id="rId350" Type="http://schemas.openxmlformats.org/officeDocument/2006/relationships/revisionLog" Target="revisionLog136.xml"/><Relationship Id="rId355" Type="http://schemas.openxmlformats.org/officeDocument/2006/relationships/revisionLog" Target="revisionLog141.xml"/><Relationship Id="rId363" Type="http://schemas.openxmlformats.org/officeDocument/2006/relationships/revisionLog" Target="revisionLog147.xml"/><Relationship Id="rId368" Type="http://schemas.openxmlformats.org/officeDocument/2006/relationships/revisionLog" Target="revisionLog152.xml"/><Relationship Id="rId371" Type="http://schemas.openxmlformats.org/officeDocument/2006/relationships/revisionLog" Target="revisionLog155.xml"/><Relationship Id="rId376" Type="http://schemas.openxmlformats.org/officeDocument/2006/relationships/revisionLog" Target="revisionLog156.xml"/><Relationship Id="rId249" Type="http://schemas.openxmlformats.org/officeDocument/2006/relationships/revisionLog" Target="revisionLog66.xml"/><Relationship Id="rId257" Type="http://schemas.openxmlformats.org/officeDocument/2006/relationships/revisionLog" Target="revisionLog74.xml"/><Relationship Id="rId244" Type="http://schemas.openxmlformats.org/officeDocument/2006/relationships/revisionLog" Target="revisionLog61.xml"/><Relationship Id="rId236" Type="http://schemas.openxmlformats.org/officeDocument/2006/relationships/revisionLog" Target="revisionLog53.xml"/><Relationship Id="rId228" Type="http://schemas.openxmlformats.org/officeDocument/2006/relationships/revisionLog" Target="revisionLog45.xml"/><Relationship Id="rId223" Type="http://schemas.openxmlformats.org/officeDocument/2006/relationships/revisionLog" Target="revisionLog40.xml"/><Relationship Id="rId215" Type="http://schemas.openxmlformats.org/officeDocument/2006/relationships/revisionLog" Target="revisionLog32.xml"/><Relationship Id="rId278" Type="http://schemas.openxmlformats.org/officeDocument/2006/relationships/revisionLog" Target="revisionLog15.xml"/><Relationship Id="rId260" Type="http://schemas.openxmlformats.org/officeDocument/2006/relationships/revisionLog" Target="revisionLog134.xml"/><Relationship Id="rId265" Type="http://schemas.openxmlformats.org/officeDocument/2006/relationships/revisionLog" Target="revisionLog2.xml"/><Relationship Id="rId281" Type="http://schemas.openxmlformats.org/officeDocument/2006/relationships/revisionLog" Target="revisionLog18.xml"/><Relationship Id="rId286" Type="http://schemas.openxmlformats.org/officeDocument/2006/relationships/revisionLog" Target="revisionLog23.xml"/><Relationship Id="rId316" Type="http://schemas.openxmlformats.org/officeDocument/2006/relationships/revisionLog" Target="revisionLog102.xml"/><Relationship Id="rId337" Type="http://schemas.openxmlformats.org/officeDocument/2006/relationships/revisionLog" Target="revisionLog12311.xml"/><Relationship Id="rId311" Type="http://schemas.openxmlformats.org/officeDocument/2006/relationships/revisionLog" Target="revisionLog97.xml"/><Relationship Id="rId332" Type="http://schemas.openxmlformats.org/officeDocument/2006/relationships/revisionLog" Target="revisionLog118.xml"/><Relationship Id="rId353" Type="http://schemas.openxmlformats.org/officeDocument/2006/relationships/revisionLog" Target="revisionLog139.xml"/><Relationship Id="rId358" Type="http://schemas.openxmlformats.org/officeDocument/2006/relationships/revisionLog" Target="revisionLog142.xml"/><Relationship Id="rId374" Type="http://schemas.openxmlformats.org/officeDocument/2006/relationships/revisionLog" Target="revisionLog14.xml"/><Relationship Id="rId379" Type="http://schemas.openxmlformats.org/officeDocument/2006/relationships/revisionLog" Target="revisionLog1.xml"/><Relationship Id="rId239" Type="http://schemas.openxmlformats.org/officeDocument/2006/relationships/revisionLog" Target="revisionLog56.xml"/><Relationship Id="rId234" Type="http://schemas.openxmlformats.org/officeDocument/2006/relationships/revisionLog" Target="revisionLog51.xml"/><Relationship Id="rId218" Type="http://schemas.openxmlformats.org/officeDocument/2006/relationships/revisionLog" Target="revisionLog35.xml"/><Relationship Id="rId250" Type="http://schemas.openxmlformats.org/officeDocument/2006/relationships/revisionLog" Target="revisionLog67.xml"/><Relationship Id="rId255" Type="http://schemas.openxmlformats.org/officeDocument/2006/relationships/revisionLog" Target="revisionLog72.xml"/><Relationship Id="rId271" Type="http://schemas.openxmlformats.org/officeDocument/2006/relationships/revisionLog" Target="revisionLog8.xml"/><Relationship Id="rId276" Type="http://schemas.openxmlformats.org/officeDocument/2006/relationships/revisionLog" Target="revisionLog1341.xml"/><Relationship Id="rId292" Type="http://schemas.openxmlformats.org/officeDocument/2006/relationships/revisionLog" Target="revisionLog29.xml"/><Relationship Id="rId297" Type="http://schemas.openxmlformats.org/officeDocument/2006/relationships/revisionLog" Target="revisionLog83.xml"/><Relationship Id="rId306" Type="http://schemas.openxmlformats.org/officeDocument/2006/relationships/revisionLog" Target="revisionLog92.xml"/><Relationship Id="rId301" Type="http://schemas.openxmlformats.org/officeDocument/2006/relationships/revisionLog" Target="revisionLog87.xml"/><Relationship Id="rId322" Type="http://schemas.openxmlformats.org/officeDocument/2006/relationships/revisionLog" Target="revisionLog108.xml"/><Relationship Id="rId327" Type="http://schemas.openxmlformats.org/officeDocument/2006/relationships/revisionLog" Target="revisionLog113.xml"/><Relationship Id="rId343" Type="http://schemas.openxmlformats.org/officeDocument/2006/relationships/revisionLog" Target="revisionLog129.xml"/><Relationship Id="rId348" Type="http://schemas.openxmlformats.org/officeDocument/2006/relationships/revisionLog" Target="revisionLog13411.xml"/><Relationship Id="rId364" Type="http://schemas.openxmlformats.org/officeDocument/2006/relationships/revisionLog" Target="revisionLog148.xml"/><Relationship Id="rId369" Type="http://schemas.openxmlformats.org/officeDocument/2006/relationships/revisionLog" Target="revisionLog153.xml"/><Relationship Id="rId229" Type="http://schemas.openxmlformats.org/officeDocument/2006/relationships/revisionLog" Target="revisionLog46.xml"/><Relationship Id="rId380" Type="http://schemas.openxmlformats.org/officeDocument/2006/relationships/revisionLog" Target="revisionLog159.xml"/><Relationship Id="rId261" Type="http://schemas.openxmlformats.org/officeDocument/2006/relationships/revisionLog" Target="revisionLog77.xml"/><Relationship Id="rId224" Type="http://schemas.openxmlformats.org/officeDocument/2006/relationships/revisionLog" Target="revisionLog41.xml"/><Relationship Id="rId240" Type="http://schemas.openxmlformats.org/officeDocument/2006/relationships/revisionLog" Target="revisionLog57.xml"/><Relationship Id="rId245" Type="http://schemas.openxmlformats.org/officeDocument/2006/relationships/revisionLog" Target="revisionLog62.xml"/><Relationship Id="rId266" Type="http://schemas.openxmlformats.org/officeDocument/2006/relationships/revisionLog" Target="revisionLog3.xml"/><Relationship Id="rId287" Type="http://schemas.openxmlformats.org/officeDocument/2006/relationships/revisionLog" Target="revisionLog24.xml"/><Relationship Id="rId282" Type="http://schemas.openxmlformats.org/officeDocument/2006/relationships/revisionLog" Target="revisionLog19.xml"/><Relationship Id="rId312" Type="http://schemas.openxmlformats.org/officeDocument/2006/relationships/revisionLog" Target="revisionLog98.xml"/><Relationship Id="rId317" Type="http://schemas.openxmlformats.org/officeDocument/2006/relationships/revisionLog" Target="revisionLog103.xml"/><Relationship Id="rId333" Type="http://schemas.openxmlformats.org/officeDocument/2006/relationships/revisionLog" Target="revisionLog119.xml"/><Relationship Id="rId338" Type="http://schemas.openxmlformats.org/officeDocument/2006/relationships/revisionLog" Target="revisionLog124.xml"/><Relationship Id="rId354" Type="http://schemas.openxmlformats.org/officeDocument/2006/relationships/revisionLog" Target="revisionLog140.xml"/><Relationship Id="rId359" Type="http://schemas.openxmlformats.org/officeDocument/2006/relationships/revisionLog" Target="revisionLog143.xml"/><Relationship Id="rId219" Type="http://schemas.openxmlformats.org/officeDocument/2006/relationships/revisionLog" Target="revisionLog36.xml"/><Relationship Id="rId370" Type="http://schemas.openxmlformats.org/officeDocument/2006/relationships/revisionLog" Target="revisionLog154.xml"/><Relationship Id="rId375" Type="http://schemas.openxmlformats.org/officeDocument/2006/relationships/revisionLog" Target="revisionLog114.xml"/><Relationship Id="rId256" Type="http://schemas.openxmlformats.org/officeDocument/2006/relationships/revisionLog" Target="revisionLog73.xml"/><Relationship Id="rId230" Type="http://schemas.openxmlformats.org/officeDocument/2006/relationships/revisionLog" Target="revisionLog47.xml"/><Relationship Id="rId235" Type="http://schemas.openxmlformats.org/officeDocument/2006/relationships/revisionLog" Target="revisionLog52.xml"/><Relationship Id="rId251" Type="http://schemas.openxmlformats.org/officeDocument/2006/relationships/revisionLog" Target="revisionLog68.xml"/><Relationship Id="rId277" Type="http://schemas.openxmlformats.org/officeDocument/2006/relationships/revisionLog" Target="revisionLog1410.xml"/><Relationship Id="rId298" Type="http://schemas.openxmlformats.org/officeDocument/2006/relationships/revisionLog" Target="revisionLog84.xml"/><Relationship Id="rId272" Type="http://schemas.openxmlformats.org/officeDocument/2006/relationships/revisionLog" Target="revisionLog9.xml"/><Relationship Id="rId293" Type="http://schemas.openxmlformats.org/officeDocument/2006/relationships/revisionLog" Target="revisionLog30.xml"/><Relationship Id="rId302" Type="http://schemas.openxmlformats.org/officeDocument/2006/relationships/revisionLog" Target="revisionLog88.xml"/><Relationship Id="rId307" Type="http://schemas.openxmlformats.org/officeDocument/2006/relationships/revisionLog" Target="revisionLog93.xml"/><Relationship Id="rId323" Type="http://schemas.openxmlformats.org/officeDocument/2006/relationships/revisionLog" Target="revisionLog109.xml"/><Relationship Id="rId328" Type="http://schemas.openxmlformats.org/officeDocument/2006/relationships/revisionLog" Target="revisionLog1141.xml"/><Relationship Id="rId344" Type="http://schemas.openxmlformats.org/officeDocument/2006/relationships/revisionLog" Target="revisionLog130.xml"/><Relationship Id="rId349" Type="http://schemas.openxmlformats.org/officeDocument/2006/relationships/revisionLog" Target="revisionLog135.xml"/><Relationship Id="rId360" Type="http://schemas.openxmlformats.org/officeDocument/2006/relationships/revisionLog" Target="revisionLog144.xml"/><Relationship Id="rId365" Type="http://schemas.openxmlformats.org/officeDocument/2006/relationships/revisionLog" Target="revisionLog149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3963E41E-D26A-46F4-8893-F8CD84F16F4C}" diskRevisions="1" revisionId="8151" version="199">
  <header guid="{01E1EA4E-B63F-4454-9503-89D8C89A3E55}" dateTime="2022-11-07T11:52:48" maxSheetId="3" userName="Пользователь" r:id="rId215" minRId="5402" maxRId="5425">
    <sheetIdMap count="2">
      <sheetId val="1"/>
      <sheetId val="2"/>
    </sheetIdMap>
  </header>
  <header guid="{BA095864-FA7E-4A66-A0AB-F97D6E17003F}" dateTime="2022-11-07T13:22:41" maxSheetId="3" userName="Пользователь" r:id="rId216" minRId="5426" maxRId="5428">
    <sheetIdMap count="2">
      <sheetId val="1"/>
      <sheetId val="2"/>
    </sheetIdMap>
  </header>
  <header guid="{EC0BAB0B-08F8-4860-BEAC-706578CD6308}" dateTime="2022-11-07T13:27:58" maxSheetId="3" userName="Пользователь" r:id="rId217" minRId="5432">
    <sheetIdMap count="2">
      <sheetId val="1"/>
      <sheetId val="2"/>
    </sheetIdMap>
  </header>
  <header guid="{5F2FAE13-995E-4F4F-98A7-97526ED58C0C}" dateTime="2022-11-07T13:31:49" maxSheetId="3" userName="Пользователь" r:id="rId218" minRId="5433">
    <sheetIdMap count="2">
      <sheetId val="1"/>
      <sheetId val="2"/>
    </sheetIdMap>
  </header>
  <header guid="{466B0348-4790-48BD-AD7B-71C9127A4FFB}" dateTime="2022-11-07T15:32:44" maxSheetId="3" userName="Пользователь" r:id="rId219">
    <sheetIdMap count="2">
      <sheetId val="1"/>
      <sheetId val="2"/>
    </sheetIdMap>
  </header>
  <header guid="{505F5303-981B-44A9-8BCF-7D5F5F6C92DE}" dateTime="2022-11-07T15:34:58" maxSheetId="3" userName="Пользователь" r:id="rId220">
    <sheetIdMap count="2">
      <sheetId val="1"/>
      <sheetId val="2"/>
    </sheetIdMap>
  </header>
  <header guid="{700AB607-AC85-4E23-93E0-EC797C2D4649}" dateTime="2022-11-07T16:18:17" maxSheetId="3" userName="Пользователь" r:id="rId221" minRId="5434" maxRId="5439">
    <sheetIdMap count="2">
      <sheetId val="1"/>
      <sheetId val="2"/>
    </sheetIdMap>
  </header>
  <header guid="{81909C3F-51E7-411C-9C14-7AFE4F060D30}" dateTime="2022-11-07T16:24:12" maxSheetId="3" userName="Пользователь" r:id="rId222" minRId="5440" maxRId="5441">
    <sheetIdMap count="2">
      <sheetId val="1"/>
      <sheetId val="2"/>
    </sheetIdMap>
  </header>
  <header guid="{9C4A391E-F71C-4A7F-95E9-E6CF152B04B3}" dateTime="2022-11-07T16:25:32" maxSheetId="3" userName="Пользователь" r:id="rId223" minRId="5442" maxRId="5454">
    <sheetIdMap count="2">
      <sheetId val="1"/>
      <sheetId val="2"/>
    </sheetIdMap>
  </header>
  <header guid="{31EF326E-3C5F-4C50-8FE3-B7FD5DE8E4C0}" dateTime="2022-11-07T16:30:58" maxSheetId="3" userName="Пользователь" r:id="rId224" minRId="5455">
    <sheetIdMap count="2">
      <sheetId val="1"/>
      <sheetId val="2"/>
    </sheetIdMap>
  </header>
  <header guid="{383836C0-07AD-4F3C-B0E7-D41369502ADA}" dateTime="2022-11-07T16:31:24" maxSheetId="3" userName="Пользователь" r:id="rId225" minRId="5458" maxRId="5465">
    <sheetIdMap count="2">
      <sheetId val="1"/>
      <sheetId val="2"/>
    </sheetIdMap>
  </header>
  <header guid="{B87168A1-77CD-4CC5-831E-326059E2B50E}" dateTime="2022-11-07T17:12:02" maxSheetId="3" userName="Пользователь" r:id="rId226" minRId="5466" maxRId="5473">
    <sheetIdMap count="2">
      <sheetId val="1"/>
      <sheetId val="2"/>
    </sheetIdMap>
  </header>
  <header guid="{EBC5073D-5EB6-4B54-8A02-9E59F8F6C931}" dateTime="2022-11-08T09:52:33" maxSheetId="3" userName="Пользователь" r:id="rId227" minRId="5474" maxRId="5478">
    <sheetIdMap count="2">
      <sheetId val="1"/>
      <sheetId val="2"/>
    </sheetIdMap>
  </header>
  <header guid="{301686FA-6382-4AED-A873-7C74099D3C1B}" dateTime="2022-11-08T11:21:48" maxSheetId="3" userName="Пользователь" r:id="rId228" minRId="5479" maxRId="5482">
    <sheetIdMap count="2">
      <sheetId val="1"/>
      <sheetId val="2"/>
    </sheetIdMap>
  </header>
  <header guid="{3E59BF63-AF77-4862-8C4D-95222455B886}" dateTime="2022-11-08T18:57:09" maxSheetId="3" userName="Пользователь" r:id="rId229" minRId="5483" maxRId="5486">
    <sheetIdMap count="2">
      <sheetId val="1"/>
      <sheetId val="2"/>
    </sheetIdMap>
  </header>
  <header guid="{C7902797-D0C1-44BF-A42E-0A70B8EF5319}" dateTime="2022-11-11T17:11:08" maxSheetId="3" userName="Пользователь" r:id="rId230" minRId="5487" maxRId="5488">
    <sheetIdMap count="2">
      <sheetId val="1"/>
      <sheetId val="2"/>
    </sheetIdMap>
  </header>
  <header guid="{99EAAE82-5972-4DBF-B888-6A7C48CC3981}" dateTime="2022-11-14T08:11:38" maxSheetId="3" userName="Пользователь" r:id="rId231" minRId="5489" maxRId="5493">
    <sheetIdMap count="2">
      <sheetId val="1"/>
      <sheetId val="2"/>
    </sheetIdMap>
  </header>
  <header guid="{B76B8962-3C45-4E1A-B36A-26EEEB11E3F2}" dateTime="2022-11-14T09:37:55" maxSheetId="3" userName="Пользователь" r:id="rId232" minRId="5494" maxRId="5503">
    <sheetIdMap count="2">
      <sheetId val="1"/>
      <sheetId val="2"/>
    </sheetIdMap>
  </header>
  <header guid="{668DDF7E-EFE6-4A69-B244-42339C3FA9D7}" dateTime="2022-11-14T09:39:15" maxSheetId="3" userName="Пользователь" r:id="rId233" minRId="5504" maxRId="5507">
    <sheetIdMap count="2">
      <sheetId val="1"/>
      <sheetId val="2"/>
    </sheetIdMap>
  </header>
  <header guid="{A7AB1D8A-A79E-46A4-9E1E-0817A7EAD13C}" dateTime="2022-11-14T09:41:28" maxSheetId="3" userName="Пользователь" r:id="rId234" minRId="5508" maxRId="5518">
    <sheetIdMap count="2">
      <sheetId val="1"/>
      <sheetId val="2"/>
    </sheetIdMap>
  </header>
  <header guid="{529FAA02-33FA-4AD4-813A-8A6165D52B43}" dateTime="2022-11-14T09:43:08" maxSheetId="3" userName="Пользователь" r:id="rId235" minRId="5519" maxRId="5520">
    <sheetIdMap count="2">
      <sheetId val="1"/>
      <sheetId val="2"/>
    </sheetIdMap>
  </header>
  <header guid="{FCBAAF3F-346E-4718-B84B-9B2ACBEFAA7D}" dateTime="2022-11-14T10:03:28" maxSheetId="3" userName="Пользователь" r:id="rId236" minRId="5521" maxRId="5526">
    <sheetIdMap count="2">
      <sheetId val="1"/>
      <sheetId val="2"/>
    </sheetIdMap>
  </header>
  <header guid="{4761864A-E180-4785-B922-C22E90264B0C}" dateTime="2022-11-14T10:19:53" maxSheetId="3" userName="Пользователь" r:id="rId237" minRId="5527" maxRId="5540">
    <sheetIdMap count="2">
      <sheetId val="1"/>
      <sheetId val="2"/>
    </sheetIdMap>
  </header>
  <header guid="{960A1EA9-60C4-44D5-809C-EA329E8A9D25}" dateTime="2022-11-14T10:24:34" maxSheetId="3" userName="Пользователь" r:id="rId238" minRId="5541" maxRId="5575">
    <sheetIdMap count="2">
      <sheetId val="1"/>
      <sheetId val="2"/>
    </sheetIdMap>
  </header>
  <header guid="{B6460C37-B61D-42A8-84E2-1E42ECC42EB5}" dateTime="2022-11-14T10:26:16" maxSheetId="3" userName="Пользователь" r:id="rId239" minRId="5576" maxRId="5581">
    <sheetIdMap count="2">
      <sheetId val="1"/>
      <sheetId val="2"/>
    </sheetIdMap>
  </header>
  <header guid="{1F647F84-5034-4F8E-AF5C-8724FCCCEEDA}" dateTime="2022-11-14T10:32:44" maxSheetId="3" userName="Пользователь" r:id="rId240" minRId="5584" maxRId="5601">
    <sheetIdMap count="2">
      <sheetId val="1"/>
      <sheetId val="2"/>
    </sheetIdMap>
  </header>
  <header guid="{2BD2C2C3-6DE0-4812-A06A-2315B17B5198}" dateTime="2022-11-14T10:36:09" maxSheetId="3" userName="Пользователь" r:id="rId241" minRId="5602" maxRId="5610">
    <sheetIdMap count="2">
      <sheetId val="1"/>
      <sheetId val="2"/>
    </sheetIdMap>
  </header>
  <header guid="{641AE3FA-B29A-4CB0-AFAF-F60470F9C722}" dateTime="2022-11-14T10:38:17" maxSheetId="3" userName="Пользователь" r:id="rId242" minRId="5611" maxRId="5622">
    <sheetIdMap count="2">
      <sheetId val="1"/>
      <sheetId val="2"/>
    </sheetIdMap>
  </header>
  <header guid="{FEB92C71-2863-44E8-8F01-964909190775}" dateTime="2022-11-14T10:44:27" maxSheetId="3" userName="Пользователь" r:id="rId243" minRId="5625" maxRId="5640">
    <sheetIdMap count="2">
      <sheetId val="1"/>
      <sheetId val="2"/>
    </sheetIdMap>
  </header>
  <header guid="{EE51354C-DDFF-4575-BBE1-F39B8B04A6F2}" dateTime="2022-11-14T10:50:28" maxSheetId="3" userName="Пользователь" r:id="rId244" minRId="5641" maxRId="5647">
    <sheetIdMap count="2">
      <sheetId val="1"/>
      <sheetId val="2"/>
    </sheetIdMap>
  </header>
  <header guid="{A3772450-20F7-4C42-AFB6-3D3EC51F2563}" dateTime="2022-11-14T10:58:00" maxSheetId="3" userName="Пользователь" r:id="rId245" minRId="5648" maxRId="5656">
    <sheetIdMap count="2">
      <sheetId val="1"/>
      <sheetId val="2"/>
    </sheetIdMap>
  </header>
  <header guid="{320A3F01-0282-41B8-845B-791C5BCABE4A}" dateTime="2022-11-14T10:58:44" maxSheetId="3" userName="Пользователь" r:id="rId246" minRId="5657" maxRId="5658">
    <sheetIdMap count="2">
      <sheetId val="1"/>
      <sheetId val="2"/>
    </sheetIdMap>
  </header>
  <header guid="{2659A90A-50B6-4294-A4E2-7FB1B56C5CB0}" dateTime="2022-11-14T11:11:59" maxSheetId="3" userName="Пользователь" r:id="rId247" minRId="5659" maxRId="5660">
    <sheetIdMap count="2">
      <sheetId val="1"/>
      <sheetId val="2"/>
    </sheetIdMap>
  </header>
  <header guid="{57208980-C81B-4547-A7D6-FD71CE05E359}" dateTime="2022-11-14T11:47:00" maxSheetId="3" userName="Пользователь" r:id="rId248" minRId="5661" maxRId="5685">
    <sheetIdMap count="2">
      <sheetId val="1"/>
      <sheetId val="2"/>
    </sheetIdMap>
  </header>
  <header guid="{DAC84B07-E961-4503-8FA8-484ECC4E5175}" dateTime="2022-11-14T11:53:02" maxSheetId="3" userName="Пользователь" r:id="rId249">
    <sheetIdMap count="2">
      <sheetId val="1"/>
      <sheetId val="2"/>
    </sheetIdMap>
  </header>
  <header guid="{300370B8-DA4F-4EAD-89DF-0723E9DB0D0B}" dateTime="2022-11-14T13:04:07" maxSheetId="3" userName="Пользователь" r:id="rId250" minRId="5686" maxRId="5744">
    <sheetIdMap count="2">
      <sheetId val="1"/>
      <sheetId val="2"/>
    </sheetIdMap>
  </header>
  <header guid="{E60A28C9-A42A-40DD-9CA8-6F2ABCEE94DF}" dateTime="2022-11-14T13:06:53" maxSheetId="3" userName="Пользователь" r:id="rId251" minRId="5747">
    <sheetIdMap count="2">
      <sheetId val="1"/>
      <sheetId val="2"/>
    </sheetIdMap>
  </header>
  <header guid="{EC204AB8-D46F-455A-8117-460BC8A9AFAD}" dateTime="2022-11-14T13:18:26" maxSheetId="3" userName="Пользователь" r:id="rId252" minRId="5748" maxRId="5791">
    <sheetIdMap count="2">
      <sheetId val="1"/>
      <sheetId val="2"/>
    </sheetIdMap>
  </header>
  <header guid="{82C444DE-9B42-4369-BF79-46D61126255F}" dateTime="2022-11-14T13:41:45" maxSheetId="3" userName="Пользователь" r:id="rId253" minRId="5792" maxRId="5841">
    <sheetIdMap count="2">
      <sheetId val="1"/>
      <sheetId val="2"/>
    </sheetIdMap>
  </header>
  <header guid="{00722540-B3BE-4E03-9D07-5D326D31F536}" dateTime="2022-11-14T13:47:33" maxSheetId="3" userName="Пользователь" r:id="rId254" minRId="5842" maxRId="5845">
    <sheetIdMap count="2">
      <sheetId val="1"/>
      <sheetId val="2"/>
    </sheetIdMap>
  </header>
  <header guid="{DEA693E5-8946-44D5-B0DE-6F9075E16209}" dateTime="2022-11-14T14:12:29" maxSheetId="3" userName="Пользователь" r:id="rId255" minRId="5846" maxRId="5850">
    <sheetIdMap count="2">
      <sheetId val="1"/>
      <sheetId val="2"/>
    </sheetIdMap>
  </header>
  <header guid="{866E7D50-4929-475C-A889-3A33701E225A}" dateTime="2022-11-14T14:14:49" maxSheetId="3" userName="Пользователь" r:id="rId256" minRId="5851" maxRId="5857">
    <sheetIdMap count="2">
      <sheetId val="1"/>
      <sheetId val="2"/>
    </sheetIdMap>
  </header>
  <header guid="{1088EE3D-2DF4-4A19-94D3-365B4F218768}" dateTime="2022-11-14T14:15:53" maxSheetId="3" userName="Пользователь" r:id="rId257">
    <sheetIdMap count="2">
      <sheetId val="1"/>
      <sheetId val="2"/>
    </sheetIdMap>
  </header>
  <header guid="{48329D52-A60D-4523-9A6C-72E688A496B5}" dateTime="2022-11-14T15:29:59" maxSheetId="3" userName="Пользователь" r:id="rId258">
    <sheetIdMap count="2">
      <sheetId val="1"/>
      <sheetId val="2"/>
    </sheetIdMap>
  </header>
  <header guid="{98E9356D-4FDD-4680-9B17-DBF259A1461E}" dateTime="2022-11-14T15:46:23" maxSheetId="3" userName="Пользователь" r:id="rId259">
    <sheetIdMap count="2">
      <sheetId val="1"/>
      <sheetId val="2"/>
    </sheetIdMap>
  </header>
  <header guid="{896EBA52-D56F-42D6-BA1C-8F6F0DC8A99E}" dateTime="2022-11-15T08:57:08" maxSheetId="3" userName="Ольга Владимировна" r:id="rId260" minRId="5860" maxRId="5869">
    <sheetIdMap count="2">
      <sheetId val="1"/>
      <sheetId val="2"/>
    </sheetIdMap>
  </header>
  <header guid="{CC4A4606-D570-4D97-8F0C-AC2B3FACEE06}" dateTime="2022-12-09T08:49:07" maxSheetId="3" userName="Пользователь" r:id="rId261" minRId="5870" maxRId="5872">
    <sheetIdMap count="2">
      <sheetId val="1"/>
      <sheetId val="2"/>
    </sheetIdMap>
  </header>
  <header guid="{A439A807-38BB-4220-93CE-DB0329F94B2F}" dateTime="2022-12-09T08:49:47" maxSheetId="3" userName="Пользователь" r:id="rId262" minRId="5873">
    <sheetIdMap count="2">
      <sheetId val="1"/>
      <sheetId val="2"/>
    </sheetIdMap>
  </header>
  <header guid="{C4E2BBAD-CD34-4DDA-B6DB-43F5C849E9F2}" dateTime="2022-12-09T08:52:12" maxSheetId="3" userName="Пользователь" r:id="rId263" minRId="5874" maxRId="5876">
    <sheetIdMap count="2">
      <sheetId val="1"/>
      <sheetId val="2"/>
    </sheetIdMap>
  </header>
  <header guid="{C07FB838-EA0D-45DB-B374-BCE3EDC9BEF2}" dateTime="2022-12-09T08:54:29" maxSheetId="3" userName="Пользователь" r:id="rId264" minRId="5877">
    <sheetIdMap count="2">
      <sheetId val="1"/>
      <sheetId val="2"/>
    </sheetIdMap>
  </header>
  <header guid="{F1C3BEC9-0C3E-477C-B0FB-B3ABA5072135}" dateTime="2022-12-09T15:12:01" maxSheetId="3" userName="Пользователь" r:id="rId265" minRId="5878" maxRId="5893">
    <sheetIdMap count="2">
      <sheetId val="1"/>
      <sheetId val="2"/>
    </sheetIdMap>
  </header>
  <header guid="{40777068-D268-4748-ADF7-D8A2683989CD}" dateTime="2022-12-09T15:23:34" maxSheetId="3" userName="Пользователь" r:id="rId266" minRId="5894" maxRId="5940">
    <sheetIdMap count="2">
      <sheetId val="1"/>
      <sheetId val="2"/>
    </sheetIdMap>
  </header>
  <header guid="{EA8C5B68-221D-42B8-9444-D984ADE6125F}" dateTime="2022-12-09T15:23:43" maxSheetId="3" userName="Пользователь" r:id="rId267">
    <sheetIdMap count="2">
      <sheetId val="1"/>
      <sheetId val="2"/>
    </sheetIdMap>
  </header>
  <header guid="{8A2FD55D-5459-430D-801E-9F42E7BECA49}" dateTime="2022-12-09T15:32:37" maxSheetId="3" userName="Пользователь" r:id="rId268" minRId="5943" maxRId="5958">
    <sheetIdMap count="2">
      <sheetId val="1"/>
      <sheetId val="2"/>
    </sheetIdMap>
  </header>
  <header guid="{B18E1FFC-5A5D-43BF-BC16-DF3551AD214B}" dateTime="2022-12-09T15:48:16" maxSheetId="3" userName="Пользователь" r:id="rId269" minRId="5959" maxRId="5974">
    <sheetIdMap count="2">
      <sheetId val="1"/>
      <sheetId val="2"/>
    </sheetIdMap>
  </header>
  <header guid="{19F24A13-A869-483C-8D76-D20018B70B6A}" dateTime="2022-12-09T15:52:00" maxSheetId="3" userName="Пользователь" r:id="rId270" minRId="5975" maxRId="5990">
    <sheetIdMap count="2">
      <sheetId val="1"/>
      <sheetId val="2"/>
    </sheetIdMap>
  </header>
  <header guid="{BE30BB8F-2741-4BE1-A3D0-38EED8584673}" dateTime="2022-12-09T15:57:02" maxSheetId="3" userName="Пользователь" r:id="rId271" minRId="5991" maxRId="6006">
    <sheetIdMap count="2">
      <sheetId val="1"/>
      <sheetId val="2"/>
    </sheetIdMap>
  </header>
  <header guid="{58B8C3E6-D91E-462E-8080-FC6F11EA17C7}" dateTime="2022-12-12T11:50:47" maxSheetId="3" userName="Пользователь" r:id="rId272" minRId="6007" maxRId="6028">
    <sheetIdMap count="2">
      <sheetId val="1"/>
      <sheetId val="2"/>
    </sheetIdMap>
  </header>
  <header guid="{FBC31DC4-28CF-44E4-B326-24A40BA028BB}" dateTime="2022-12-12T11:52:37" maxSheetId="3" userName="Пользователь" r:id="rId273" minRId="6029">
    <sheetIdMap count="2">
      <sheetId val="1"/>
      <sheetId val="2"/>
    </sheetIdMap>
  </header>
  <header guid="{7A77ED24-7DCB-4119-8F5A-6E25A233649F}" dateTime="2022-12-12T11:54:03" maxSheetId="3" userName="Пользователь" r:id="rId274">
    <sheetIdMap count="2">
      <sheetId val="1"/>
      <sheetId val="2"/>
    </sheetIdMap>
  </header>
  <header guid="{FDF7F0A2-7A78-4D88-A432-CE3445BDA017}" dateTime="2022-12-12T13:16:46" maxSheetId="3" userName="Пользователь" r:id="rId275" minRId="6030" maxRId="6045">
    <sheetIdMap count="2">
      <sheetId val="1"/>
      <sheetId val="2"/>
    </sheetIdMap>
  </header>
  <header guid="{CA48302A-40DE-4EA0-B2F3-DF40384CB952}" dateTime="2022-12-12T13:20:14" maxSheetId="3" userName="Пользователь" r:id="rId276" minRId="6046" maxRId="6047">
    <sheetIdMap count="2">
      <sheetId val="1"/>
      <sheetId val="2"/>
    </sheetIdMap>
  </header>
  <header guid="{E2A9023D-C77B-46CD-9F28-8EB48D739CA2}" dateTime="2022-12-16T11:44:47" maxSheetId="3" userName="Пользователь" r:id="rId277" minRId="6048" maxRId="6051">
    <sheetIdMap count="2">
      <sheetId val="1"/>
      <sheetId val="2"/>
    </sheetIdMap>
  </header>
  <header guid="{1BE9849A-F713-46E6-AEF9-6E2252743A44}" dateTime="2022-12-19T13:24:38" maxSheetId="3" userName="Пользователь" r:id="rId278" minRId="6052">
    <sheetIdMap count="2">
      <sheetId val="1"/>
      <sheetId val="2"/>
    </sheetIdMap>
  </header>
  <header guid="{574F2CD3-CBEC-425E-B35A-1A47A66B8D26}" dateTime="2022-12-19T13:26:31" maxSheetId="3" userName="Пользователь" r:id="rId279" minRId="6053">
    <sheetIdMap count="2">
      <sheetId val="1"/>
      <sheetId val="2"/>
    </sheetIdMap>
  </header>
  <header guid="{62F9A045-7618-40C1-A003-07E45F5FCA4A}" dateTime="2022-12-19T13:30:49" maxSheetId="3" userName="Пользователь" r:id="rId280" minRId="6054">
    <sheetIdMap count="2">
      <sheetId val="1"/>
      <sheetId val="2"/>
    </sheetIdMap>
  </header>
  <header guid="{2552D44B-3B91-44B3-A3FC-B99735A21673}" dateTime="2022-12-19T13:33:18" maxSheetId="3" userName="Пользователь" r:id="rId281" minRId="6055">
    <sheetIdMap count="2">
      <sheetId val="1"/>
      <sheetId val="2"/>
    </sheetIdMap>
  </header>
  <header guid="{960C343B-432D-430E-A82A-3B8F4EDE9D3E}" dateTime="2022-12-19T14:07:32" maxSheetId="3" userName="Пользователь" r:id="rId282" minRId="6056" maxRId="6057">
    <sheetIdMap count="2">
      <sheetId val="1"/>
      <sheetId val="2"/>
    </sheetIdMap>
  </header>
  <header guid="{DACA60F3-322F-47E9-BE0B-87AFBD3FA5C4}" dateTime="2022-12-19T15:59:40" maxSheetId="3" userName="Пользователь" r:id="rId283" minRId="6058" maxRId="6083">
    <sheetIdMap count="2">
      <sheetId val="1"/>
      <sheetId val="2"/>
    </sheetIdMap>
  </header>
  <header guid="{1B6F1DD5-E03D-4991-9077-E1DD063A653A}" dateTime="2022-12-21T19:13:03" maxSheetId="3" userName="Пользователь" r:id="rId284" minRId="6084" maxRId="6108">
    <sheetIdMap count="2">
      <sheetId val="1"/>
      <sheetId val="2"/>
    </sheetIdMap>
  </header>
  <header guid="{E9BFD1D0-6245-4682-9D83-50C713D966D0}" dateTime="2022-12-21T19:15:33" maxSheetId="3" userName="Пользователь" r:id="rId285" minRId="6109" maxRId="6115">
    <sheetIdMap count="2">
      <sheetId val="1"/>
      <sheetId val="2"/>
    </sheetIdMap>
  </header>
  <header guid="{4A69E1F4-698D-4F3E-B02E-95194F1435AB}" dateTime="2022-12-21T19:16:21" maxSheetId="3" userName="Пользователь" r:id="rId286" minRId="6116" maxRId="6163">
    <sheetIdMap count="2">
      <sheetId val="1"/>
      <sheetId val="2"/>
    </sheetIdMap>
  </header>
  <header guid="{4D1ADFF2-6551-4586-9781-A904DAD28624}" dateTime="2022-12-21T19:20:52" maxSheetId="3" userName="Пользователь" r:id="rId287" minRId="6164" maxRId="6207">
    <sheetIdMap count="2">
      <sheetId val="1"/>
      <sheetId val="2"/>
    </sheetIdMap>
  </header>
  <header guid="{601A2F00-D8AE-4CD2-835A-8342A30B240C}" dateTime="2022-12-21T19:23:50" maxSheetId="3" userName="Пользователь" r:id="rId288" minRId="6210" maxRId="6229">
    <sheetIdMap count="2">
      <sheetId val="1"/>
      <sheetId val="2"/>
    </sheetIdMap>
  </header>
  <header guid="{672096F9-D974-4594-8966-94C16322FB90}" dateTime="2022-12-21T19:25:09" maxSheetId="3" userName="Пользователь" r:id="rId289" minRId="6232" maxRId="6237">
    <sheetIdMap count="2">
      <sheetId val="1"/>
      <sheetId val="2"/>
    </sheetIdMap>
  </header>
  <header guid="{A100408F-8B77-4C5D-89BD-214D59BD82A5}" dateTime="2022-12-21T19:26:46" maxSheetId="3" userName="Пользователь" r:id="rId290" minRId="6238">
    <sheetIdMap count="2">
      <sheetId val="1"/>
      <sheetId val="2"/>
    </sheetIdMap>
  </header>
  <header guid="{343A85CF-F0CB-4390-A48B-B3000A9068A6}" dateTime="2022-12-21T19:28:05" maxSheetId="3" userName="Пользователь" r:id="rId291" minRId="6239">
    <sheetIdMap count="2">
      <sheetId val="1"/>
      <sheetId val="2"/>
    </sheetIdMap>
  </header>
  <header guid="{E5344F58-28FA-4172-85E2-EEE44B59E0D3}" dateTime="2022-12-21T19:30:07" maxSheetId="3" userName="Пользователь" r:id="rId292" minRId="6240" maxRId="6254">
    <sheetIdMap count="2">
      <sheetId val="1"/>
      <sheetId val="2"/>
    </sheetIdMap>
  </header>
  <header guid="{927F2508-032B-474F-9DE9-5949D6384931}" dateTime="2022-12-21T19:30:46" maxSheetId="3" userName="Пользователь" r:id="rId293" minRId="6255">
    <sheetIdMap count="2">
      <sheetId val="1"/>
      <sheetId val="2"/>
    </sheetIdMap>
  </header>
  <header guid="{99A71C92-616F-4657-B998-D44C677A93E6}" dateTime="2022-12-22T08:03:20" maxSheetId="3" userName="Пользователь" r:id="rId294" minRId="6256" maxRId="6270">
    <sheetIdMap count="2">
      <sheetId val="1"/>
      <sheetId val="2"/>
    </sheetIdMap>
  </header>
  <header guid="{F1CB6240-8D06-40EC-BB64-0F03DDA734F9}" dateTime="2022-12-22T08:03:52" maxSheetId="3" userName="Пользователь" r:id="rId295" minRId="6271">
    <sheetIdMap count="2">
      <sheetId val="1"/>
      <sheetId val="2"/>
    </sheetIdMap>
  </header>
  <header guid="{1215144F-8017-4A60-A0B0-979939584250}" dateTime="2022-12-22T08:08:03" maxSheetId="3" userName="Пользователь" r:id="rId296" minRId="6272">
    <sheetIdMap count="2">
      <sheetId val="1"/>
      <sheetId val="2"/>
    </sheetIdMap>
  </header>
  <header guid="{2E7CB5CE-64EB-4138-9260-779E54EB0D1F}" dateTime="2022-12-22T08:09:27" maxSheetId="3" userName="Пользователь" r:id="rId297" minRId="6273">
    <sheetIdMap count="2">
      <sheetId val="1"/>
      <sheetId val="2"/>
    </sheetIdMap>
  </header>
  <header guid="{04512BED-F6CB-4807-A690-0590448D9221}" dateTime="2022-12-22T08:13:06" maxSheetId="3" userName="Пользователь" r:id="rId298" minRId="6274" maxRId="6278">
    <sheetIdMap count="2">
      <sheetId val="1"/>
      <sheetId val="2"/>
    </sheetIdMap>
  </header>
  <header guid="{7EE6EC1F-A410-47E8-B8A2-8275FBEFA1E8}" dateTime="2022-12-22T08:13:10" maxSheetId="3" userName="Пользователь" r:id="rId299" minRId="6279" maxRId="6314">
    <sheetIdMap count="2">
      <sheetId val="1"/>
      <sheetId val="2"/>
    </sheetIdMap>
  </header>
  <header guid="{EA6DB7B5-3384-4323-A808-F68BA635A226}" dateTime="2022-12-22T08:14:50" maxSheetId="3" userName="Пользователь" r:id="rId300" minRId="6317" maxRId="6322">
    <sheetIdMap count="2">
      <sheetId val="1"/>
      <sheetId val="2"/>
    </sheetIdMap>
  </header>
  <header guid="{E36374A7-8649-4545-B8AB-7DA4301FBC4F}" dateTime="2022-12-22T08:15:03" maxSheetId="3" userName="Пользователь" r:id="rId301" minRId="6325" maxRId="6334">
    <sheetIdMap count="2">
      <sheetId val="1"/>
      <sheetId val="2"/>
    </sheetIdMap>
  </header>
  <header guid="{A70ED151-DE6B-40BB-A7F2-D87DA7A143C7}" dateTime="2022-12-22T08:16:13" maxSheetId="3" userName="Пользователь" r:id="rId302" minRId="6335" maxRId="6351">
    <sheetIdMap count="2">
      <sheetId val="1"/>
      <sheetId val="2"/>
    </sheetIdMap>
  </header>
  <header guid="{DD938B64-B740-4427-9D78-37A2827EAC81}" dateTime="2022-12-22T08:16:16" maxSheetId="3" userName="Пользователь" r:id="rId303" minRId="6352">
    <sheetIdMap count="2">
      <sheetId val="1"/>
      <sheetId val="2"/>
    </sheetIdMap>
  </header>
  <header guid="{F8042BC5-7256-4171-A904-A83D6F21074E}" dateTime="2022-12-22T08:19:21" maxSheetId="3" userName="Пользователь" r:id="rId304" minRId="6353" maxRId="6355">
    <sheetIdMap count="2">
      <sheetId val="1"/>
      <sheetId val="2"/>
    </sheetIdMap>
  </header>
  <header guid="{CDBE1AC6-B0C1-4714-BA66-7A716B631B86}" dateTime="2022-12-22T08:20:59" maxSheetId="3" userName="Пользователь" r:id="rId305" minRId="6356" maxRId="6365">
    <sheetIdMap count="2">
      <sheetId val="1"/>
      <sheetId val="2"/>
    </sheetIdMap>
  </header>
  <header guid="{E66E31EC-7949-4184-8AFF-AE5C68B8C9B0}" dateTime="2022-12-22T08:22:18" maxSheetId="3" userName="Пользователь" r:id="rId306" minRId="6366" maxRId="6378">
    <sheetIdMap count="2">
      <sheetId val="1"/>
      <sheetId val="2"/>
    </sheetIdMap>
  </header>
  <header guid="{2641CE61-E768-4D8D-A88B-B1A594239381}" dateTime="2022-12-22T08:29:07" maxSheetId="3" userName="Пользователь" r:id="rId307" minRId="6379" maxRId="6411">
    <sheetIdMap count="2">
      <sheetId val="1"/>
      <sheetId val="2"/>
    </sheetIdMap>
  </header>
  <header guid="{8256E833-3723-49D5-92BB-C062F7E67219}" dateTime="2022-12-22T08:31:33" maxSheetId="3" userName="Пользователь" r:id="rId308" minRId="6412" maxRId="6466">
    <sheetIdMap count="2">
      <sheetId val="1"/>
      <sheetId val="2"/>
    </sheetIdMap>
  </header>
  <header guid="{E227C299-478A-4BBB-9382-48532DC05672}" dateTime="2022-12-22T08:31:36" maxSheetId="3" userName="Пользователь" r:id="rId309" minRId="6467" maxRId="6501">
    <sheetIdMap count="2">
      <sheetId val="1"/>
      <sheetId val="2"/>
    </sheetIdMap>
  </header>
  <header guid="{4BC4AD42-97DD-4266-94BB-50FB3260DDEC}" dateTime="2022-12-22T08:33:10" maxSheetId="3" userName="Пользователь" r:id="rId310" minRId="6504" maxRId="6516">
    <sheetIdMap count="2">
      <sheetId val="1"/>
      <sheetId val="2"/>
    </sheetIdMap>
  </header>
  <header guid="{C91ABED8-9554-47E0-BA92-E2B33EB74E38}" dateTime="2022-12-22T08:37:31" maxSheetId="3" userName="Пользователь" r:id="rId311" minRId="6517" maxRId="6549">
    <sheetIdMap count="2">
      <sheetId val="1"/>
      <sheetId val="2"/>
    </sheetIdMap>
  </header>
  <header guid="{4413E0DF-ED7E-4B73-83C4-97E394DE0B6A}" dateTime="2022-12-22T08:37:32" maxSheetId="3" userName="Пользователь" r:id="rId312" minRId="6554">
    <sheetIdMap count="2">
      <sheetId val="1"/>
      <sheetId val="2"/>
    </sheetIdMap>
  </header>
  <header guid="{CE37E384-EAAA-409B-95FE-0A6703AF9E99}" dateTime="2022-12-22T08:39:42" maxSheetId="3" userName="Пользователь" r:id="rId313" minRId="6555" maxRId="6558">
    <sheetIdMap count="2">
      <sheetId val="1"/>
      <sheetId val="2"/>
    </sheetIdMap>
  </header>
  <header guid="{32264DE9-CBDA-496C-9349-8544269C28A8}" dateTime="2022-12-22T08:42:53" maxSheetId="3" userName="Пользователь" r:id="rId314" minRId="6559" maxRId="6588">
    <sheetIdMap count="2">
      <sheetId val="1"/>
      <sheetId val="2"/>
    </sheetIdMap>
  </header>
  <header guid="{E4612F1C-03AD-42D2-B608-C0FCFC4F5B3E}" dateTime="2022-12-22T08:49:53" maxSheetId="3" userName="Пользователь" r:id="rId315" minRId="6589" maxRId="6591">
    <sheetIdMap count="2">
      <sheetId val="1"/>
      <sheetId val="2"/>
    </sheetIdMap>
  </header>
  <header guid="{5AFE9C6F-F7B8-431F-B27C-96305E41E0B9}" dateTime="2022-12-22T08:59:25" maxSheetId="3" userName="Пользователь" r:id="rId316" minRId="6592">
    <sheetIdMap count="2">
      <sheetId val="1"/>
      <sheetId val="2"/>
    </sheetIdMap>
  </header>
  <header guid="{BD696699-0B43-4BC2-A4BB-E1D27044BDBA}" dateTime="2022-12-22T09:03:55" maxSheetId="3" userName="Пользователь" r:id="rId317" minRId="6593" maxRId="6617">
    <sheetIdMap count="2">
      <sheetId val="1"/>
      <sheetId val="2"/>
    </sheetIdMap>
  </header>
  <header guid="{080A6BEE-CD4F-40D1-97BF-D1C0593B2683}" dateTime="2022-12-22T09:04:46" maxSheetId="3" userName="Пользователь" r:id="rId318" minRId="6618" maxRId="6636">
    <sheetIdMap count="2">
      <sheetId val="1"/>
      <sheetId val="2"/>
    </sheetIdMap>
  </header>
  <header guid="{610E88C7-4EB8-44F9-B238-A328DE4A35C5}" dateTime="2022-12-22T09:05:49" maxSheetId="3" userName="Пользователь" r:id="rId319" minRId="6637" maxRId="6641">
    <sheetIdMap count="2">
      <sheetId val="1"/>
      <sheetId val="2"/>
    </sheetIdMap>
  </header>
  <header guid="{B6C8B0FF-01AE-497B-8B03-23E24DFC5E81}" dateTime="2022-12-22T09:12:31" maxSheetId="3" userName="Пользователь" r:id="rId320" minRId="6642">
    <sheetIdMap count="2">
      <sheetId val="1"/>
      <sheetId val="2"/>
    </sheetIdMap>
  </header>
  <header guid="{EA464470-461A-4B1A-B3FA-C95AF3EFEAE7}" dateTime="2022-12-22T09:13:51" maxSheetId="3" userName="Пользователь" r:id="rId321" minRId="6643">
    <sheetIdMap count="2">
      <sheetId val="1"/>
      <sheetId val="2"/>
    </sheetIdMap>
  </header>
  <header guid="{3D157798-7B92-4DA1-900B-4D89822E7A60}" dateTime="2022-12-22T09:17:25" maxSheetId="3" userName="Пользователь" r:id="rId322" minRId="6644" maxRId="6664">
    <sheetIdMap count="2">
      <sheetId val="1"/>
      <sheetId val="2"/>
    </sheetIdMap>
  </header>
  <header guid="{C80B6117-792F-4092-A448-84CE4EFEEC31}" dateTime="2022-12-22T09:19:50" maxSheetId="3" userName="Пользователь" r:id="rId323" minRId="6665" maxRId="6697">
    <sheetIdMap count="2">
      <sheetId val="1"/>
      <sheetId val="2"/>
    </sheetIdMap>
  </header>
  <header guid="{71E341E1-7BFA-49AE-BAF5-BCA9B6877D93}" dateTime="2022-12-22T09:28:44" maxSheetId="3" userName="Пользователь" r:id="rId324">
    <sheetIdMap count="2">
      <sheetId val="1"/>
      <sheetId val="2"/>
    </sheetIdMap>
  </header>
  <header guid="{B31778E9-F201-495F-BFAB-77B3210DDB0C}" dateTime="2022-12-22T09:34:30" maxSheetId="3" userName="Пользователь" r:id="rId325" minRId="6700" maxRId="6701">
    <sheetIdMap count="2">
      <sheetId val="1"/>
      <sheetId val="2"/>
    </sheetIdMap>
  </header>
  <header guid="{B1CDB455-7A6A-42DF-B778-B16744239AC2}" dateTime="2022-12-22T09:43:43" maxSheetId="3" userName="Пользователь" r:id="rId326">
    <sheetIdMap count="2">
      <sheetId val="1"/>
      <sheetId val="2"/>
    </sheetIdMap>
  </header>
  <header guid="{28067451-DFC7-4D12-8A99-E746C698B373}" dateTime="2023-01-09T09:53:42" maxSheetId="3" userName="Пользователь" r:id="rId327" minRId="6702" maxRId="6704">
    <sheetIdMap count="2">
      <sheetId val="1"/>
      <sheetId val="2"/>
    </sheetIdMap>
  </header>
  <header guid="{9C7B6286-37C9-42D0-AA1B-1678418AC28D}" dateTime="2023-01-09T09:55:46" maxSheetId="3" userName="Пользователь" r:id="rId328" minRId="6705">
    <sheetIdMap count="2">
      <sheetId val="1"/>
      <sheetId val="2"/>
    </sheetIdMap>
  </header>
  <header guid="{A7D95421-BD20-48CD-ABCD-6148492EEB8E}" dateTime="2023-01-09T10:13:37" maxSheetId="3" userName="Пользователь" r:id="rId329" minRId="6706" maxRId="6732">
    <sheetIdMap count="2">
      <sheetId val="1"/>
      <sheetId val="2"/>
    </sheetIdMap>
  </header>
  <header guid="{8F43E773-633C-4635-B1A9-602CC48230C1}" dateTime="2023-01-09T10:28:11" maxSheetId="3" userName="Пользователь" r:id="rId330" minRId="6735" maxRId="6736">
    <sheetIdMap count="2">
      <sheetId val="1"/>
      <sheetId val="2"/>
    </sheetIdMap>
  </header>
  <header guid="{C79CE51B-E8BA-4330-8A4D-571629EC5930}" dateTime="2023-01-09T10:48:04" maxSheetId="3" userName="Пользователь" r:id="rId331">
    <sheetIdMap count="2">
      <sheetId val="1"/>
      <sheetId val="2"/>
    </sheetIdMap>
  </header>
  <header guid="{841A5C8F-ABD7-4E20-AE05-0CF9C82EA638}" dateTime="2023-01-09T11:15:20" maxSheetId="3" userName="Пользователь" r:id="rId332" minRId="6739" maxRId="6745">
    <sheetIdMap count="2">
      <sheetId val="1"/>
      <sheetId val="2"/>
    </sheetIdMap>
  </header>
  <header guid="{397393E4-3835-4D28-8D2D-2A9AEB48EFDA}" dateTime="2023-01-09T11:15:28" maxSheetId="3" userName="Пользователь" r:id="rId333">
    <sheetIdMap count="2">
      <sheetId val="1"/>
      <sheetId val="2"/>
    </sheetIdMap>
  </header>
  <header guid="{957D2DC0-28A0-4122-A50A-B56251D5B11F}" dateTime="2023-01-09T11:37:50" maxSheetId="3" userName="Пользователь" r:id="rId334" minRId="6746">
    <sheetIdMap count="2">
      <sheetId val="1"/>
      <sheetId val="2"/>
    </sheetIdMap>
  </header>
  <header guid="{8820FD4D-181C-420E-8C00-AB54B47AD9B5}" dateTime="2023-01-09T11:55:09" maxSheetId="3" userName="Пользователь" r:id="rId335" minRId="6747">
    <sheetIdMap count="2">
      <sheetId val="1"/>
      <sheetId val="2"/>
    </sheetIdMap>
  </header>
  <header guid="{FEFC27A5-0E99-4ABD-B5D8-2E6C91D13380}" dateTime="2023-01-09T13:13:22" maxSheetId="3" userName="Пользователь" r:id="rId336" minRId="6748">
    <sheetIdMap count="2">
      <sheetId val="1"/>
      <sheetId val="2"/>
    </sheetIdMap>
  </header>
  <header guid="{0AF93464-2778-42AE-A676-2D7C74E5C2CB}" dateTime="2023-01-09T13:18:24" maxSheetId="3" userName="Пользователь" r:id="rId337" minRId="6749" maxRId="6750">
    <sheetIdMap count="2">
      <sheetId val="1"/>
      <sheetId val="2"/>
    </sheetIdMap>
  </header>
  <header guid="{AD836FB0-09DB-4F17-B329-A20F263F8BE7}" dateTime="2023-01-09T13:45:13" maxSheetId="3" userName="Пользователь" r:id="rId338" minRId="6751" maxRId="6760">
    <sheetIdMap count="2">
      <sheetId val="1"/>
      <sheetId val="2"/>
    </sheetIdMap>
  </header>
  <header guid="{16E4C925-0BF8-497B-AC00-F8D8111B425D}" dateTime="2023-01-09T13:59:22" maxSheetId="3" userName="Пользователь" r:id="rId339" minRId="6761" maxRId="6762">
    <sheetIdMap count="2">
      <sheetId val="1"/>
      <sheetId val="2"/>
    </sheetIdMap>
  </header>
  <header guid="{6E9A893A-4FB1-423F-A141-93DFA5264378}" dateTime="2023-01-09T14:09:49" maxSheetId="3" userName="Пользователь" r:id="rId340" minRId="6763" maxRId="6773">
    <sheetIdMap count="2">
      <sheetId val="1"/>
      <sheetId val="2"/>
    </sheetIdMap>
  </header>
  <header guid="{6C02E763-6737-4B6C-8F47-F8F4329B057D}" dateTime="2023-01-09T14:17:56" maxSheetId="3" userName="Пользователь" r:id="rId341" minRId="6774" maxRId="6777">
    <sheetIdMap count="2">
      <sheetId val="1"/>
      <sheetId val="2"/>
    </sheetIdMap>
  </header>
  <header guid="{8135C3E7-A0E2-4D3A-A6DD-D8A2C4978584}" dateTime="2023-01-09T14:35:03" maxSheetId="3" userName="Пользователь" r:id="rId342" minRId="6778">
    <sheetIdMap count="2">
      <sheetId val="1"/>
      <sheetId val="2"/>
    </sheetIdMap>
  </header>
  <header guid="{578FF976-D8F3-420B-875A-CCBE03F16212}" dateTime="2023-01-09T15:27:33" maxSheetId="3" userName="Пользователь" r:id="rId343" minRId="6779">
    <sheetIdMap count="2">
      <sheetId val="1"/>
      <sheetId val="2"/>
    </sheetIdMap>
  </header>
  <header guid="{2F153E2D-0A87-482E-BD1B-294A7E869B6F}" dateTime="2023-01-09T15:46:18" maxSheetId="3" userName="Пользователь" r:id="rId344">
    <sheetIdMap count="2">
      <sheetId val="1"/>
      <sheetId val="2"/>
    </sheetIdMap>
  </header>
  <header guid="{F02EAB49-CEF6-4F8B-BBF9-F71D93919BEA}" dateTime="2023-01-09T15:46:46" maxSheetId="3" userName="Пользователь" r:id="rId345">
    <sheetIdMap count="2">
      <sheetId val="1"/>
      <sheetId val="2"/>
    </sheetIdMap>
  </header>
  <header guid="{CC8F480E-42C9-4E67-9CC0-4AF7B3F984C4}" dateTime="2023-01-09T16:44:44" maxSheetId="3" userName="Пользователь" r:id="rId346" minRId="6784" maxRId="6787">
    <sheetIdMap count="2">
      <sheetId val="1"/>
      <sheetId val="2"/>
    </sheetIdMap>
  </header>
  <header guid="{12374032-10A3-41CC-87A7-75551C3825AF}" dateTime="2023-01-09T17:09:13" maxSheetId="3" userName="Пользователь" r:id="rId347" minRId="6788" maxRId="6791">
    <sheetIdMap count="2">
      <sheetId val="1"/>
      <sheetId val="2"/>
    </sheetIdMap>
  </header>
  <header guid="{561AABC3-E6D2-4AAB-888B-B5584F509C0F}" dateTime="2023-01-09T17:09:39" maxSheetId="3" userName="Пользователь" r:id="rId348" minRId="6792">
    <sheetIdMap count="2">
      <sheetId val="1"/>
      <sheetId val="2"/>
    </sheetIdMap>
  </header>
  <header guid="{3B29AF4B-211B-4061-8AAC-9066F90BAA33}" dateTime="2023-01-09T17:14:36" maxSheetId="3" userName="Пользователь" r:id="rId349" minRId="6793" maxRId="6794">
    <sheetIdMap count="2">
      <sheetId val="1"/>
      <sheetId val="2"/>
    </sheetIdMap>
  </header>
  <header guid="{70CCFEA5-10D2-4A17-9D9A-814D64FAC585}" dateTime="2023-01-09T18:51:23" maxSheetId="3" userName="Пользователь" r:id="rId350" minRId="6795" maxRId="6796">
    <sheetIdMap count="2">
      <sheetId val="1"/>
      <sheetId val="2"/>
    </sheetIdMap>
  </header>
  <header guid="{2C967242-DBD2-4F20-83B7-56A8455C40DE}" dateTime="2023-01-09T19:17:55" maxSheetId="3" userName="Пользователь" r:id="rId351" minRId="6797" maxRId="6801">
    <sheetIdMap count="2">
      <sheetId val="1"/>
      <sheetId val="2"/>
    </sheetIdMap>
  </header>
  <header guid="{D891580B-1ED8-44C9-B3AE-3598140EA97F}" dateTime="2023-01-10T11:19:08" maxSheetId="3" userName="Пользователь" r:id="rId352" minRId="6802">
    <sheetIdMap count="2">
      <sheetId val="1"/>
      <sheetId val="2"/>
    </sheetIdMap>
  </header>
  <header guid="{F60FC495-FD63-4A8E-83DD-A62D9FFD4792}" dateTime="2023-01-10T11:33:42" maxSheetId="3" userName="Пользователь" r:id="rId353" minRId="6803" maxRId="6804">
    <sheetIdMap count="2">
      <sheetId val="1"/>
      <sheetId val="2"/>
    </sheetIdMap>
  </header>
  <header guid="{0A67F5D8-2F8F-4875-8E2F-7212B24CEA26}" dateTime="2023-01-10T16:13:34" maxSheetId="3" userName="Александр Михайлович" r:id="rId354" minRId="6805">
    <sheetIdMap count="2">
      <sheetId val="1"/>
      <sheetId val="2"/>
    </sheetIdMap>
  </header>
  <header guid="{2996D285-FB70-41E2-9E17-3405FEF4A547}" dateTime="2023-01-11T18:06:37" maxSheetId="3" userName="Пользователь" r:id="rId355" minRId="6808" maxRId="6812">
    <sheetIdMap count="2">
      <sheetId val="1"/>
      <sheetId val="2"/>
    </sheetIdMap>
  </header>
  <header guid="{96D9D85F-F383-4818-B4ED-3FC9C85E775C}" dateTime="2023-01-11T18:37:08" maxSheetId="3" userName="Ольга Владимировна" r:id="rId356" minRId="6813" maxRId="6816">
    <sheetIdMap count="2">
      <sheetId val="1"/>
      <sheetId val="2"/>
    </sheetIdMap>
  </header>
  <header guid="{F7E2F5E5-FC73-4458-BD38-05798C13C41E}" dateTime="2023-01-16T09:48:32" maxSheetId="3" userName="User" r:id="rId357" minRId="6820">
    <sheetIdMap count="2">
      <sheetId val="1"/>
      <sheetId val="2"/>
    </sheetIdMap>
  </header>
  <header guid="{8969BCFC-2F2C-4942-A2D1-7D081FF6DB18}" dateTime="2023-01-25T16:47:10" maxSheetId="3" userName="Пользователь" r:id="rId358" minRId="6823" maxRId="7133">
    <sheetIdMap count="2">
      <sheetId val="1"/>
      <sheetId val="2"/>
    </sheetIdMap>
  </header>
  <header guid="{5BF72419-6172-442F-A302-B17E931FA471}" dateTime="2023-01-25T18:11:44" maxSheetId="3" userName="Пользователь" r:id="rId359" minRId="7136" maxRId="7140">
    <sheetIdMap count="2">
      <sheetId val="1"/>
      <sheetId val="2"/>
    </sheetIdMap>
  </header>
  <header guid="{35F54F7F-7BC9-4723-82C3-960C77840C3D}" dateTime="2023-01-25T18:22:12" maxSheetId="3" userName="Пользователь" r:id="rId360" minRId="7141" maxRId="7146">
    <sheetIdMap count="2">
      <sheetId val="1"/>
      <sheetId val="2"/>
    </sheetIdMap>
  </header>
  <header guid="{7DD473F5-ABAC-4B2F-8BC9-AF4A635277A5}" dateTime="2023-01-25T18:25:50" maxSheetId="3" userName="Пользователь" r:id="rId361" minRId="7147">
    <sheetIdMap count="2">
      <sheetId val="1"/>
      <sheetId val="2"/>
    </sheetIdMap>
  </header>
  <header guid="{8EAA7472-14A9-4F64-9830-100EB7797764}" dateTime="2023-01-25T18:28:15" maxSheetId="3" userName="Пользователь" r:id="rId362" minRId="7148" maxRId="7150">
    <sheetIdMap count="2">
      <sheetId val="1"/>
      <sheetId val="2"/>
    </sheetIdMap>
  </header>
  <header guid="{F17A05D8-98D6-4C2B-BF94-BE660D23C677}" dateTime="2023-01-25T18:28:58" maxSheetId="3" userName="Пользователь" r:id="rId363">
    <sheetIdMap count="2">
      <sheetId val="1"/>
      <sheetId val="2"/>
    </sheetIdMap>
  </header>
  <header guid="{DD76AD61-1CF3-4220-B6E8-30CB59569015}" dateTime="2023-01-25T18:30:55" maxSheetId="3" userName="Пользователь" r:id="rId364" minRId="7151" maxRId="7167">
    <sheetIdMap count="2">
      <sheetId val="1"/>
      <sheetId val="2"/>
    </sheetIdMap>
  </header>
  <header guid="{22B71278-3408-4EB1-B1D3-8B119DA3E498}" dateTime="2023-01-25T18:33:46" maxSheetId="3" userName="Пользователь" r:id="rId365" minRId="7168" maxRId="7170">
    <sheetIdMap count="2">
      <sheetId val="1"/>
      <sheetId val="2"/>
    </sheetIdMap>
  </header>
  <header guid="{C0A629A6-4824-4C8F-8EA6-4A756F20D530}" dateTime="2023-01-25T18:34:10" maxSheetId="3" userName="Пользователь" r:id="rId366" minRId="7171" maxRId="7175">
    <sheetIdMap count="2">
      <sheetId val="1"/>
      <sheetId val="2"/>
    </sheetIdMap>
  </header>
  <header guid="{536AE23C-31A7-42F8-B95A-C7600D9C4A87}" dateTime="2023-01-26T11:54:18" maxSheetId="3" userName="Пользователь" r:id="rId367" minRId="7176" maxRId="7194">
    <sheetIdMap count="2">
      <sheetId val="1"/>
      <sheetId val="2"/>
    </sheetIdMap>
  </header>
  <header guid="{ACD098C8-D376-4451-9207-1A2CC8956A8E}" dateTime="2023-01-26T13:43:04" maxSheetId="3" userName="Пользователь" r:id="rId368" minRId="7197" maxRId="7353">
    <sheetIdMap count="2">
      <sheetId val="1"/>
      <sheetId val="2"/>
    </sheetIdMap>
  </header>
  <header guid="{B5D974CE-83F5-4AF2-B18F-4825859F2884}" dateTime="2023-01-26T13:46:11" maxSheetId="3" userName="Пользователь" r:id="rId369" minRId="7356" maxRId="7363">
    <sheetIdMap count="2">
      <sheetId val="1"/>
      <sheetId val="2"/>
    </sheetIdMap>
  </header>
  <header guid="{A3ED9E49-8B72-4D29-9FCE-779DF1B1F036}" dateTime="2023-01-26T14:38:47" maxSheetId="3" userName="Пользователь" r:id="rId370" minRId="7364" maxRId="7387">
    <sheetIdMap count="2">
      <sheetId val="1"/>
      <sheetId val="2"/>
    </sheetIdMap>
  </header>
  <header guid="{1B6717EA-3DDF-4EAF-95D4-18295D54CAB9}" dateTime="2023-01-26T15:12:03" maxSheetId="3" userName="Пользователь" r:id="rId371" minRId="7390" maxRId="7391">
    <sheetIdMap count="2">
      <sheetId val="1"/>
      <sheetId val="2"/>
    </sheetIdMap>
  </header>
  <header guid="{073E3C5C-A760-4D52-915E-BE0B02072682}" dateTime="2023-01-26T15:42:00" maxSheetId="3" userName="Ольга Владимировна" r:id="rId372" minRId="7392">
    <sheetIdMap count="2">
      <sheetId val="1"/>
      <sheetId val="2"/>
    </sheetIdMap>
  </header>
  <header guid="{AE0CE518-49AC-413E-A593-BEC8C51E4160}" dateTime="2023-01-26T16:13:04" maxSheetId="3" userName="User" r:id="rId373" minRId="7393">
    <sheetIdMap count="2">
      <sheetId val="1"/>
      <sheetId val="2"/>
    </sheetIdMap>
  </header>
  <header guid="{55CFCA77-2839-4BD6-A3D3-919C02000B54}" dateTime="2023-01-26T16:44:38" maxSheetId="3" userName="User" r:id="rId374" minRId="7394">
    <sheetIdMap count="2">
      <sheetId val="1"/>
      <sheetId val="2"/>
    </sheetIdMap>
  </header>
  <header guid="{D24D2B7E-9DA5-4BC5-95A9-A34DFDD9DDF3}" dateTime="2023-01-30T10:02:04" maxSheetId="3" userName="User" r:id="rId375" minRId="7395">
    <sheetIdMap count="2">
      <sheetId val="1"/>
      <sheetId val="2"/>
    </sheetIdMap>
  </header>
  <header guid="{1FD15028-AC10-452B-BB94-B16B6FDDFDAA}" dateTime="2023-03-14T10:41:08" maxSheetId="3" userName="Пользователь" r:id="rId376" minRId="7396" maxRId="7473">
    <sheetIdMap count="2">
      <sheetId val="1"/>
      <sheetId val="2"/>
    </sheetIdMap>
  </header>
  <header guid="{D63F22DC-5029-47C7-A464-B7A0DF7D30C6}" dateTime="2023-03-14T11:06:47" maxSheetId="3" userName="Пользователь" r:id="rId377" minRId="7476" maxRId="7511">
    <sheetIdMap count="2">
      <sheetId val="1"/>
      <sheetId val="2"/>
    </sheetIdMap>
  </header>
  <header guid="{D095AFE2-CEC5-4539-BE76-E7BE13B13644}" dateTime="2023-03-14T14:18:10" maxSheetId="3" userName="Пользователь" r:id="rId378" minRId="7514" maxRId="8146">
    <sheetIdMap count="2">
      <sheetId val="1"/>
      <sheetId val="2"/>
    </sheetIdMap>
  </header>
  <header guid="{9F3AA98F-63F5-441F-81C7-148DF2AD8C16}" dateTime="2023-03-14T15:50:07" maxSheetId="3" userName="Ольга Владимировна" r:id="rId379" minRId="8147" maxRId="8148">
    <sheetIdMap count="2">
      <sheetId val="1"/>
      <sheetId val="2"/>
    </sheetIdMap>
  </header>
  <header guid="{3963E41E-D26A-46F4-8893-F8CD84F16F4C}" dateTime="2023-03-24T09:58:52" maxSheetId="3" userName="Пользователь" r:id="rId380" minRId="8149">
    <sheetIdMap count="2">
      <sheetId val="1"/>
      <sheetId val="2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8147" sId="1">
    <oc r="G1" t="inlineStr">
      <is>
        <t xml:space="preserve">Приложение №5       </t>
      </is>
    </oc>
    <nc r="G1" t="inlineStr">
      <is>
        <t xml:space="preserve">Приложение №6       </t>
      </is>
    </nc>
  </rcc>
  <rcc rId="8148" sId="1">
    <oc r="G3" t="inlineStr">
      <is>
        <t>от 26 января 2023  № 236</t>
      </is>
    </oc>
    <nc r="G3" t="inlineStr">
      <is>
        <t>от    марта 2023  № ____</t>
      </is>
    </nc>
  </rcc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29" sId="1" odxf="1" dxf="1">
    <nc r="A257" t="inlineStr">
      <is>
        <t>Основное мероприятие «Капитальный ремонт учреждений дополнительного образования»</t>
      </is>
    </nc>
    <odxf>
      <fill>
        <patternFill>
          <bgColor rgb="FFFFFF00"/>
        </patternFill>
      </fill>
    </odxf>
    <ndxf>
      <fill>
        <patternFill>
          <bgColor theme="0"/>
        </patternFill>
      </fill>
    </ndxf>
  </rcc>
</revisions>
</file>

<file path=xl/revisions/revisionLog1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559" sId="1" ref="A407:XFD411" action="insertRow">
    <undo index="65535" exp="area" ref3D="1" dr="$A$511:$XFD$511" dn="Z_B67934D4_E797_41BD_A015_871403995F47_.wvu.Rows" sId="1"/>
    <undo index="65535" exp="area" ref3D="1" dr="$A$484:$XFD$484" dn="Z_B67934D4_E797_41BD_A015_871403995F47_.wvu.Rows" sId="1"/>
    <undo index="65535" exp="area" ref3D="1" dr="$A$455:$XFD$455" dn="Z_B67934D4_E797_41BD_A015_871403995F47_.wvu.Rows" sId="1"/>
    <undo index="65535" exp="area" ref3D="1" dr="$A$437:$XFD$438" dn="Z_B67934D4_E797_41BD_A015_871403995F47_.wvu.Rows" sId="1"/>
    <undo index="65535" exp="area" ref3D="1" dr="$A$430:$XFD$431" dn="Z_B67934D4_E797_41BD_A015_871403995F47_.wvu.Rows" sId="1"/>
  </rrc>
  <rcc rId="6560" sId="1" odxf="1" dxf="1">
    <nc r="A407" t="inlineStr">
      <is>
        <t>КУЛЬТУРА, КИНЕМАТОГРАФИЯ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color indexed="8"/>
        <name val="Times New Roman"/>
        <family val="1"/>
      </font>
      <fill>
        <patternFill patternType="solid">
          <bgColor rgb="FF66FFFF"/>
        </patternFill>
      </fill>
    </ndxf>
  </rcc>
  <rcc rId="6561" sId="1" odxf="1" dxf="1">
    <nc r="B407" t="inlineStr">
      <is>
        <t>971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rgb="FF66FFFF"/>
        </patternFill>
      </fill>
    </ndxf>
  </rcc>
  <rfmt sheetId="1" sqref="C407" start="0" length="0">
    <dxf>
      <font>
        <b/>
        <name val="Times New Roman"/>
        <family val="1"/>
      </font>
      <fill>
        <patternFill patternType="solid">
          <bgColor rgb="FF66FFFF"/>
        </patternFill>
      </fill>
    </dxf>
  </rfmt>
  <rfmt sheetId="1" sqref="D407" start="0" length="0">
    <dxf>
      <fill>
        <patternFill patternType="solid">
          <bgColor rgb="FF66FFFF"/>
        </patternFill>
      </fill>
    </dxf>
  </rfmt>
  <rfmt sheetId="1" sqref="E407" start="0" length="0">
    <dxf>
      <fill>
        <patternFill patternType="solid">
          <bgColor rgb="FF66FFFF"/>
        </patternFill>
      </fill>
    </dxf>
  </rfmt>
  <rfmt sheetId="1" sqref="F407" start="0" length="0">
    <dxf>
      <fill>
        <patternFill patternType="solid">
          <bgColor rgb="FF66FFFF"/>
        </patternFill>
      </fill>
    </dxf>
  </rfmt>
  <rcc rId="6562" sId="1" odxf="1" dxf="1">
    <nc r="G407">
      <f>G408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rgb="FF66FFFF"/>
        </patternFill>
      </fill>
    </ndxf>
  </rcc>
  <rfmt sheetId="1" sqref="H407" start="0" length="0">
    <dxf>
      <fill>
        <patternFill patternType="solid">
          <bgColor rgb="FF66FFFF"/>
        </patternFill>
      </fill>
    </dxf>
  </rfmt>
  <rfmt sheetId="1" sqref="I407" start="0" length="0">
    <dxf>
      <fill>
        <patternFill patternType="solid">
          <bgColor rgb="FF66FFFF"/>
        </patternFill>
      </fill>
    </dxf>
  </rfmt>
  <rfmt sheetId="1" sqref="J407" start="0" length="0">
    <dxf>
      <fill>
        <patternFill patternType="solid">
          <bgColor rgb="FF66FFFF"/>
        </patternFill>
      </fill>
    </dxf>
  </rfmt>
  <rfmt sheetId="1" sqref="A407:XFD407" start="0" length="0">
    <dxf>
      <fill>
        <patternFill patternType="solid">
          <bgColor rgb="FF66FFFF"/>
        </patternFill>
      </fill>
    </dxf>
  </rfmt>
  <rcc rId="6563" sId="1" odxf="1" dxf="1">
    <nc r="A408" t="inlineStr">
      <is>
        <t>Культура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color indexed="8"/>
        <name val="Times New Roman"/>
        <family val="1"/>
      </font>
      <fill>
        <patternFill patternType="solid">
          <bgColor rgb="FFCCFFFF"/>
        </patternFill>
      </fill>
    </ndxf>
  </rcc>
  <rcc rId="6564" sId="1" odxf="1" dxf="1">
    <nc r="B408" t="inlineStr">
      <is>
        <t>971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rgb="FFCCFFFF"/>
        </patternFill>
      </fill>
    </ndxf>
  </rcc>
  <rfmt sheetId="1" sqref="C408" start="0" length="0">
    <dxf>
      <font>
        <b/>
        <i/>
        <name val="Times New Roman"/>
        <family val="1"/>
      </font>
      <fill>
        <patternFill patternType="solid">
          <bgColor rgb="FFCCFFFF"/>
        </patternFill>
      </fill>
    </dxf>
  </rfmt>
  <rfmt sheetId="1" sqref="D408" start="0" length="0">
    <dxf>
      <font>
        <b/>
        <i/>
        <name val="Times New Roman"/>
        <family val="1"/>
      </font>
      <fill>
        <patternFill patternType="solid">
          <bgColor rgb="FFCCFFFF"/>
        </patternFill>
      </fill>
    </dxf>
  </rfmt>
  <rfmt sheetId="1" sqref="E408" start="0" length="0">
    <dxf>
      <fill>
        <patternFill patternType="solid">
          <bgColor rgb="FFCCFFFF"/>
        </patternFill>
      </fill>
    </dxf>
  </rfmt>
  <rfmt sheetId="1" sqref="F408" start="0" length="0">
    <dxf>
      <fill>
        <patternFill patternType="solid">
          <bgColor rgb="FFCCFFFF"/>
        </patternFill>
      </fill>
    </dxf>
  </rfmt>
  <rcc rId="6565" sId="1" odxf="1" dxf="1">
    <nc r="G408">
      <f>G409</f>
    </nc>
    <odxf>
      <font>
        <b val="0"/>
        <i val="0"/>
        <name val="Times New Roman"/>
        <family val="1"/>
      </font>
      <fill>
        <patternFill>
          <bgColor theme="0"/>
        </patternFill>
      </fill>
    </odxf>
    <ndxf>
      <font>
        <b/>
        <i/>
        <name val="Times New Roman"/>
        <family val="1"/>
      </font>
      <fill>
        <patternFill>
          <bgColor rgb="FFCCFFFF"/>
        </patternFill>
      </fill>
    </ndxf>
  </rcc>
  <rfmt sheetId="1" sqref="H408" start="0" length="0">
    <dxf>
      <fill>
        <patternFill patternType="solid">
          <bgColor rgb="FFCCFFFF"/>
        </patternFill>
      </fill>
    </dxf>
  </rfmt>
  <rfmt sheetId="1" sqref="I408" start="0" length="0">
    <dxf>
      <fill>
        <patternFill patternType="solid">
          <bgColor rgb="FFCCFFFF"/>
        </patternFill>
      </fill>
    </dxf>
  </rfmt>
  <rfmt sheetId="1" sqref="J408" start="0" length="0">
    <dxf>
      <fill>
        <patternFill patternType="solid">
          <bgColor rgb="FFCCFFFF"/>
        </patternFill>
      </fill>
    </dxf>
  </rfmt>
  <rfmt sheetId="1" sqref="A408:XFD408" start="0" length="0">
    <dxf>
      <fill>
        <patternFill patternType="solid">
          <bgColor rgb="FFCCFFFF"/>
        </patternFill>
      </fill>
    </dxf>
  </rfmt>
  <rcc rId="6566" sId="1" odxf="1" dxf="1">
    <nc r="A409" t="inlineStr">
      <is>
        <t>Непрограммные расходы</t>
      </is>
    </nc>
    <odxf>
      <font>
        <b val="0"/>
        <i val="0"/>
        <name val="Times New Roman"/>
        <family val="1"/>
      </font>
      <alignment horizontal="left" vertical="center"/>
    </odxf>
    <ndxf>
      <font>
        <b/>
        <i/>
        <color indexed="8"/>
        <name val="Times New Roman"/>
        <family val="1"/>
      </font>
      <alignment horizontal="general" vertical="top"/>
    </ndxf>
  </rcc>
  <rcc rId="6567" sId="1" odxf="1" dxf="1">
    <nc r="B409" t="inlineStr">
      <is>
        <t>971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C409" start="0" length="0">
    <dxf>
      <font>
        <b/>
        <i/>
        <name val="Times New Roman"/>
        <family val="1"/>
      </font>
    </dxf>
  </rfmt>
  <rfmt sheetId="1" sqref="D409" start="0" length="0">
    <dxf>
      <font>
        <b/>
        <i/>
        <name val="Times New Roman"/>
        <family val="1"/>
      </font>
    </dxf>
  </rfmt>
  <rcc rId="6568" sId="1" odxf="1" dxf="1">
    <nc r="E409" t="inlineStr">
      <is>
        <t>99900 00000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F409" start="0" length="0">
    <dxf>
      <font>
        <b/>
        <name val="Times New Roman"/>
        <family val="1"/>
      </font>
    </dxf>
  </rfmt>
  <rcc rId="6569" sId="1" odxf="1" dxf="1">
    <nc r="G409">
      <f>G410</f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A410" start="0" length="0">
    <dxf>
      <font>
        <i/>
        <color indexed="8"/>
        <name val="Times New Roman"/>
        <family val="1"/>
      </font>
    </dxf>
  </rfmt>
  <rcc rId="6570" sId="1" odxf="1" dxf="1">
    <nc r="B410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410" start="0" length="0">
    <dxf>
      <font>
        <i/>
        <name val="Times New Roman"/>
        <family val="1"/>
      </font>
    </dxf>
  </rfmt>
  <rfmt sheetId="1" sqref="D410" start="0" length="0">
    <dxf>
      <font>
        <i/>
        <name val="Times New Roman"/>
        <family val="1"/>
      </font>
    </dxf>
  </rfmt>
  <rcc rId="6571" sId="1" odxf="1" dxf="1">
    <nc r="E410" t="inlineStr">
      <is>
        <t>99900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72" sId="1" odxf="1" dxf="1">
    <nc r="G410">
      <f>G411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73" sId="1">
    <nc r="A411" t="inlineStr">
      <is>
        <t>Бюджетные инвестиции в объекты капитального строительства государственной (муниципальной) собственности</t>
      </is>
    </nc>
  </rcc>
  <rcc rId="6574" sId="1">
    <nc r="B411" t="inlineStr">
      <is>
        <t>971</t>
      </is>
    </nc>
  </rcc>
  <rcc rId="6575" sId="1">
    <nc r="E411" t="inlineStr">
      <is>
        <t>99900 L5760</t>
      </is>
    </nc>
  </rcc>
  <rcc rId="6576" sId="1">
    <nc r="F411" t="inlineStr">
      <is>
        <t>414</t>
      </is>
    </nc>
  </rcc>
  <rcc rId="6577" sId="1">
    <nc r="C407" t="inlineStr">
      <is>
        <t>11</t>
      </is>
    </nc>
  </rcc>
  <rcc rId="6578" sId="1">
    <nc r="C408" t="inlineStr">
      <is>
        <t>11</t>
      </is>
    </nc>
  </rcc>
  <rcc rId="6579" sId="1">
    <nc r="D408" t="inlineStr">
      <is>
        <t>02</t>
      </is>
    </nc>
  </rcc>
  <rcc rId="6580" sId="1">
    <nc r="C409" t="inlineStr">
      <is>
        <t>11</t>
      </is>
    </nc>
  </rcc>
  <rcc rId="6581" sId="1">
    <nc r="D409" t="inlineStr">
      <is>
        <t>02</t>
      </is>
    </nc>
  </rcc>
  <rcc rId="6582" sId="1">
    <nc r="C410" t="inlineStr">
      <is>
        <t>11</t>
      </is>
    </nc>
  </rcc>
  <rcc rId="6583" sId="1">
    <nc r="D410" t="inlineStr">
      <is>
        <t>02</t>
      </is>
    </nc>
  </rcc>
  <rcc rId="6584" sId="1">
    <nc r="C411" t="inlineStr">
      <is>
        <t>11</t>
      </is>
    </nc>
  </rcc>
  <rcc rId="6585" sId="1">
    <nc r="D411" t="inlineStr">
      <is>
        <t>02</t>
      </is>
    </nc>
  </rcc>
  <rcc rId="6586" sId="1">
    <nc r="G411">
      <f>7486+556.2</f>
    </nc>
  </rcc>
  <rcc rId="6587" sId="1">
    <nc r="A410" t="inlineStr">
      <is>
        <t>Обеспечение комплексного развития сельских территорий</t>
      </is>
    </nc>
  </rcc>
  <rcc rId="6588" sId="1">
    <oc r="G357">
      <f>G358+G376+G397+G402</f>
    </oc>
    <nc r="G357">
      <f>G358+G376+G397+G402+G407</f>
    </nc>
  </rcc>
</revisions>
</file>

<file path=xl/revisions/revisionLog1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89" sId="1">
    <oc r="G568">
      <f>196572.19+1205556-5960.8+84+2336.9+308.9</f>
    </oc>
    <nc r="G568"/>
  </rcc>
  <rcc rId="6590" sId="1">
    <oc r="H568" t="inlineStr">
      <is>
        <t>всего</t>
      </is>
    </oc>
    <nc r="H568"/>
  </rcc>
  <rcc rId="6591" sId="1">
    <oc r="G570">
      <f>G558-G568</f>
    </oc>
    <nc r="G570"/>
  </rcc>
</revisions>
</file>

<file path=xl/revisions/revisionLog1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92" sId="1">
    <oc r="G176">
      <f>82216.9+1677.9</f>
    </oc>
    <nc r="G176">
      <f>38171.1+779+44045.8+899+195.7+327.8</f>
    </nc>
  </rcc>
</revisions>
</file>

<file path=xl/revisions/revisionLog1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593" sId="1" ref="A131:XFD134" action="insertRow">
    <undo index="65535" exp="area" ref3D="1" dr="$A$516:$XFD$516" dn="Z_B67934D4_E797_41BD_A015_871403995F47_.wvu.Rows" sId="1"/>
    <undo index="65535" exp="area" ref3D="1" dr="$A$489:$XFD$489" dn="Z_B67934D4_E797_41BD_A015_871403995F47_.wvu.Rows" sId="1"/>
    <undo index="65535" exp="area" ref3D="1" dr="$A$460:$XFD$460" dn="Z_B67934D4_E797_41BD_A015_871403995F47_.wvu.Rows" sId="1"/>
    <undo index="65535" exp="area" ref3D="1" dr="$A$442:$XFD$443" dn="Z_B67934D4_E797_41BD_A015_871403995F47_.wvu.Rows" sId="1"/>
    <undo index="65535" exp="area" ref3D="1" dr="$A$435:$XFD$436" dn="Z_B67934D4_E797_41BD_A015_871403995F47_.wvu.Rows" sId="1"/>
    <undo index="65535" exp="area" ref3D="1" dr="$A$387:$XFD$391" dn="Z_B67934D4_E797_41BD_A015_871403995F47_.wvu.Rows" sId="1"/>
  </rrc>
  <rcc rId="6594" sId="1" odxf="1" dxf="1">
    <nc r="A131" t="inlineStr">
      <is>
        <t>Сельское хозяйство и рыболовство</t>
      </is>
    </nc>
    <odxf>
      <font>
        <b val="0"/>
        <color indexed="8"/>
        <name val="Times New Roman"/>
        <family val="1"/>
      </font>
      <fill>
        <patternFill patternType="none">
          <bgColor indexed="65"/>
        </patternFill>
      </fill>
    </odxf>
    <ndxf>
      <font>
        <b/>
        <color indexed="8"/>
        <name val="Times New Roman"/>
        <family val="1"/>
      </font>
      <fill>
        <patternFill patternType="solid">
          <bgColor indexed="41"/>
        </patternFill>
      </fill>
    </ndxf>
  </rcc>
  <rcc rId="6595" sId="1" odxf="1" dxf="1">
    <nc r="B131" t="inlineStr">
      <is>
        <t>968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indexed="41"/>
        </patternFill>
      </fill>
    </ndxf>
  </rcc>
  <rcc rId="6596" sId="1" odxf="1" dxf="1">
    <nc r="C131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13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131" start="0" length="0">
    <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dxf>
  </rfmt>
  <rfmt sheetId="1" sqref="F131" start="0" length="0">
    <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dxf>
  </rfmt>
  <rcc rId="6597" sId="1" odxf="1" dxf="1">
    <nc r="G131">
      <f>G132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6598" sId="1" odxf="1" dxf="1">
    <nc r="A132" t="inlineStr">
      <is>
        <t>Непрограммные расходы</t>
      </is>
    </nc>
    <odxf>
      <font>
        <b val="0"/>
        <color indexed="8"/>
        <name val="Times New Roman"/>
        <family val="1"/>
      </font>
      <alignment horizontal="left" vertical="center"/>
    </odxf>
    <ndxf>
      <font>
        <b/>
        <color indexed="8"/>
        <name val="Times New Roman"/>
        <family val="1"/>
      </font>
      <alignment horizontal="general" vertical="top"/>
    </ndxf>
  </rcc>
  <rcc rId="6599" sId="1" odxf="1" dxf="1">
    <nc r="B132" t="inlineStr">
      <is>
        <t>968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6600" sId="1" odxf="1" dxf="1">
    <nc r="C132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D132" start="0" length="0">
    <dxf>
      <font>
        <b/>
        <name val="Times New Roman"/>
        <family val="1"/>
      </font>
    </dxf>
  </rfmt>
  <rcc rId="6601" sId="1" odxf="1" dxf="1">
    <nc r="E132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132" start="0" length="0">
    <dxf>
      <font>
        <b/>
        <name val="Times New Roman"/>
        <family val="1"/>
      </font>
      <numFmt numFmtId="0" formatCode="General"/>
      <alignment horizontal="general" vertical="top"/>
    </dxf>
  </rfmt>
  <rcc rId="6602" sId="1" odxf="1" dxf="1">
    <nc r="G132">
      <f>G133+G136</f>
    </nc>
    <odxf>
      <font>
        <b val="0"/>
        <name val="Times New Roman"/>
        <family val="1"/>
      </font>
      <fill>
        <patternFill patternType="solid">
          <bgColor theme="0"/>
        </patternFill>
      </fill>
      <alignment vertical="center"/>
    </odxf>
    <ndxf>
      <font>
        <b/>
        <name val="Times New Roman"/>
        <family val="1"/>
      </font>
      <fill>
        <patternFill patternType="none">
          <bgColor indexed="65"/>
        </patternFill>
      </fill>
      <alignment vertical="top"/>
    </ndxf>
  </rcc>
  <rcc rId="6603" sId="1" odxf="1" dxf="1">
    <nc r="A133" t="inlineStr">
      <is>
    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6604" sId="1" odxf="1" dxf="1">
    <nc r="B133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05" sId="1" odxf="1" dxf="1">
    <nc r="C133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33" start="0" length="0">
    <dxf>
      <font>
        <i/>
        <name val="Times New Roman"/>
        <family val="1"/>
      </font>
    </dxf>
  </rfmt>
  <rcc rId="6606" sId="1" odxf="1" dxf="1">
    <nc r="E133" t="inlineStr">
      <is>
        <t>99900 73200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33" start="0" length="0">
    <dxf>
      <font>
        <i/>
        <name val="Times New Roman"/>
        <family val="1"/>
      </font>
    </dxf>
  </rfmt>
  <rcc rId="6607" sId="1" odxf="1" dxf="1">
    <nc r="G133">
      <f>SUM(G134:G135)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08" sId="1" odxf="1" dxf="1">
    <nc r="A134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alignment vertical="center"/>
    </odxf>
    <ndxf>
      <font>
        <color indexed="8"/>
        <name val="Times New Roman"/>
        <family val="1"/>
      </font>
      <numFmt numFmtId="30" formatCode="@"/>
      <alignment vertical="top"/>
    </ndxf>
  </rcc>
  <rcc rId="6609" sId="1">
    <nc r="B134" t="inlineStr">
      <is>
        <t>968</t>
      </is>
    </nc>
  </rcc>
  <rcc rId="6610" sId="1">
    <nc r="C134" t="inlineStr">
      <is>
        <t>04</t>
      </is>
    </nc>
  </rcc>
  <rcc rId="6611" sId="1">
    <nc r="E134" t="inlineStr">
      <is>
        <t>99900 73200</t>
      </is>
    </nc>
  </rcc>
  <rcc rId="6612" sId="1">
    <nc r="F134" t="inlineStr">
      <is>
        <t>111</t>
      </is>
    </nc>
  </rcc>
  <rcc rId="6613" sId="1" numFmtId="4">
    <nc r="G134">
      <v>46.62</v>
    </nc>
  </rcc>
  <rcc rId="6614" sId="1">
    <nc r="D131" t="inlineStr">
      <is>
        <t>06</t>
      </is>
    </nc>
  </rcc>
  <rcc rId="6615" sId="1">
    <nc r="D132" t="inlineStr">
      <is>
        <t>06</t>
      </is>
    </nc>
  </rcc>
  <rcc rId="6616" sId="1">
    <nc r="D133" t="inlineStr">
      <is>
        <t>06</t>
      </is>
    </nc>
  </rcc>
  <rcc rId="6617" sId="1">
    <nc r="D134" t="inlineStr">
      <is>
        <t>06</t>
      </is>
    </nc>
  </rcc>
</revisions>
</file>

<file path=xl/revisions/revisionLog1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618" sId="1" ref="A135:XFD135" action="insertRow">
    <undo index="65535" exp="area" ref3D="1" dr="$A$520:$XFD$520" dn="Z_B67934D4_E797_41BD_A015_871403995F47_.wvu.Rows" sId="1"/>
    <undo index="65535" exp="area" ref3D="1" dr="$A$493:$XFD$493" dn="Z_B67934D4_E797_41BD_A015_871403995F47_.wvu.Rows" sId="1"/>
    <undo index="65535" exp="area" ref3D="1" dr="$A$464:$XFD$464" dn="Z_B67934D4_E797_41BD_A015_871403995F47_.wvu.Rows" sId="1"/>
    <undo index="65535" exp="area" ref3D="1" dr="$A$446:$XFD$447" dn="Z_B67934D4_E797_41BD_A015_871403995F47_.wvu.Rows" sId="1"/>
    <undo index="65535" exp="area" ref3D="1" dr="$A$439:$XFD$440" dn="Z_B67934D4_E797_41BD_A015_871403995F47_.wvu.Rows" sId="1"/>
    <undo index="65535" exp="area" ref3D="1" dr="$A$391:$XFD$395" dn="Z_B67934D4_E797_41BD_A015_871403995F47_.wvu.Rows" sId="1"/>
  </rrc>
  <rcc rId="6619" sId="1">
    <oc r="A132" t="inlineStr">
      <is>
        <t>Непрограммные расходы</t>
      </is>
    </oc>
    <nc r="A132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nc>
  </rcc>
  <rcc rId="6620" sId="1" odxf="1" dxf="1">
    <oc r="A133" t="inlineStr">
      <is>
    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    </is>
    </oc>
    <nc r="A133" t="inlineStr">
      <is>
        <t>Основное мероприятие "Участие в предупреждении и ликвидации последствий ЧС в границах муниципального образования "Селенгинский район""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cc rId="6621" sId="1" odxf="1" dxf="1">
    <oc r="A134" t="inlineStr">
      <is>
        <t xml:space="preserve">Фонд оплаты труда учреждений </t>
      </is>
    </oc>
    <nc r="A134" t="inlineStr">
      <is>
        <t>Выполнение расходных обязательств по предупреждению чрезвычайных ситуаций в целях защиты населения от негативного воздействия поверхностных водных объектов</t>
      </is>
    </nc>
    <odxf>
      <font>
        <i val="0"/>
        <name val="Times New Roman"/>
        <family val="1"/>
      </font>
      <numFmt numFmtId="30" formatCode="@"/>
      <alignment horizontal="left"/>
    </odxf>
    <ndxf>
      <font>
        <i/>
        <name val="Times New Roman"/>
        <family val="1"/>
      </font>
      <numFmt numFmtId="0" formatCode="General"/>
      <alignment horizontal="general"/>
    </ndxf>
  </rcc>
  <rcc rId="6622" sId="1" odxf="1" dxf="1">
    <nc r="A135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numFmt numFmtId="30" formatCode="@"/>
      <fill>
        <patternFill patternType="none"/>
      </fill>
      <alignment vertical="top"/>
    </odxf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6623" sId="1">
    <oc r="E132" t="inlineStr">
      <is>
        <t>99900 00000</t>
      </is>
    </oc>
    <nc r="E132" t="inlineStr">
      <is>
        <t>18000 00000</t>
      </is>
    </nc>
  </rcc>
  <rfmt sheetId="1" sqref="F132" start="0" length="0">
    <dxf>
      <numFmt numFmtId="30" formatCode="@"/>
      <alignment horizontal="center" vertical="center"/>
    </dxf>
  </rfmt>
  <rcc rId="6624" sId="1" odxf="1" dxf="1">
    <oc r="G132">
      <f>G133+G137</f>
    </oc>
    <nc r="G132">
      <f>G133</f>
    </nc>
    <odxf>
      <alignment vertical="top"/>
    </odxf>
    <ndxf>
      <alignment vertical="center"/>
    </ndxf>
  </rcc>
  <rcc rId="6625" sId="1">
    <oc r="E133" t="inlineStr">
      <is>
        <t>99900 73200</t>
      </is>
    </oc>
    <nc r="E133" t="inlineStr">
      <is>
        <t>18001 00000</t>
      </is>
    </nc>
  </rcc>
  <rcc rId="6626" sId="1" odxf="1" dxf="1">
    <oc r="G133">
      <f>SUM(G134:G136)</f>
    </oc>
    <nc r="G133">
      <f>G134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C134" start="0" length="0">
    <dxf>
      <font>
        <i/>
        <name val="Times New Roman"/>
        <family val="1"/>
      </font>
    </dxf>
  </rfmt>
  <rfmt sheetId="1" sqref="D134" start="0" length="0">
    <dxf>
      <font>
        <i/>
        <name val="Times New Roman"/>
        <family val="1"/>
      </font>
    </dxf>
  </rfmt>
  <rcc rId="6627" sId="1" odxf="1" dxf="1">
    <oc r="E134" t="inlineStr">
      <is>
        <t>99900 73200</t>
      </is>
    </oc>
    <nc r="E134" t="inlineStr">
      <is>
        <t>18001 S2М80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28" sId="1" odxf="1" dxf="1">
    <oc r="F134" t="inlineStr">
      <is>
        <t>111</t>
      </is>
    </oc>
    <nc r="F134"/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29" sId="1" odxf="1" dxf="1" numFmtId="4">
    <oc r="G134">
      <v>46.62</v>
    </oc>
    <nc r="G134">
      <f>G135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630" sId="1" odxf="1" dxf="1">
    <nc r="C135" t="inlineStr">
      <is>
        <t>04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631" sId="1" odxf="1" dxf="1">
    <nc r="D135" t="inlineStr">
      <is>
        <t>06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632" sId="1">
    <nc r="E135" t="inlineStr">
      <is>
        <t>18001 S2М80</t>
      </is>
    </nc>
  </rcc>
  <rcc rId="6633" sId="1" odxf="1" dxf="1">
    <nc r="F135" t="inlineStr">
      <is>
        <t>244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634" sId="1">
    <nc r="G135">
      <f>15894.1+836.5327</f>
    </nc>
  </rcc>
  <rcc rId="6635" sId="1">
    <nc r="B135" t="inlineStr">
      <is>
        <t>968</t>
      </is>
    </nc>
  </rcc>
  <rfmt sheetId="1" sqref="B134" start="0" length="2147483647">
    <dxf>
      <font>
        <i/>
      </font>
    </dxf>
  </rfmt>
  <rcc rId="6636" sId="1">
    <oc r="G123">
      <f>G124+G136</f>
    </oc>
    <nc r="G123">
      <f>G124+G136+G131</f>
    </nc>
  </rcc>
</revisions>
</file>

<file path=xl/revisions/revisionLog1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37" sId="1">
    <oc r="G526">
      <f>SUM(G527:G531)</f>
    </oc>
    <nc r="G526">
      <f>SUM(G527:G531)</f>
    </nc>
  </rcc>
  <rcc rId="6638" sId="1">
    <oc r="G523">
      <f>SUM(G524:G525)</f>
    </oc>
    <nc r="G523">
      <f>SUM(G524:G525)</f>
    </nc>
  </rcc>
  <rcc rId="6639" sId="1">
    <oc r="G508">
      <f>SUM(G509:G510)</f>
    </oc>
    <nc r="G508">
      <f>SUM(G509:G510)</f>
    </nc>
  </rcc>
  <rcc rId="6640" sId="1">
    <oc r="G494">
      <f>G495+G491</f>
    </oc>
    <nc r="G494">
      <f>G495</f>
    </nc>
  </rcc>
  <rcc rId="6641" sId="1">
    <oc r="G488">
      <f>G493</f>
    </oc>
    <nc r="G488">
      <f>G493+G489</f>
    </nc>
  </rcc>
</revisions>
</file>

<file path=xl/revisions/revisionLog1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42" sId="1">
    <oc r="G551">
      <f>SUM(G552:G556)</f>
    </oc>
    <nc r="G551">
      <f>SUM(G552:G556)</f>
    </nc>
  </rcc>
</revisions>
</file>

<file path=xl/revisions/revisionLog1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43" sId="1">
    <oc r="G172">
      <f>G405+G173</f>
    </oc>
    <nc r="G172">
      <f>G173</f>
    </nc>
  </rcc>
</revisions>
</file>

<file path=xl/revisions/revisionLog1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644" sId="1" ref="A171:XFD173" action="insertRow">
    <undo index="65535" exp="area" ref3D="1" dr="$A$521:$XFD$521" dn="Z_B67934D4_E797_41BD_A015_871403995F47_.wvu.Rows" sId="1"/>
    <undo index="65535" exp="area" ref3D="1" dr="$A$494:$XFD$494" dn="Z_B67934D4_E797_41BD_A015_871403995F47_.wvu.Rows" sId="1"/>
    <undo index="65535" exp="area" ref3D="1" dr="$A$465:$XFD$465" dn="Z_B67934D4_E797_41BD_A015_871403995F47_.wvu.Rows" sId="1"/>
    <undo index="65535" exp="area" ref3D="1" dr="$A$447:$XFD$448" dn="Z_B67934D4_E797_41BD_A015_871403995F47_.wvu.Rows" sId="1"/>
    <undo index="65535" exp="area" ref3D="1" dr="$A$440:$XFD$441" dn="Z_B67934D4_E797_41BD_A015_871403995F47_.wvu.Rows" sId="1"/>
    <undo index="65535" exp="area" ref3D="1" dr="$A$392:$XFD$396" dn="Z_B67934D4_E797_41BD_A015_871403995F47_.wvu.Rows" sId="1"/>
  </rrc>
  <rcc rId="6645" sId="1" odxf="1" dxf="1">
    <nc r="A171" t="inlineStr">
      <is>
        <t>Непрограммные расходы</t>
      </is>
    </nc>
    <odxf>
      <font>
        <b val="0"/>
        <color indexed="8"/>
        <name val="Times New Roman"/>
        <family val="1"/>
      </font>
      <alignment horizontal="left" vertical="center"/>
    </odxf>
    <ndxf>
      <font>
        <b/>
        <color indexed="8"/>
        <name val="Times New Roman"/>
        <family val="1"/>
      </font>
      <alignment horizontal="general" vertical="top"/>
    </ndxf>
  </rcc>
  <rcc rId="6646" sId="1" odxf="1" dxf="1" numFmtId="30">
    <nc r="B171">
      <v>968</v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6647" sId="1" odxf="1" dxf="1">
    <nc r="C171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D171" start="0" length="0">
    <dxf>
      <font>
        <b/>
        <name val="Times New Roman"/>
        <family val="1"/>
      </font>
    </dxf>
  </rfmt>
  <rcc rId="6648" sId="1" odxf="1" dxf="1">
    <nc r="E171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171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6649" sId="1" odxf="1" dxf="1">
    <nc r="G171">
      <f>G172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A172" start="0" length="0">
    <dxf>
      <font>
        <i/>
        <color indexed="8"/>
        <name val="Times New Roman"/>
        <family val="1"/>
      </font>
      <alignment horizontal="general" vertical="top"/>
    </dxf>
  </rfmt>
  <rcc rId="6650" sId="1" odxf="1" dxf="1">
    <nc r="B172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51" sId="1" odxf="1" dxf="1">
    <nc r="C172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72" start="0" length="0">
    <dxf>
      <font>
        <i/>
        <name val="Times New Roman"/>
        <family val="1"/>
      </font>
    </dxf>
  </rfmt>
  <rcc rId="6652" sId="1" odxf="1" dxf="1">
    <nc r="E172" t="inlineStr">
      <is>
        <t>999F2 54240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7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6653" sId="1" odxf="1" dxf="1">
    <nc r="G172">
      <f>G173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173" start="0" length="0">
    <dxf>
      <font>
        <color indexed="8"/>
        <name val="Times New Roman"/>
        <family val="1"/>
      </font>
      <fill>
        <patternFill patternType="solid">
          <bgColor theme="0"/>
        </patternFill>
      </fill>
    </dxf>
  </rfmt>
  <rcc rId="6654" sId="1">
    <nc r="B173" t="inlineStr">
      <is>
        <t>968</t>
      </is>
    </nc>
  </rcc>
  <rcc rId="6655" sId="1">
    <nc r="C173" t="inlineStr">
      <is>
        <t>05</t>
      </is>
    </nc>
  </rcc>
  <rcc rId="6656" sId="1">
    <nc r="E173" t="inlineStr">
      <is>
        <t>999F2 54240</t>
      </is>
    </nc>
  </rcc>
  <rfmt sheetId="1" sqref="F173" start="0" length="0">
    <dxf>
      <fill>
        <patternFill patternType="none">
          <bgColor indexed="65"/>
        </patternFill>
      </fill>
    </dxf>
  </rfmt>
  <rcc rId="6657" sId="1">
    <nc r="D171" t="inlineStr">
      <is>
        <t>03</t>
      </is>
    </nc>
  </rcc>
  <rcc rId="6658" sId="1">
    <nc r="D172" t="inlineStr">
      <is>
        <t>03</t>
      </is>
    </nc>
  </rcc>
  <rcc rId="6659" sId="1">
    <nc r="D173" t="inlineStr">
      <is>
        <t>03</t>
      </is>
    </nc>
  </rcc>
  <rcc rId="6660" sId="1" numFmtId="4">
    <nc r="G173">
      <v>3100</v>
    </nc>
  </rcc>
  <rcc rId="6661" sId="1">
    <oc r="G166">
      <f>G167</f>
    </oc>
    <nc r="G166">
      <f>G167+G171</f>
    </nc>
  </rcc>
  <rcc rId="6662" sId="1">
    <nc r="F173" t="inlineStr">
      <is>
        <t>622</t>
      </is>
    </nc>
  </rcc>
  <rcc rId="6663" sId="1">
    <nc r="A172" t="inlineStr">
      <is>
        <t>Прочие мероприятия , связанные с выполнением обязательств ОМСУ</t>
      </is>
    </nc>
  </rcc>
  <rcc rId="6664" sId="1" odxf="1" dxf="1">
    <nc r="A173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  <fill>
        <patternFill patternType="none">
          <bgColor indexed="65"/>
        </patternFill>
      </fill>
    </ndxf>
  </rcc>
</revisions>
</file>

<file path=xl/revisions/revisionLog1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665" sId="1" ref="A406:XFD409" action="insertRow">
    <undo index="65535" exp="area" ref3D="1" dr="$A$524:$XFD$524" dn="Z_B67934D4_E797_41BD_A015_871403995F47_.wvu.Rows" sId="1"/>
    <undo index="65535" exp="area" ref3D="1" dr="$A$497:$XFD$497" dn="Z_B67934D4_E797_41BD_A015_871403995F47_.wvu.Rows" sId="1"/>
    <undo index="65535" exp="area" ref3D="1" dr="$A$468:$XFD$468" dn="Z_B67934D4_E797_41BD_A015_871403995F47_.wvu.Rows" sId="1"/>
    <undo index="65535" exp="area" ref3D="1" dr="$A$450:$XFD$451" dn="Z_B67934D4_E797_41BD_A015_871403995F47_.wvu.Rows" sId="1"/>
    <undo index="65535" exp="area" ref3D="1" dr="$A$443:$XFD$444" dn="Z_B67934D4_E797_41BD_A015_871403995F47_.wvu.Rows" sId="1"/>
  </rrc>
  <rcc rId="6666" sId="1" odxf="1" dxf="1">
    <nc r="A406" t="inlineStr">
      <is>
        <t>Другие вопросы в области жилищно-коммунального хозяйства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6667" sId="1" odxf="1" dxf="1">
    <nc r="B406" t="inlineStr">
      <is>
        <t>971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6668" sId="1" odxf="1" dxf="1">
    <nc r="C406" t="inlineStr">
      <is>
        <t>05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fmt sheetId="1" sqref="D406" start="0" length="0">
    <dxf>
      <fill>
        <patternFill>
          <bgColor indexed="41"/>
        </patternFill>
      </fill>
    </dxf>
  </rfmt>
  <rfmt sheetId="1" sqref="E406" start="0" length="0">
    <dxf>
      <fill>
        <patternFill>
          <bgColor indexed="41"/>
        </patternFill>
      </fill>
    </dxf>
  </rfmt>
  <rfmt sheetId="1" sqref="F406" start="0" length="0">
    <dxf>
      <fill>
        <patternFill>
          <bgColor indexed="41"/>
        </patternFill>
      </fill>
    </dxf>
  </rfmt>
  <rcc rId="6669" sId="1" odxf="1" dxf="1">
    <nc r="G406">
      <f>G407</f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6670" sId="1" odxf="1" dxf="1">
    <nc r="A407" t="inlineStr">
      <is>
        <t>Непрограммные расходы</t>
      </is>
    </nc>
    <odxf>
      <fill>
        <patternFill patternType="solid">
          <bgColor indexed="15"/>
        </patternFill>
      </fill>
      <alignment vertical="center"/>
    </odxf>
    <ndxf>
      <fill>
        <patternFill patternType="none">
          <bgColor indexed="65"/>
        </patternFill>
      </fill>
      <alignment vertical="top"/>
    </ndxf>
  </rcc>
  <rcc rId="6671" sId="1" odxf="1" dxf="1">
    <nc r="B407" t="inlineStr">
      <is>
        <t>971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6672" sId="1" odxf="1" dxf="1">
    <nc r="C407" t="inlineStr">
      <is>
        <t>05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D407" start="0" length="0">
    <dxf>
      <fill>
        <patternFill patternType="none">
          <bgColor indexed="65"/>
        </patternFill>
      </fill>
    </dxf>
  </rfmt>
  <rcc rId="6673" sId="1" odxf="1" dxf="1">
    <nc r="E407" t="inlineStr">
      <is>
        <t>99900 00000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F407" start="0" length="0">
    <dxf>
      <fill>
        <patternFill patternType="none">
          <bgColor indexed="65"/>
        </patternFill>
      </fill>
    </dxf>
  </rfmt>
  <rcc rId="6674" sId="1" odxf="1" dxf="1">
    <nc r="G407">
      <f>G630+G408</f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A40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dxf>
  </rfmt>
  <rcc rId="6675" sId="1" odxf="1" dxf="1">
    <nc r="B408" t="inlineStr">
      <is>
        <t>971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C40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40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40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40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6676" sId="1" odxf="1" dxf="1">
    <nc r="G408">
      <f>G409</f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H408" start="0" length="0">
    <dxf>
      <font>
        <b/>
        <name val="Times New Roman CYR"/>
        <family val="1"/>
      </font>
    </dxf>
  </rfmt>
  <rfmt sheetId="1" sqref="I408" start="0" length="0">
    <dxf>
      <font>
        <b/>
        <name val="Times New Roman CYR"/>
        <family val="1"/>
      </font>
    </dxf>
  </rfmt>
  <rfmt sheetId="1" sqref="J408" start="0" length="0">
    <dxf>
      <font>
        <b/>
        <name val="Times New Roman CYR"/>
        <family val="1"/>
      </font>
    </dxf>
  </rfmt>
  <rfmt sheetId="1" sqref="A408:XFD408" start="0" length="0">
    <dxf>
      <font>
        <b/>
        <name val="Times New Roman CYR"/>
        <family val="1"/>
      </font>
    </dxf>
  </rfmt>
  <rfmt sheetId="1" sqref="A409" start="0" length="0">
    <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dxf>
  </rfmt>
  <rcc rId="6677" sId="1" odxf="1" dxf="1">
    <nc r="B409" t="inlineStr">
      <is>
        <t>971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C40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D40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E40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F40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G409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6678" sId="1">
    <nc r="D406" t="inlineStr">
      <is>
        <t>02</t>
      </is>
    </nc>
  </rcc>
  <rcc rId="6679" sId="1">
    <nc r="D407" t="inlineStr">
      <is>
        <t>02</t>
      </is>
    </nc>
  </rcc>
  <rcc rId="6680" sId="1" numFmtId="4">
    <nc r="G409">
      <v>196.8</v>
    </nc>
  </rcc>
  <rcc rId="6681" sId="1" odxf="1" dxf="1">
    <nc r="A408" t="inlineStr">
      <is>
        <t>Прочие мероприятия, связанные с выполнением обязательств органов местного самоуправления</t>
      </is>
    </nc>
    <ndxf>
      <alignment horizontal="left" vertical="center"/>
    </ndxf>
  </rcc>
  <rfmt sheetId="1" sqref="A409" start="0" length="0">
    <dxf>
      <fill>
        <patternFill patternType="none"/>
      </fill>
    </dxf>
  </rfmt>
  <rcc rId="6682" sId="1">
    <nc r="C408" t="inlineStr">
      <is>
        <t>01</t>
      </is>
    </nc>
  </rcc>
  <rcc rId="6683" sId="1">
    <nc r="D408" t="inlineStr">
      <is>
        <t>13</t>
      </is>
    </nc>
  </rcc>
  <rcc rId="6684" sId="1">
    <nc r="C409" t="inlineStr">
      <is>
        <t>01</t>
      </is>
    </nc>
  </rcc>
  <rcc rId="6685" sId="1">
    <nc r="D409" t="inlineStr">
      <is>
        <t>13</t>
      </is>
    </nc>
  </rcc>
  <rcc rId="6686" sId="1">
    <nc r="E408" t="inlineStr">
      <is>
        <t>99900 82900</t>
      </is>
    </nc>
  </rcc>
  <rcc rId="6687" sId="1">
    <nc r="E409" t="inlineStr">
      <is>
        <t>99900 82900</t>
      </is>
    </nc>
  </rcc>
  <rcc rId="6688" sId="1">
    <nc r="F409" t="inlineStr">
      <is>
        <t>244</t>
      </is>
    </nc>
  </rcc>
  <rcc rId="6689" sId="1" odxf="1" dxf="1">
    <nc r="A409" t="inlineStr">
      <is>
        <t>Прочие закупки товаров, работ и услуг для государственных (муниципальных) нужд</t>
      </is>
    </nc>
    <ndxf>
      <fill>
        <patternFill patternType="solid"/>
      </fill>
    </ndxf>
  </rcc>
  <rrc rId="6690" sId="1" ref="A382:XFD383" action="insertRow">
    <undo index="65535" exp="area" ref3D="1" dr="$A$528:$XFD$528" dn="Z_B67934D4_E797_41BD_A015_871403995F47_.wvu.Rows" sId="1"/>
    <undo index="65535" exp="area" ref3D="1" dr="$A$501:$XFD$501" dn="Z_B67934D4_E797_41BD_A015_871403995F47_.wvu.Rows" sId="1"/>
    <undo index="65535" exp="area" ref3D="1" dr="$A$472:$XFD$472" dn="Z_B67934D4_E797_41BD_A015_871403995F47_.wvu.Rows" sId="1"/>
    <undo index="65535" exp="area" ref3D="1" dr="$A$454:$XFD$455" dn="Z_B67934D4_E797_41BD_A015_871403995F47_.wvu.Rows" sId="1"/>
    <undo index="65535" exp="area" ref3D="1" dr="$A$447:$XFD$448" dn="Z_B67934D4_E797_41BD_A015_871403995F47_.wvu.Rows" sId="1"/>
    <undo index="65535" exp="area" ref3D="1" dr="$A$395:$XFD$399" dn="Z_B67934D4_E797_41BD_A015_871403995F47_.wvu.Rows" sId="1"/>
  </rrc>
  <rm rId="6691" sheetId="1" source="A410:XFD411" destination="A382:XFD383" sourceSheetId="1">
    <rfmt sheetId="1" xfDxf="1" sqref="A382:XFD382" start="0" length="0">
      <dxf>
        <font>
          <name val="Times New Roman CYR"/>
          <family val="1"/>
        </font>
        <alignment wrapText="1"/>
      </dxf>
    </rfmt>
    <rfmt sheetId="1" xfDxf="1" sqref="A383:XFD383" start="0" length="0">
      <dxf>
        <font>
          <name val="Times New Roman CYR"/>
          <family val="1"/>
        </font>
        <alignment wrapText="1"/>
      </dxf>
    </rfmt>
    <rfmt sheetId="1" sqref="A382" start="0" length="0">
      <dxf>
        <font>
          <b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2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83" start="0" length="0">
      <dxf>
        <font>
          <b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3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692" sId="1" ref="A410:XFD410" action="deleteRow">
    <undo index="65535" exp="area" ref3D="1" dr="$A$530:$XFD$530" dn="Z_B67934D4_E797_41BD_A015_871403995F47_.wvu.Rows" sId="1"/>
    <undo index="65535" exp="area" ref3D="1" dr="$A$503:$XFD$503" dn="Z_B67934D4_E797_41BD_A015_871403995F47_.wvu.Rows" sId="1"/>
    <undo index="65535" exp="area" ref3D="1" dr="$A$474:$XFD$474" dn="Z_B67934D4_E797_41BD_A015_871403995F47_.wvu.Rows" sId="1"/>
    <undo index="65535" exp="area" ref3D="1" dr="$A$456:$XFD$457" dn="Z_B67934D4_E797_41BD_A015_871403995F47_.wvu.Rows" sId="1"/>
    <undo index="65535" exp="area" ref3D="1" dr="$A$449:$XFD$450" dn="Z_B67934D4_E797_41BD_A015_871403995F47_.wvu.Rows" sId="1"/>
    <rfmt sheetId="1" xfDxf="1" sqref="A410:XFD410" start="0" length="0">
      <dxf>
        <font>
          <name val="Times New Roman CYR"/>
          <family val="1"/>
        </font>
        <alignment wrapText="1"/>
      </dxf>
    </rfmt>
  </rrc>
  <rrc rId="6693" sId="1" ref="A410:XFD410" action="deleteRow">
    <undo index="65535" exp="area" ref3D="1" dr="$A$529:$XFD$529" dn="Z_B67934D4_E797_41BD_A015_871403995F47_.wvu.Rows" sId="1"/>
    <undo index="65535" exp="area" ref3D="1" dr="$A$502:$XFD$502" dn="Z_B67934D4_E797_41BD_A015_871403995F47_.wvu.Rows" sId="1"/>
    <undo index="65535" exp="area" ref3D="1" dr="$A$473:$XFD$473" dn="Z_B67934D4_E797_41BD_A015_871403995F47_.wvu.Rows" sId="1"/>
    <undo index="65535" exp="area" ref3D="1" dr="$A$455:$XFD$456" dn="Z_B67934D4_E797_41BD_A015_871403995F47_.wvu.Rows" sId="1"/>
    <undo index="65535" exp="area" ref3D="1" dr="$A$448:$XFD$449" dn="Z_B67934D4_E797_41BD_A015_871403995F47_.wvu.Rows" sId="1"/>
    <rfmt sheetId="1" xfDxf="1" sqref="A410:XFD410" start="0" length="0">
      <dxf>
        <font>
          <name val="Times New Roman CYR"/>
          <family val="1"/>
        </font>
        <alignment wrapText="1"/>
      </dxf>
    </rfmt>
  </rrc>
  <rcc rId="6694" sId="1">
    <oc r="G381">
      <f>G384</f>
    </oc>
    <nc r="G381">
      <f>G384+G382</f>
    </nc>
  </rcc>
  <rrc rId="6695" sId="1" ref="A408:XFD408" action="deleteRow">
    <undo index="65535" exp="ref" v="1" dr="G408" r="G407" sId="1"/>
    <undo index="65535" exp="area" ref3D="1" dr="$A$528:$XFD$528" dn="Z_B67934D4_E797_41BD_A015_871403995F47_.wvu.Rows" sId="1"/>
    <undo index="65535" exp="area" ref3D="1" dr="$A$501:$XFD$501" dn="Z_B67934D4_E797_41BD_A015_871403995F47_.wvu.Rows" sId="1"/>
    <undo index="65535" exp="area" ref3D="1" dr="$A$472:$XFD$472" dn="Z_B67934D4_E797_41BD_A015_871403995F47_.wvu.Rows" sId="1"/>
    <undo index="65535" exp="area" ref3D="1" dr="$A$454:$XFD$455" dn="Z_B67934D4_E797_41BD_A015_871403995F47_.wvu.Rows" sId="1"/>
    <undo index="65535" exp="area" ref3D="1" dr="$A$447:$XFD$448" dn="Z_B67934D4_E797_41BD_A015_871403995F47_.wvu.Rows" sId="1"/>
    <rfmt sheetId="1" xfDxf="1" sqref="A408:XFD408" start="0" length="0">
      <dxf>
        <font>
          <name val="Times New Roman CYR"/>
          <family val="1"/>
        </font>
        <alignment wrapText="1"/>
      </dxf>
    </rfmt>
    <rcc rId="0" sId="1" dxf="1">
      <nc r="A408" t="inlineStr">
        <is>
          <t>Другие вопросы в области жилищно-коммунального хозяйства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8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8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8" t="inlineStr">
        <is>
          <t>02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0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8">
        <f>G409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696" sId="1" ref="A408:XFD408" action="deleteRow">
    <undo index="65535" exp="area" ref3D="1" dr="$A$527:$XFD$527" dn="Z_B67934D4_E797_41BD_A015_871403995F47_.wvu.Rows" sId="1"/>
    <undo index="65535" exp="area" ref3D="1" dr="$A$500:$XFD$500" dn="Z_B67934D4_E797_41BD_A015_871403995F47_.wvu.Rows" sId="1"/>
    <undo index="65535" exp="area" ref3D="1" dr="$A$471:$XFD$471" dn="Z_B67934D4_E797_41BD_A015_871403995F47_.wvu.Rows" sId="1"/>
    <undo index="65535" exp="area" ref3D="1" dr="$A$453:$XFD$454" dn="Z_B67934D4_E797_41BD_A015_871403995F47_.wvu.Rows" sId="1"/>
    <undo index="65535" exp="area" ref3D="1" dr="$A$446:$XFD$447" dn="Z_B67934D4_E797_41BD_A015_871403995F47_.wvu.Rows" sId="1"/>
    <rfmt sheetId="1" xfDxf="1" sqref="A408:XFD408" start="0" length="0">
      <dxf>
        <font>
          <name val="Times New Roman CYR"/>
          <family val="1"/>
        </font>
        <alignment wrapText="1"/>
      </dxf>
    </rfmt>
    <rcc rId="0" sId="1" dxf="1">
      <nc r="A408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8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8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8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8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8">
        <f>G629+G382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6697" sId="1">
    <oc r="G407">
      <f>G410</f>
    </oc>
    <nc r="G407">
      <f>G408</f>
    </nc>
  </rcc>
  <rcv guid="{73FC67B9-3A5E-4402-A781-D3BF0209130F}" action="delete"/>
  <rdn rId="0" localSheetId="1" customView="1" name="Z_73FC67B9_3A5E_4402_A781_D3BF0209130F_.wvu.PrintArea" hidden="1" oldHidden="1" comment="" oldComment="">
    <formula>Ведом.структура!$A$1:$G$570</formula>
    <oldFormula>Ведом.структура!$A$1:$G$570</oldFormula>
  </rdn>
  <rdn rId="0" localSheetId="1" customView="1" name="Z_73FC67B9_3A5E_4402_A781_D3BF0209130F_.wvu.FilterData" hidden="1" oldHidden="1" comment="" oldComment="">
    <formula>Ведом.структура!$A$13:$J$568</formula>
    <oldFormula>Ведом.структура!$A$13:$J$568</oldFormula>
  </rdn>
  <rcv guid="{73FC67B9-3A5E-4402-A781-D3BF0209130F}" action="add"/>
</revisions>
</file>

<file path=xl/revisions/revisionLog11.xml><?xml version="1.0" encoding="utf-8"?>
<revisions xmlns="http://schemas.openxmlformats.org/spreadsheetml/2006/main" xmlns:r="http://schemas.openxmlformats.org/officeDocument/2006/relationships">
  <rrc rId="6813" sId="1" ref="A1:XFD4" action="insertRow">
    <undo index="20" exp="area" ref3D="1" dr="$A$528:$XFD$528" dn="Z_B67934D4_E797_41BD_A015_871403995F47_.wvu.Rows" sId="1"/>
    <undo index="18" exp="area" ref3D="1" dr="$A$501:$XFD$501" dn="Z_B67934D4_E797_41BD_A015_871403995F47_.wvu.Rows" sId="1"/>
    <undo index="16" exp="area" ref3D="1" dr="$A$472:$XFD$472" dn="Z_B67934D4_E797_41BD_A015_871403995F47_.wvu.Rows" sId="1"/>
    <undo index="14" exp="area" ref3D="1" dr="$A$454:$XFD$455" dn="Z_B67934D4_E797_41BD_A015_871403995F47_.wvu.Rows" sId="1"/>
    <undo index="10" exp="area" ref3D="1" dr="$A$447:$XFD$448" dn="Z_B67934D4_E797_41BD_A015_871403995F47_.wvu.Rows" sId="1"/>
    <undo index="6" exp="area" ref3D="1" dr="$A$397:$XFD$407" dn="Z_B67934D4_E797_41BD_A015_871403995F47_.wvu.Rows" sId="1"/>
  </rrc>
  <rfmt sheetId="1" sqref="G1" start="0" length="0">
    <dxf>
      <font>
        <name val="Times New Roman"/>
        <scheme val="none"/>
      </font>
      <alignment horizontal="right" wrapText="0" readingOrder="0"/>
    </dxf>
  </rfmt>
  <rcc rId="6814" sId="1" odxf="1" dxf="1">
    <nc r="G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6815" sId="1" odxf="1" dxf="1">
    <nc r="G3" t="inlineStr">
      <is>
        <t>от ________ 2023  № ____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6816" sId="1">
    <nc r="G1" t="inlineStr">
      <is>
        <t xml:space="preserve">Приложение №5       </t>
      </is>
    </nc>
  </rcc>
  <rdn rId="0" localSheetId="1" customView="1" name="Z_B67934D4_E797_41BD_A015_871403995F47_.wvu.Rows" hidden="1" oldHidden="1">
    <oldFormula>Ведом.структура!#REF!,Ведом.структура!#REF!,Ведом.структура!#REF!,Ведом.структура!$401:$411,Ведом.структура!#REF!,Ведом.структура!$451:$452,Ведом.структура!#REF!,Ведом.структура!$458:$459,Ведом.структура!$476:$476,Ведом.структура!$505:$505,Ведом.структура!$532:$532</oldFormula>
  </rdn>
  <rcv guid="{B67934D4-E797-41BD-A015-871403995F47}" action="delete"/>
  <rdn rId="0" localSheetId="1" customView="1" name="Z_B67934D4_E797_41BD_A015_871403995F47_.wvu.PrintArea" hidden="1" oldHidden="1">
    <formula>Ведом.структура!$A$1:$G$574</formula>
    <oldFormula>Ведом.структура!$A$5:$G$574</oldFormula>
  </rdn>
  <rdn rId="0" localSheetId="1" customView="1" name="Z_B67934D4_E797_41BD_A015_871403995F47_.wvu.FilterData" hidden="1" oldHidden="1">
    <formula>Ведом.структура!$A$17:$I$574</formula>
    <oldFormula>Ведом.структура!$A$17:$J$574</oldFormula>
  </rdn>
  <rcv guid="{B67934D4-E797-41BD-A015-871403995F47}" action="add"/>
</revisions>
</file>

<file path=xl/revisions/revisionLog1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14:XFD414" start="0" length="2147483647">
    <dxf>
      <font>
        <i val="0"/>
        <charset val="204"/>
      </font>
    </dxf>
  </rfmt>
  <rfmt sheetId="1" sqref="A419:XFD419" start="0" length="2147483647">
    <dxf>
      <font>
        <i val="0"/>
        <charset val="204"/>
      </font>
    </dxf>
  </rfmt>
</revisions>
</file>

<file path=xl/revisions/revisionLog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41:G243">
    <dxf>
      <fill>
        <patternFill>
          <bgColor theme="0"/>
        </patternFill>
      </fill>
    </dxf>
  </rfmt>
  <rfmt sheetId="1" sqref="G159:G160">
    <dxf>
      <fill>
        <patternFill>
          <bgColor theme="0"/>
        </patternFill>
      </fill>
    </dxf>
  </rfmt>
  <rfmt sheetId="1" sqref="G172">
    <dxf>
      <fill>
        <patternFill>
          <bgColor theme="0"/>
        </patternFill>
      </fill>
    </dxf>
  </rfmt>
  <rfmt sheetId="1" sqref="G517">
    <dxf>
      <fill>
        <patternFill>
          <bgColor theme="0"/>
        </patternFill>
      </fill>
    </dxf>
  </rfmt>
</revisions>
</file>

<file path=xl/revisions/revisionLog1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00" sId="1" numFmtId="4">
    <oc r="G71">
      <v>300</v>
    </oc>
    <nc r="G71">
      <v>400</v>
    </nc>
  </rcc>
  <rcc rId="6701" sId="1">
    <oc r="G228">
      <f>23099+20000-242.01475</f>
    </oc>
    <nc r="G228">
      <f>23099+20000-242.01475-100</f>
    </nc>
  </rcc>
</revisions>
</file>

<file path=xl/revisions/revisionLog1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87:XFD187" start="0" length="2147483647">
    <dxf>
      <font>
        <i val="0"/>
        <charset val="204"/>
      </font>
    </dxf>
  </rfmt>
</revisions>
</file>

<file path=xl/revisions/revisionLog1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02" sId="1">
    <oc r="E404" t="inlineStr">
      <is>
        <t>04201 L5110</t>
      </is>
    </oc>
    <nc r="E404" t="inlineStr">
      <is>
        <t>04201 S2П90</t>
      </is>
    </nc>
  </rcc>
  <rcc rId="6703" sId="1" odxf="1" dxf="1">
    <oc r="E403" t="inlineStr">
      <is>
        <t>04201 L5110</t>
      </is>
    </oc>
    <nc r="E403" t="inlineStr">
      <is>
        <t>04201 S2П90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403" start="0" length="2147483647">
    <dxf>
      <font>
        <i/>
      </font>
    </dxf>
  </rfmt>
  <rcc rId="6704" sId="1">
    <oc r="A403" t="inlineStr">
      <is>
        <t>Проведение комплексных кадастровых работ в рамках федеральной целевой программы "Развитие единой государсвенной системы регистрации прав и кадастрового учета недвижимости"</t>
      </is>
    </oc>
    <nc r="A403" t="inlineStr">
      <is>
        <t>Субсидия на комплексные кадастровые работы, финансируемые из средств республиканского бюджета</t>
      </is>
    </nc>
  </rcc>
</revisions>
</file>

<file path=xl/revisions/revisionLog114.xml><?xml version="1.0" encoding="utf-8"?>
<revisions xmlns="http://schemas.openxmlformats.org/spreadsheetml/2006/main" xmlns:r="http://schemas.openxmlformats.org/officeDocument/2006/relationships">
  <rcc rId="7395" sId="1">
    <oc r="G3" t="inlineStr">
      <is>
        <t>от 12 января 2023  № 233</t>
      </is>
    </oc>
    <nc r="G3" t="inlineStr">
      <is>
        <t>от 26 января 2023  № 236</t>
      </is>
    </nc>
  </rcc>
</revisions>
</file>

<file path=xl/revisions/revisionLog11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05" sId="1">
    <oc r="G404">
      <f>367.6+19.4</f>
    </oc>
    <nc r="G404">
      <f>367.6386+19.4</f>
    </nc>
  </rcc>
</revisions>
</file>

<file path=xl/revisions/revisionLog1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06" sId="1">
    <oc r="E402" t="inlineStr">
      <is>
        <t>04201 82170</t>
      </is>
    </oc>
    <nc r="E402" t="inlineStr">
      <is>
        <t>04103 82170</t>
      </is>
    </nc>
  </rcc>
  <rcc rId="6707" sId="1">
    <oc r="E403" t="inlineStr">
      <is>
        <t>04201 S2П90</t>
      </is>
    </oc>
    <nc r="E403" t="inlineStr">
      <is>
        <t>04103 S2П90</t>
      </is>
    </nc>
  </rcc>
  <rcc rId="6708" sId="1">
    <oc r="E404" t="inlineStr">
      <is>
        <t>04201 S2П90</t>
      </is>
    </oc>
    <nc r="E404" t="inlineStr">
      <is>
        <t>04103 S2П90</t>
      </is>
    </nc>
  </rcc>
  <rcc rId="6709" sId="1">
    <oc r="E405" t="inlineStr">
      <is>
        <t>04201 S2310</t>
      </is>
    </oc>
    <nc r="E405" t="inlineStr">
      <is>
        <t>04103 S2310</t>
      </is>
    </nc>
  </rcc>
  <rcc rId="6710" sId="1">
    <oc r="E406" t="inlineStr">
      <is>
        <t>04201 S2310</t>
      </is>
    </oc>
    <nc r="E406" t="inlineStr">
      <is>
        <t>04103 S2310</t>
      </is>
    </nc>
  </rcc>
  <rrc rId="6711" sId="1" ref="A399:XFD402" action="insertRow">
    <undo index="65535" exp="area" ref3D="1" dr="$A$526:$XFD$526" dn="Z_B67934D4_E797_41BD_A015_871403995F47_.wvu.Rows" sId="1"/>
    <undo index="65535" exp="area" ref3D="1" dr="$A$499:$XFD$499" dn="Z_B67934D4_E797_41BD_A015_871403995F47_.wvu.Rows" sId="1"/>
    <undo index="65535" exp="area" ref3D="1" dr="$A$470:$XFD$470" dn="Z_B67934D4_E797_41BD_A015_871403995F47_.wvu.Rows" sId="1"/>
    <undo index="65535" exp="area" ref3D="1" dr="$A$452:$XFD$453" dn="Z_B67934D4_E797_41BD_A015_871403995F47_.wvu.Rows" sId="1"/>
    <undo index="65535" exp="area" ref3D="1" dr="$A$445:$XFD$446" dn="Z_B67934D4_E797_41BD_A015_871403995F47_.wvu.Rows" sId="1"/>
    <undo index="65535" exp="area" ref3D="1" dr="$A$397:$XFD$401" dn="Z_B67934D4_E797_41BD_A015_871403995F47_.wvu.Rows" sId="1"/>
  </rrc>
  <rm rId="6712" sheetId="1" source="A407:XFD410" destination="A399:XFD402" sourceSheetId="1">
    <rfmt sheetId="1" xfDxf="1" sqref="A399:XFD399" start="0" length="0">
      <dxf>
        <font>
          <name val="Times New Roman CYR"/>
          <family val="1"/>
        </font>
        <alignment wrapText="1"/>
      </dxf>
    </rfmt>
    <rfmt sheetId="1" xfDxf="1" sqref="A400:XFD400" start="0" length="0">
      <dxf>
        <font>
          <name val="Times New Roman CYR"/>
          <family val="1"/>
        </font>
        <alignment wrapText="1"/>
      </dxf>
    </rfmt>
    <rfmt sheetId="1" xfDxf="1" sqref="A401:XFD401" start="0" length="0">
      <dxf>
        <font>
          <name val="Times New Roman CYR"/>
          <family val="1"/>
        </font>
        <alignment wrapText="1"/>
      </dxf>
    </rfmt>
    <rfmt sheetId="1" xfDxf="1" sqref="A402:XFD402" start="0" length="0">
      <dxf>
        <font>
          <name val="Times New Roman CYR"/>
          <family val="1"/>
        </font>
        <alignment wrapText="1"/>
      </dxf>
    </rfmt>
    <rfmt sheetId="1" sqref="A399" start="0" length="0">
      <dxf>
        <font>
          <b/>
          <name val="Times New Roman"/>
          <family val="1"/>
        </font>
      </dxf>
    </rfmt>
    <rfmt sheetId="1" sqref="B39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9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9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9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9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99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00" start="0" length="0">
      <dxf>
        <font>
          <b/>
          <name val="Times New Roman"/>
          <family val="1"/>
        </font>
      </dxf>
    </rfmt>
    <rfmt sheetId="1" sqref="B40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00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01" start="0" length="0">
      <dxf>
        <font>
          <b/>
          <name val="Times New Roman"/>
          <family val="1"/>
        </font>
      </dxf>
    </rfmt>
    <rfmt sheetId="1" sqref="B40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01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02" start="0" length="0">
      <dxf>
        <font>
          <b/>
          <name val="Times New Roman"/>
          <family val="1"/>
        </font>
      </dxf>
    </rfmt>
    <rfmt sheetId="1" sqref="B4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02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713" sId="1" ref="A407:XFD407" action="deleteRow">
    <undo index="65535" exp="area" ref3D="1" dr="$A$530:$XFD$530" dn="Z_B67934D4_E797_41BD_A015_871403995F47_.wvu.Rows" sId="1"/>
    <undo index="65535" exp="area" ref3D="1" dr="$A$503:$XFD$503" dn="Z_B67934D4_E797_41BD_A015_871403995F47_.wvu.Rows" sId="1"/>
    <undo index="65535" exp="area" ref3D="1" dr="$A$474:$XFD$474" dn="Z_B67934D4_E797_41BD_A015_871403995F47_.wvu.Rows" sId="1"/>
    <undo index="65535" exp="area" ref3D="1" dr="$A$456:$XFD$457" dn="Z_B67934D4_E797_41BD_A015_871403995F47_.wvu.Rows" sId="1"/>
    <undo index="65535" exp="area" ref3D="1" dr="$A$449:$XFD$450" dn="Z_B67934D4_E797_41BD_A015_871403995F47_.wvu.Rows" sId="1"/>
    <rfmt sheetId="1" xfDxf="1" sqref="A407:XFD407" start="0" length="0">
      <dxf>
        <font>
          <name val="Times New Roman CYR"/>
          <family val="1"/>
        </font>
        <alignment wrapText="1"/>
      </dxf>
    </rfmt>
  </rrc>
  <rrc rId="6714" sId="1" ref="A407:XFD407" action="deleteRow">
    <undo index="65535" exp="area" ref3D="1" dr="$A$529:$XFD$529" dn="Z_B67934D4_E797_41BD_A015_871403995F47_.wvu.Rows" sId="1"/>
    <undo index="65535" exp="area" ref3D="1" dr="$A$502:$XFD$502" dn="Z_B67934D4_E797_41BD_A015_871403995F47_.wvu.Rows" sId="1"/>
    <undo index="65535" exp="area" ref3D="1" dr="$A$473:$XFD$473" dn="Z_B67934D4_E797_41BD_A015_871403995F47_.wvu.Rows" sId="1"/>
    <undo index="65535" exp="area" ref3D="1" dr="$A$455:$XFD$456" dn="Z_B67934D4_E797_41BD_A015_871403995F47_.wvu.Rows" sId="1"/>
    <undo index="65535" exp="area" ref3D="1" dr="$A$448:$XFD$449" dn="Z_B67934D4_E797_41BD_A015_871403995F47_.wvu.Rows" sId="1"/>
    <rfmt sheetId="1" xfDxf="1" sqref="A407:XFD407" start="0" length="0">
      <dxf>
        <font>
          <name val="Times New Roman CYR"/>
          <family val="1"/>
        </font>
        <alignment wrapText="1"/>
      </dxf>
    </rfmt>
  </rrc>
  <rrc rId="6715" sId="1" ref="A407:XFD407" action="deleteRow">
    <undo index="65535" exp="area" ref3D="1" dr="$A$528:$XFD$528" dn="Z_B67934D4_E797_41BD_A015_871403995F47_.wvu.Rows" sId="1"/>
    <undo index="65535" exp="area" ref3D="1" dr="$A$501:$XFD$501" dn="Z_B67934D4_E797_41BD_A015_871403995F47_.wvu.Rows" sId="1"/>
    <undo index="65535" exp="area" ref3D="1" dr="$A$472:$XFD$472" dn="Z_B67934D4_E797_41BD_A015_871403995F47_.wvu.Rows" sId="1"/>
    <undo index="65535" exp="area" ref3D="1" dr="$A$454:$XFD$455" dn="Z_B67934D4_E797_41BD_A015_871403995F47_.wvu.Rows" sId="1"/>
    <undo index="65535" exp="area" ref3D="1" dr="$A$447:$XFD$448" dn="Z_B67934D4_E797_41BD_A015_871403995F47_.wvu.Rows" sId="1"/>
    <rfmt sheetId="1" xfDxf="1" sqref="A407:XFD407" start="0" length="0">
      <dxf>
        <font>
          <name val="Times New Roman CYR"/>
          <family val="1"/>
        </font>
        <alignment wrapText="1"/>
      </dxf>
    </rfmt>
  </rrc>
  <rrc rId="6716" sId="1" ref="A407:XFD407" action="deleteRow">
    <undo index="65535" exp="area" ref3D="1" dr="$A$527:$XFD$527" dn="Z_B67934D4_E797_41BD_A015_871403995F47_.wvu.Rows" sId="1"/>
    <undo index="65535" exp="area" ref3D="1" dr="$A$500:$XFD$500" dn="Z_B67934D4_E797_41BD_A015_871403995F47_.wvu.Rows" sId="1"/>
    <undo index="65535" exp="area" ref3D="1" dr="$A$471:$XFD$471" dn="Z_B67934D4_E797_41BD_A015_871403995F47_.wvu.Rows" sId="1"/>
    <undo index="65535" exp="area" ref3D="1" dr="$A$453:$XFD$454" dn="Z_B67934D4_E797_41BD_A015_871403995F47_.wvu.Rows" sId="1"/>
    <undo index="65535" exp="area" ref3D="1" dr="$A$446:$XFD$447" dn="Z_B67934D4_E797_41BD_A015_871403995F47_.wvu.Rows" sId="1"/>
    <rfmt sheetId="1" xfDxf="1" sqref="A407:XFD407" start="0" length="0">
      <dxf>
        <font>
          <name val="Times New Roman CYR"/>
          <family val="1"/>
        </font>
        <alignment wrapText="1"/>
      </dxf>
    </rfmt>
  </rrc>
  <rrc rId="6717" sId="1" ref="A399:XFD399" action="insertRow">
    <undo index="65535" exp="area" ref3D="1" dr="$A$526:$XFD$526" dn="Z_B67934D4_E797_41BD_A015_871403995F47_.wvu.Rows" sId="1"/>
    <undo index="65535" exp="area" ref3D="1" dr="$A$499:$XFD$499" dn="Z_B67934D4_E797_41BD_A015_871403995F47_.wvu.Rows" sId="1"/>
    <undo index="65535" exp="area" ref3D="1" dr="$A$470:$XFD$470" dn="Z_B67934D4_E797_41BD_A015_871403995F47_.wvu.Rows" sId="1"/>
    <undo index="65535" exp="area" ref3D="1" dr="$A$452:$XFD$453" dn="Z_B67934D4_E797_41BD_A015_871403995F47_.wvu.Rows" sId="1"/>
    <undo index="65535" exp="area" ref3D="1" dr="$A$445:$XFD$446" dn="Z_B67934D4_E797_41BD_A015_871403995F47_.wvu.Rows" sId="1"/>
    <undo index="65535" exp="area" ref3D="1" dr="$A$397:$XFD$405" dn="Z_B67934D4_E797_41BD_A015_871403995F47_.wvu.Rows" sId="1"/>
  </rrc>
  <rrc rId="6718" sId="1" ref="A399:XFD399" action="insertRow">
    <undo index="65535" exp="area" ref3D="1" dr="$A$527:$XFD$527" dn="Z_B67934D4_E797_41BD_A015_871403995F47_.wvu.Rows" sId="1"/>
    <undo index="65535" exp="area" ref3D="1" dr="$A$500:$XFD$500" dn="Z_B67934D4_E797_41BD_A015_871403995F47_.wvu.Rows" sId="1"/>
    <undo index="65535" exp="area" ref3D="1" dr="$A$471:$XFD$471" dn="Z_B67934D4_E797_41BD_A015_871403995F47_.wvu.Rows" sId="1"/>
    <undo index="65535" exp="area" ref3D="1" dr="$A$453:$XFD$454" dn="Z_B67934D4_E797_41BD_A015_871403995F47_.wvu.Rows" sId="1"/>
    <undo index="65535" exp="area" ref3D="1" dr="$A$446:$XFD$447" dn="Z_B67934D4_E797_41BD_A015_871403995F47_.wvu.Rows" sId="1"/>
    <undo index="65535" exp="area" ref3D="1" dr="$A$397:$XFD$406" dn="Z_B67934D4_E797_41BD_A015_871403995F47_.wvu.Rows" sId="1"/>
  </rrc>
  <rcc rId="6719" sId="1" odxf="1" dxf="1">
    <nc r="A399" t="inlineStr">
      <is>
        <t>Подпрограмма «Повышение качества управления муниципальным имуществом и земельными участками на территории Селенгинского района»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720" sId="1" odxf="1" dxf="1">
    <nc r="B399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399" start="0" length="0">
    <dxf>
      <font>
        <i/>
        <name val="Times New Roman"/>
        <family val="1"/>
      </font>
    </dxf>
  </rfmt>
  <rfmt sheetId="1" sqref="D399" start="0" length="0">
    <dxf>
      <font>
        <i/>
        <name val="Times New Roman"/>
        <family val="1"/>
      </font>
    </dxf>
  </rfmt>
  <rcc rId="6721" sId="1" odxf="1" dxf="1">
    <nc r="E399" t="inlineStr">
      <is>
        <t>04100 00000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399" start="0" length="0">
    <dxf>
      <font>
        <i/>
        <name val="Times New Roman"/>
        <family val="1"/>
      </font>
    </dxf>
  </rfmt>
  <rfmt sheetId="1" sqref="G399" start="0" length="0">
    <dxf>
      <font>
        <i/>
        <name val="Times New Roman"/>
        <family val="1"/>
      </font>
    </dxf>
  </rfmt>
  <rcc rId="6722" sId="1" odxf="1" dxf="1">
    <nc r="A400" t="inlineStr">
      <is>
        <t>Основное мероприятие "Обеспечение проведения кадастровых работ по объектам недвижимости, земельных участков"</t>
      </is>
    </nc>
    <odxf>
      <font>
        <b/>
        <i val="0"/>
        <name val="Times New Roman"/>
        <family val="1"/>
      </font>
      <alignment vertical="top"/>
    </odxf>
    <ndxf>
      <font>
        <b val="0"/>
        <i/>
        <name val="Times New Roman"/>
        <family val="1"/>
      </font>
      <alignment vertical="center"/>
    </ndxf>
  </rcc>
  <rcc rId="6723" sId="1" odxf="1" dxf="1" numFmtId="30">
    <nc r="B400">
      <v>971</v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C400" start="0" length="0">
    <dxf>
      <font>
        <b val="0"/>
        <i/>
        <name val="Times New Roman"/>
        <family val="1"/>
      </font>
    </dxf>
  </rfmt>
  <rfmt sheetId="1" sqref="D400" start="0" length="0">
    <dxf>
      <font>
        <b val="0"/>
        <i/>
        <name val="Times New Roman"/>
        <family val="1"/>
      </font>
    </dxf>
  </rfmt>
  <rcc rId="6724" sId="1" odxf="1" dxf="1">
    <nc r="E400" t="inlineStr">
      <is>
        <t>04103 00000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400" start="0" length="0">
    <dxf>
      <font>
        <b val="0"/>
        <i/>
        <name val="Times New Roman"/>
        <family val="1"/>
      </font>
    </dxf>
  </rfmt>
  <rfmt sheetId="1" sqref="G400" start="0" length="0">
    <dxf>
      <font>
        <b val="0"/>
        <i/>
        <name val="Times New Roman"/>
        <family val="1"/>
      </font>
    </dxf>
  </rfmt>
  <rcc rId="6725" sId="1">
    <nc r="G400">
      <f>G401+G403</f>
    </nc>
  </rcc>
  <rcc rId="6726" sId="1">
    <nc r="G399">
      <f>G400</f>
    </nc>
  </rcc>
  <rcc rId="6727" sId="1">
    <nc r="C399" t="inlineStr">
      <is>
        <t>04</t>
      </is>
    </nc>
  </rcc>
  <rcc rId="6728" sId="1">
    <nc r="D399" t="inlineStr">
      <is>
        <t>12</t>
      </is>
    </nc>
  </rcc>
  <rcc rId="6729" sId="1">
    <nc r="C400" t="inlineStr">
      <is>
        <t>04</t>
      </is>
    </nc>
  </rcc>
  <rcc rId="6730" sId="1">
    <nc r="D400" t="inlineStr">
      <is>
        <t>12</t>
      </is>
    </nc>
  </rcc>
  <rcc rId="6731" sId="1">
    <oc r="G398">
      <f>G405</f>
    </oc>
    <nc r="G398">
      <f>G405+G399</f>
    </nc>
  </rcc>
  <rcc rId="6732" sId="1">
    <oc r="G406">
      <f>G407+G401+G403</f>
    </oc>
    <nc r="G406">
      <f>G407</f>
    </nc>
  </rcc>
  <rcv guid="{73FC67B9-3A5E-4402-A781-D3BF0209130F}" action="delete"/>
  <rdn rId="0" localSheetId="1" customView="1" name="Z_73FC67B9_3A5E_4402_A781_D3BF0209130F_.wvu.PrintArea" hidden="1" oldHidden="1">
    <formula>Ведом.структура!$A$1:$G$572</formula>
    <oldFormula>Ведом.структура!$A$1:$G$572</oldFormula>
  </rdn>
  <rdn rId="0" localSheetId="1" customView="1" name="Z_73FC67B9_3A5E_4402_A781_D3BF0209130F_.wvu.FilterData" hidden="1" oldHidden="1">
    <formula>Ведом.структура!$A$13:$J$570</formula>
    <oldFormula>Ведом.структура!$A$13:$J$570</oldFormula>
  </rdn>
  <rcv guid="{73FC67B9-3A5E-4402-A781-D3BF0209130F}" action="add"/>
</revisions>
</file>

<file path=xl/revisions/revisionLog1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35" sId="1">
    <oc r="F413" t="inlineStr">
      <is>
        <t>465</t>
      </is>
    </oc>
    <nc r="F413" t="inlineStr">
      <is>
        <t>414</t>
      </is>
    </nc>
  </rcc>
  <rcc rId="6736" sId="1" odxf="1" dxf="1">
    <oc r="A413" t="inlineStr">
      <is>
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</is>
    </oc>
    <nc r="A413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v guid="{73FC67B9-3A5E-4402-A781-D3BF0209130F}" action="delete"/>
  <rdn rId="0" localSheetId="1" customView="1" name="Z_73FC67B9_3A5E_4402_A781_D3BF0209130F_.wvu.PrintArea" hidden="1" oldHidden="1">
    <formula>Ведом.структура!$A$1:$G$572</formula>
    <oldFormula>Ведом.структура!$A$1:$G$572</oldFormula>
  </rdn>
  <rdn rId="0" localSheetId="1" customView="1" name="Z_73FC67B9_3A5E_4402_A781_D3BF0209130F_.wvu.FilterData" hidden="1" oldHidden="1">
    <formula>Ведом.структура!$A$13:$J$570</formula>
    <oldFormula>Ведом.структура!$A$13:$J$570</oldFormula>
  </rdn>
  <rcv guid="{73FC67B9-3A5E-4402-A781-D3BF0209130F}" action="add"/>
</revisions>
</file>

<file path=xl/revisions/revisionLog1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91:F396">
    <dxf>
      <fill>
        <patternFill>
          <bgColor rgb="FF92D050"/>
        </patternFill>
      </fill>
    </dxf>
  </rfmt>
</revisions>
</file>

<file path=xl/revisions/revisionLog1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39" sId="1">
    <oc r="G418">
      <f>56433.1+1151.7+300.2</f>
    </oc>
    <nc r="G418">
      <f>56433.1+1151.67+300.2</f>
    </nc>
  </rcc>
  <rcc rId="6740" sId="1">
    <oc r="F391" t="inlineStr">
      <is>
        <t>622</t>
      </is>
    </oc>
    <nc r="F391" t="inlineStr">
      <is>
        <t>414</t>
      </is>
    </nc>
  </rcc>
  <rcc rId="6741" sId="1">
    <oc r="F393" t="inlineStr">
      <is>
        <t>622</t>
      </is>
    </oc>
    <nc r="F393" t="inlineStr">
      <is>
        <t>244</t>
      </is>
    </nc>
  </rcc>
  <rcc rId="6742" sId="1">
    <oc r="F396" t="inlineStr">
      <is>
        <t>621</t>
      </is>
    </oc>
    <nc r="F396" t="inlineStr">
      <is>
        <t>244</t>
      </is>
    </nc>
  </rcc>
  <rcc rId="6743" sId="1" odxf="1" dxf="1">
    <oc r="A391" t="inlineStr">
      <is>
        <t>Субсидии автономным учреждениям на иные цели</t>
      </is>
    </oc>
    <nc r="A391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6744" sId="1" odxf="1" dxf="1">
    <oc r="A393" t="inlineStr">
      <is>
        <t>Субсидии автономным учреждениям на иные цели</t>
      </is>
    </oc>
    <nc r="A393" t="inlineStr">
      <is>
        <t>Прочие закупки товаров, работ и услуг для государственных (муниципальных) нужд</t>
      </is>
    </nc>
    <odxf>
      <fill>
        <patternFill patternType="none"/>
      </fill>
    </odxf>
    <ndxf>
      <fill>
        <patternFill patternType="solid"/>
      </fill>
    </ndxf>
  </rcc>
  <rcc rId="6745" sId="1" odxf="1" dxf="1">
    <oc r="A396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396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</revisions>
</file>

<file path=xl/revisions/revisionLog1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91:F396">
    <dxf>
      <fill>
        <patternFill>
          <bgColor theme="0"/>
        </patternFill>
      </fill>
    </dxf>
  </rfmt>
</revisions>
</file>

<file path=xl/revisions/revisionLog12.xml><?xml version="1.0" encoding="utf-8"?>
<revisions xmlns="http://schemas.openxmlformats.org/spreadsheetml/2006/main" xmlns:r="http://schemas.openxmlformats.org/officeDocument/2006/relationships">
  <rcc rId="7392" sId="1">
    <oc r="G3" t="inlineStr">
      <is>
        <t>от12 января 2023  №233</t>
      </is>
    </oc>
    <nc r="G3" t="inlineStr">
      <is>
        <t>от___ января 2023  №___</t>
      </is>
    </nc>
  </rcc>
</revisions>
</file>

<file path=xl/revisions/revisionLog1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46" sId="1">
    <oc r="G423">
      <f>7486+556.2</f>
    </oc>
    <nc r="G423">
      <f>7336.3+149.68+556.2</f>
    </nc>
  </rcc>
</revisions>
</file>

<file path=xl/revisions/revisionLog1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47" sId="1">
    <oc r="G569">
      <f>6766+138.1+86.30068</f>
    </oc>
    <nc r="G569">
      <f>6766+138.05306+86.30068</f>
    </nc>
  </rcc>
</revisions>
</file>

<file path=xl/revisions/revisionLog1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48" sId="1" numFmtId="4">
    <oc r="G286">
      <v>5578</v>
    </oc>
    <nc r="G286">
      <v>5577.96</v>
    </nc>
  </rcc>
</revisions>
</file>

<file path=xl/revisions/revisionLog123.xml><?xml version="1.0" encoding="utf-8"?>
<revisions xmlns="http://schemas.openxmlformats.org/spreadsheetml/2006/main" xmlns:r="http://schemas.openxmlformats.org/officeDocument/2006/relationships">
  <rcc rId="6820" sId="1">
    <oc r="G3" t="inlineStr">
      <is>
        <t>от ________ 2023  № ____</t>
      </is>
    </oc>
    <nc r="G3" t="inlineStr">
      <is>
        <t>от12 января 2023  №233</t>
      </is>
    </nc>
  </rcc>
  <rcv guid="{E8C4D6E1-9869-4DF1-B028-E267A0B6BE3E}" action="delete"/>
  <rdn rId="0" localSheetId="1" customView="1" name="Z_E8C4D6E1_9869_4DF1_B028_E267A0B6BE3E_.wvu.PrintArea" hidden="1" oldHidden="1">
    <formula>Ведом.структура!$A$1:$G$550</formula>
    <oldFormula>Ведом.структура!$A$5:$G$550</oldFormula>
  </rdn>
  <rdn rId="0" localSheetId="1" customView="1" name="Z_E8C4D6E1_9869_4DF1_B028_E267A0B6BE3E_.wvu.FilterData" hidden="1" oldHidden="1">
    <formula>Ведом.структура!$A$17:$I$574</formula>
    <oldFormula>Ведом.структура!$A$17:$I$557</oldFormula>
  </rdn>
  <rcv guid="{E8C4D6E1-9869-4DF1-B028-E267A0B6BE3E}" action="add"/>
</revisions>
</file>

<file path=xl/revisions/revisionLog12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030" sId="1" ref="A243:XFD243" action="insertRow">
    <undo index="65535" exp="area" ref3D="1" dr="$A$478:$XFD$478" dn="Z_B67934D4_E797_41BD_A015_871403995F47_.wvu.Rows" sId="1"/>
    <undo index="65535" exp="area" ref3D="1" dr="$A$451:$XFD$451" dn="Z_B67934D4_E797_41BD_A015_871403995F47_.wvu.Rows" sId="1"/>
    <undo index="65535" exp="area" ref3D="1" dr="$A$423:$XFD$423" dn="Z_B67934D4_E797_41BD_A015_871403995F47_.wvu.Rows" sId="1"/>
    <undo index="65535" exp="area" ref3D="1" dr="$A$405:$XFD$406" dn="Z_B67934D4_E797_41BD_A015_871403995F47_.wvu.Rows" sId="1"/>
    <undo index="65535" exp="area" ref3D="1" dr="$A$398:$XFD$399" dn="Z_B67934D4_E797_41BD_A015_871403995F47_.wvu.Rows" sId="1"/>
    <undo index="65535" exp="area" ref3D="1" dr="$A$364:$XFD$369" dn="Z_B67934D4_E797_41BD_A015_871403995F47_.wvu.Rows" sId="1"/>
  </rrc>
  <rrc rId="6031" sId="1" ref="A243:XFD243" action="insertRow">
    <undo index="65535" exp="area" ref3D="1" dr="$A$479:$XFD$479" dn="Z_B67934D4_E797_41BD_A015_871403995F47_.wvu.Rows" sId="1"/>
    <undo index="65535" exp="area" ref3D="1" dr="$A$452:$XFD$452" dn="Z_B67934D4_E797_41BD_A015_871403995F47_.wvu.Rows" sId="1"/>
    <undo index="65535" exp="area" ref3D="1" dr="$A$424:$XFD$424" dn="Z_B67934D4_E797_41BD_A015_871403995F47_.wvu.Rows" sId="1"/>
    <undo index="65535" exp="area" ref3D="1" dr="$A$406:$XFD$407" dn="Z_B67934D4_E797_41BD_A015_871403995F47_.wvu.Rows" sId="1"/>
    <undo index="65535" exp="area" ref3D="1" dr="$A$399:$XFD$400" dn="Z_B67934D4_E797_41BD_A015_871403995F47_.wvu.Rows" sId="1"/>
    <undo index="65535" exp="area" ref3D="1" dr="$A$365:$XFD$370" dn="Z_B67934D4_E797_41BD_A015_871403995F47_.wvu.Rows" sId="1"/>
  </rrc>
  <rcc rId="6032" sId="1" odxf="1" dxf="1">
    <nc r="A243" t="inlineStr">
      <is>
        <t>Мероприятия по обеспечению комплексного развития сельских территорий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6033" sId="1">
    <nc r="A244" t="inlineStr">
      <is>
        <t>Субсидии бюджетным учреждениям на иные цели</t>
      </is>
    </nc>
  </rcc>
  <rcc rId="6034" sId="1" odxf="1" dxf="1">
    <nc r="C243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35" sId="1" odxf="1" dxf="1">
    <nc r="D243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36" sId="1" odxf="1" dxf="1">
    <nc r="E243" t="inlineStr">
      <is>
        <t>10203 S2М40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43" start="0" length="0">
    <dxf>
      <font>
        <i/>
        <name val="Times New Roman"/>
        <family val="1"/>
      </font>
    </dxf>
  </rfmt>
  <rcc rId="6037" sId="1" odxf="1" dxf="1">
    <nc r="G243">
      <f>G244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38" sId="1">
    <nc r="C244" t="inlineStr">
      <is>
        <t>07</t>
      </is>
    </nc>
  </rcc>
  <rcc rId="6039" sId="1">
    <nc r="D244" t="inlineStr">
      <is>
        <t>02</t>
      </is>
    </nc>
  </rcc>
  <rcc rId="6040" sId="1">
    <nc r="E244" t="inlineStr">
      <is>
        <t>10203 S2М40</t>
      </is>
    </nc>
  </rcc>
  <rcc rId="6041" sId="1">
    <nc r="F244" t="inlineStr">
      <is>
        <t>612</t>
      </is>
    </nc>
  </rcc>
  <rcc rId="6042" sId="1" odxf="1" dxf="1">
    <nc r="G244">
      <f>20278.1</f>
    </nc>
    <odxf>
      <fill>
        <patternFill>
          <bgColor theme="0"/>
        </patternFill>
      </fill>
    </odxf>
    <ndxf>
      <fill>
        <patternFill>
          <bgColor rgb="FFFF0000"/>
        </patternFill>
      </fill>
    </ndxf>
  </rcc>
  <rcc rId="6043" sId="1" odxf="1" dxf="1">
    <nc r="B243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44" sId="1">
    <nc r="B244" t="inlineStr">
      <is>
        <t>969</t>
      </is>
    </nc>
  </rcc>
  <rcc rId="6045" sId="1">
    <oc r="G240">
      <f>G247+G245+G241</f>
    </oc>
    <nc r="G240">
      <f>G247+G245+G241+G243</f>
    </nc>
  </rcc>
  <rfmt sheetId="1" sqref="G244">
    <dxf>
      <fill>
        <patternFill>
          <bgColor theme="0"/>
        </patternFill>
      </fill>
    </dxf>
  </rfmt>
</revisions>
</file>

<file path=xl/revisions/revisionLog123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49" sId="1" numFmtId="4">
    <oc r="G127">
      <v>46.62</v>
    </oc>
    <nc r="G127">
      <v>46.625</v>
    </nc>
  </rcc>
  <rcc rId="6750" sId="1" numFmtId="4">
    <oc r="G130">
      <v>4047.7</v>
    </oc>
    <nc r="G130">
      <v>4047.7460000000001</v>
    </nc>
  </rcc>
</revisions>
</file>

<file path=xl/revisions/revisionLog1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51" sId="1">
    <oc r="G135">
      <f>15894.1+836.5327</f>
    </oc>
    <nc r="G135">
      <f>15894.1213+836.5327</f>
    </nc>
  </rcc>
  <rcc rId="6752" sId="1">
    <oc r="G161">
      <f>50104.8+1022.5</f>
    </oc>
    <nc r="G161">
      <f>50104.8+1022.52</f>
    </nc>
  </rcc>
  <rcc rId="6753" sId="1">
    <oc r="G170">
      <f>14836.2+302.8+15.1</f>
    </oc>
    <nc r="G170">
      <f>14836.15464+302.77866+15.1</f>
    </nc>
  </rcc>
  <rcc rId="6754" sId="1" numFmtId="4">
    <oc r="G182">
      <v>20278</v>
    </oc>
    <nc r="G182">
      <v>20278.02</v>
    </nc>
  </rcc>
  <rcc rId="6755" sId="1">
    <oc r="E182" t="inlineStr">
      <is>
        <t>99900 S2М40</t>
      </is>
    </oc>
    <nc r="E182" t="inlineStr">
      <is>
        <t>99900 72М40</t>
      </is>
    </nc>
  </rcc>
  <rcc rId="6756" sId="1">
    <oc r="E181" t="inlineStr">
      <is>
        <t>99900 S2М40</t>
      </is>
    </oc>
    <nc r="E181" t="inlineStr">
      <is>
        <t>99900 72М40</t>
      </is>
    </nc>
  </rcc>
  <rcc rId="6757" sId="1">
    <oc r="G184">
      <f>38171.1+779+44045.8+899+195.7+327.8</f>
    </oc>
    <nc r="G184">
      <f>38171.1+779+44045.8+898.93+195.7+327.8</f>
    </nc>
  </rcc>
  <rrc rId="6758" sId="1" ref="H1:H1048576" action="deleteCol">
    <undo index="65535" exp="area" ref3D="1" dr="$A$528:$XFD$528" dn="Z_B67934D4_E797_41BD_A015_871403995F47_.wvu.Rows" sId="1"/>
    <undo index="65535" exp="area" ref3D="1" dr="$A$501:$XFD$501" dn="Z_B67934D4_E797_41BD_A015_871403995F47_.wvu.Rows" sId="1"/>
    <undo index="65535" exp="area" ref3D="1" dr="$A$472:$XFD$472" dn="Z_B67934D4_E797_41BD_A015_871403995F47_.wvu.Rows" sId="1"/>
    <undo index="65535" exp="area" ref3D="1" dr="$A$454:$XFD$455" dn="Z_B67934D4_E797_41BD_A015_871403995F47_.wvu.Rows" sId="1"/>
    <undo index="65535" exp="area" ref3D="1" dr="$A$447:$XFD$448" dn="Z_B67934D4_E797_41BD_A015_871403995F47_.wvu.Rows" sId="1"/>
    <undo index="65535" exp="area" ref3D="1" dr="$A$397:$XFD$407" dn="Z_B67934D4_E797_41BD_A015_871403995F47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36" start="0" length="0">
      <dxf>
        <font>
          <b/>
          <name val="Times New Roman CYR"/>
          <family val="1"/>
        </font>
      </dxf>
    </rfmt>
    <rfmt sheetId="1" sqref="H37" start="0" length="0">
      <dxf>
        <font>
          <i/>
          <name val="Times New Roman CYR"/>
          <family val="1"/>
        </font>
      </dxf>
    </rfmt>
    <rfmt sheetId="1" sqref="H42" start="0" length="0">
      <dxf>
        <font>
          <b/>
          <name val="Times New Roman CYR"/>
          <family val="1"/>
        </font>
      </dxf>
    </rfmt>
    <rcc rId="0" sId="1">
      <nc r="H48">
        <v>125</v>
      </nc>
    </rcc>
    <rfmt sheetId="1" sqref="H150" start="0" length="0">
      <dxf>
        <font>
          <i/>
          <name val="Times New Roman CYR"/>
          <family val="1"/>
        </font>
      </dxf>
    </rfmt>
    <rfmt sheetId="1" sqref="H153" start="0" length="0">
      <dxf>
        <font>
          <i/>
          <name val="Times New Roman CYR"/>
          <family val="1"/>
        </font>
      </dxf>
    </rfmt>
    <rfmt sheetId="1" sqref="H157" start="0" length="0">
      <dxf>
        <font>
          <i/>
          <name val="Times New Roman CYR"/>
          <family val="1"/>
        </font>
      </dxf>
    </rfmt>
    <rcc rId="0" sId="1">
      <nc r="H158">
        <v>150</v>
      </nc>
    </rcc>
    <rfmt sheetId="1" sqref="H159" start="0" length="0">
      <dxf>
        <font>
          <i/>
          <name val="Times New Roman CYR"/>
          <family val="1"/>
        </font>
      </dxf>
    </rfmt>
    <rfmt sheetId="1" sqref="H16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48" start="0" length="0">
      <dxf>
        <font>
          <i/>
          <name val="Times New Roman CYR"/>
          <family val="1"/>
        </font>
      </dxf>
    </rfmt>
    <rfmt sheetId="1" sqref="H249" start="0" length="0">
      <dxf>
        <font>
          <i/>
          <name val="Times New Roman CYR"/>
          <family val="1"/>
        </font>
      </dxf>
    </rfmt>
    <rfmt sheetId="1" sqref="H250" start="0" length="0">
      <dxf>
        <font>
          <i/>
          <name val="Times New Roman CYR"/>
          <family val="1"/>
        </font>
      </dxf>
    </rfmt>
    <rfmt sheetId="1" sqref="H251" start="0" length="0">
      <dxf>
        <font>
          <i/>
          <name val="Times New Roman CYR"/>
          <family val="1"/>
        </font>
      </dxf>
    </rfmt>
    <rfmt sheetId="1" sqref="H252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0" start="0" length="0">
      <dxf>
        <font>
          <i/>
          <name val="Times New Roman CYR"/>
          <family val="1"/>
        </font>
      </dxf>
    </rfmt>
    <rfmt sheetId="1" sqref="H261" start="0" length="0">
      <dxf>
        <font>
          <i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3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cc rId="0" sId="1" dxf="1">
      <nc r="H268">
        <v>100</v>
      </nc>
      <ndxf>
        <font>
          <i/>
          <name val="Times New Roman CYR"/>
          <family val="1"/>
        </font>
      </ndxf>
    </rcc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cc rId="0" sId="1" dxf="1">
      <nc r="H278">
        <v>7.7</v>
      </nc>
      <ndxf>
        <font>
          <i/>
          <name val="Times New Roman CYR"/>
          <family val="1"/>
        </font>
      </ndxf>
    </rcc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87" start="0" length="0">
      <dxf>
        <font>
          <i/>
          <name val="Times New Roman CYR"/>
          <family val="1"/>
        </font>
      </dxf>
    </rfmt>
    <rfmt sheetId="1" sqref="H288" start="0" length="0">
      <dxf>
        <font>
          <i/>
          <name val="Times New Roman CYR"/>
          <family val="1"/>
        </font>
      </dxf>
    </rfmt>
    <rcc rId="0" sId="1">
      <nc r="H307">
        <v>50</v>
      </nc>
    </rcc>
    <rfmt sheetId="1" sqref="H309" start="0" length="0">
      <dxf>
        <font>
          <i/>
          <name val="Times New Roman CYR"/>
          <family val="1"/>
        </font>
      </dxf>
    </rfmt>
    <rfmt sheetId="1" sqref="H310" start="0" length="0">
      <dxf>
        <font>
          <i/>
          <name val="Times New Roman CYR"/>
          <family val="1"/>
        </font>
      </dxf>
    </rfmt>
    <rfmt sheetId="1" sqref="H311" start="0" length="0">
      <dxf>
        <font>
          <i/>
          <name val="Times New Roman CYR"/>
          <family val="1"/>
        </font>
      </dxf>
    </rfmt>
    <rfmt sheetId="1" sqref="H312" start="0" length="0">
      <dxf>
        <font>
          <i/>
          <name val="Times New Roman CYR"/>
          <family val="1"/>
        </font>
      </dxf>
    </rfmt>
    <rfmt sheetId="1" sqref="H338" start="0" length="0">
      <dxf>
        <font>
          <i/>
          <name val="Times New Roman CYR"/>
          <family val="1"/>
        </font>
      </dxf>
    </rfmt>
    <rfmt sheetId="1" sqref="H339" start="0" length="0">
      <dxf>
        <font>
          <b/>
          <name val="Times New Roman CYR"/>
          <family val="1"/>
        </font>
      </dxf>
    </rfmt>
    <rfmt sheetId="1" sqref="H340" start="0" length="0">
      <dxf>
        <font>
          <i/>
          <name val="Times New Roman CYR"/>
          <family val="1"/>
        </font>
      </dxf>
    </rfmt>
    <rfmt sheetId="1" sqref="H341" start="0" length="0">
      <dxf>
        <font>
          <i/>
          <name val="Times New Roman CYR"/>
          <family val="1"/>
        </font>
      </dxf>
    </rfmt>
    <rfmt sheetId="1" sqref="H342" start="0" length="0">
      <dxf>
        <font>
          <i/>
          <name val="Times New Roman CYR"/>
          <family val="1"/>
        </font>
      </dxf>
    </rfmt>
    <rfmt sheetId="1" sqref="H343" start="0" length="0">
      <dxf>
        <font>
          <i/>
          <name val="Times New Roman CYR"/>
          <family val="1"/>
        </font>
      </dxf>
    </rfmt>
    <rcc rId="0" sId="1" dxf="1">
      <nc r="H344">
        <v>50</v>
      </nc>
      <ndxf>
        <font>
          <i/>
          <name val="Times New Roman CYR"/>
          <family val="1"/>
        </font>
      </ndxf>
    </rcc>
    <rfmt sheetId="1" sqref="H345" start="0" length="0">
      <dxf>
        <font>
          <i/>
          <name val="Times New Roman CYR"/>
          <family val="1"/>
        </font>
      </dxf>
    </rfmt>
    <rfmt sheetId="1" sqref="H347" start="0" length="0">
      <dxf>
        <font>
          <i/>
          <name val="Times New Roman CYR"/>
          <family val="1"/>
        </font>
      </dxf>
    </rfmt>
    <rfmt sheetId="1" sqref="H348" start="0" length="0">
      <dxf>
        <font>
          <i/>
          <name val="Times New Roman CYR"/>
          <family val="1"/>
        </font>
      </dxf>
    </rfmt>
    <rfmt sheetId="1" sqref="H34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9" start="0" length="0">
      <dxf>
        <font>
          <i/>
          <name val="Times New Roman CYR"/>
          <family val="1"/>
        </font>
      </dxf>
    </rfmt>
    <rfmt sheetId="1" sqref="H370" start="0" length="0">
      <dxf>
        <font>
          <i/>
          <name val="Times New Roman CYR"/>
          <family val="1"/>
        </font>
      </dxf>
    </rfmt>
    <rfmt sheetId="1" sqref="H374" start="0" length="0">
      <dxf>
        <font>
          <i/>
          <name val="Times New Roman CYR"/>
          <family val="1"/>
        </font>
      </dxf>
    </rfmt>
    <rcc rId="0" sId="1">
      <nc r="H376">
        <v>50</v>
      </nc>
    </rcc>
    <rcc rId="0" sId="1">
      <nc r="H377">
        <v>50</v>
      </nc>
    </rcc>
    <rcc rId="0" sId="1">
      <nc r="H380">
        <v>200</v>
      </nc>
    </rcc>
    <rfmt sheetId="1" sqref="H382" start="0" length="0">
      <dxf>
        <font>
          <b/>
          <name val="Times New Roman CYR"/>
          <family val="1"/>
        </font>
      </dxf>
    </rfmt>
    <rfmt sheetId="1" sqref="H403" start="0" length="0">
      <dxf>
        <font>
          <i/>
          <name val="Times New Roman CYR"/>
          <family val="1"/>
        </font>
      </dxf>
    </rfmt>
    <rcc rId="0" sId="1">
      <nc r="H408">
        <v>150</v>
      </nc>
    </rcc>
    <rfmt sheetId="1" sqref="H412" start="0" length="0">
      <dxf>
        <font>
          <b/>
          <name val="Times New Roman CYR"/>
          <family val="1"/>
        </font>
      </dxf>
    </rfmt>
    <rfmt sheetId="1" sqref="H414" start="0" length="0">
      <dxf>
        <fill>
          <patternFill patternType="solid">
            <bgColor rgb="FF66FFFF"/>
          </patternFill>
        </fill>
      </dxf>
    </rfmt>
    <rfmt sheetId="1" sqref="H415" start="0" length="0">
      <dxf>
        <fill>
          <patternFill patternType="solid">
            <bgColor rgb="FFCCFFFF"/>
          </patternFill>
        </fill>
      </dxf>
    </rfmt>
    <rcc rId="0" sId="1">
      <nc r="H457">
        <v>150</v>
      </nc>
    </rcc>
    <rcc rId="0" sId="1">
      <nc r="H471">
        <v>50</v>
      </nc>
    </rcc>
    <rcc rId="0" sId="1">
      <nc r="H472">
        <v>50</v>
      </nc>
    </rcc>
    <rfmt sheetId="1" sqref="H474" start="0" length="0">
      <dxf>
        <font>
          <i/>
          <name val="Times New Roman CYR"/>
          <family val="1"/>
        </font>
      </dxf>
    </rfmt>
    <rcc rId="0" sId="1">
      <nc r="H512">
        <v>150</v>
      </nc>
    </rcc>
    <rcc rId="0" sId="1">
      <nc r="H536">
        <v>50</v>
      </nc>
    </rcc>
    <rcc rId="0" sId="1">
      <nc r="H537">
        <v>50</v>
      </nc>
    </rcc>
    <rcc rId="0" sId="1">
      <nc r="H562">
        <v>17.3</v>
      </nc>
    </rcc>
    <rcc rId="0" sId="1">
      <nc r="H563">
        <v>50</v>
      </nc>
    </rcc>
    <rcc rId="0" sId="1">
      <nc r="H570">
        <f>SUM(H19:H563)</f>
      </nc>
    </rcc>
  </rrc>
  <rcc rId="6759" sId="1" numFmtId="4">
    <nc r="G580">
      <v>1881448.40439</v>
    </nc>
  </rcc>
  <rcc rId="6760" sId="1">
    <nc r="G582">
      <f>G570-G580</f>
    </nc>
  </rcc>
</revisions>
</file>

<file path=xl/revisions/revisionLog1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61" sId="1" numFmtId="4">
    <oc r="G499">
      <v>233.1</v>
    </oc>
    <nc r="G499">
      <v>233.13</v>
    </nc>
  </rcc>
  <rcc rId="6762" sId="1">
    <oc r="G505">
      <f>1441.3+511+466.6</f>
    </oc>
    <nc r="G505">
      <f>1441.29387+511+466.6</f>
    </nc>
  </rcc>
</revisions>
</file>

<file path=xl/revisions/revisionLog1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763" sId="1" ref="A171:XFD171" action="insertRow">
    <undo index="65535" exp="area" ref3D="1" dr="$A$528:$XFD$528" dn="Z_B67934D4_E797_41BD_A015_871403995F47_.wvu.Rows" sId="1"/>
    <undo index="65535" exp="area" ref3D="1" dr="$A$501:$XFD$501" dn="Z_B67934D4_E797_41BD_A015_871403995F47_.wvu.Rows" sId="1"/>
    <undo index="65535" exp="area" ref3D="1" dr="$A$472:$XFD$472" dn="Z_B67934D4_E797_41BD_A015_871403995F47_.wvu.Rows" sId="1"/>
    <undo index="65535" exp="area" ref3D="1" dr="$A$454:$XFD$455" dn="Z_B67934D4_E797_41BD_A015_871403995F47_.wvu.Rows" sId="1"/>
    <undo index="65535" exp="area" ref3D="1" dr="$A$447:$XFD$448" dn="Z_B67934D4_E797_41BD_A015_871403995F47_.wvu.Rows" sId="1"/>
    <undo index="65535" exp="area" ref3D="1" dr="$A$397:$XFD$407" dn="Z_B67934D4_E797_41BD_A015_871403995F47_.wvu.Rows" sId="1"/>
  </rrc>
  <rcc rId="6764" sId="1" numFmtId="30">
    <nc r="B171">
      <v>968</v>
    </nc>
  </rcc>
  <rcc rId="6765" sId="1">
    <nc r="C171" t="inlineStr">
      <is>
        <t>05</t>
      </is>
    </nc>
  </rcc>
  <rcc rId="6766" sId="1">
    <nc r="D171" t="inlineStr">
      <is>
        <t>03</t>
      </is>
    </nc>
  </rcc>
  <rcc rId="6767" sId="1">
    <nc r="E171" t="inlineStr">
      <is>
        <t>160F2 55550</t>
      </is>
    </nc>
  </rcc>
  <rcc rId="6768" sId="1">
    <nc r="F171" t="inlineStr">
      <is>
        <t>622</t>
      </is>
    </nc>
  </rcc>
  <rcc rId="6769" sId="1">
    <nc r="G171">
      <f>11928.51796+237.65143+12.16387</f>
    </nc>
  </rcc>
  <rcc rId="6770" sId="1">
    <oc r="G169">
      <f>G170</f>
    </oc>
    <nc r="G169">
      <f>SUM(G170:G171)</f>
    </nc>
  </rcc>
  <rcc rId="6771" sId="1" odxf="1" dxf="1">
    <nc r="A171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</ndxf>
  </rcc>
  <rcc rId="6772" sId="1">
    <oc r="E173" t="inlineStr">
      <is>
        <t>999F2 54240</t>
      </is>
    </oc>
    <nc r="E173" t="inlineStr">
      <is>
        <t>99900 82900</t>
      </is>
    </nc>
  </rcc>
  <rcc rId="6773" sId="1">
    <oc r="E174" t="inlineStr">
      <is>
        <t>999F2 54240</t>
      </is>
    </oc>
    <nc r="E174" t="inlineStr">
      <is>
        <t>99900 82900</t>
      </is>
    </nc>
  </rcc>
</revisions>
</file>

<file path=xl/revisions/revisionLog1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74" sId="1">
    <oc r="G397">
      <f>15795.13-590</f>
    </oc>
    <nc r="G397">
      <f>15795.13</f>
    </nc>
  </rcc>
  <rcc rId="6775" sId="1">
    <oc r="G396">
      <f>590</f>
    </oc>
    <nc r="G396"/>
  </rcc>
  <rrc rId="6776" sId="1" ref="A396:XFD396" action="deleteRow">
    <undo index="0" exp="ref" v="1" dr="G396" r="G395" sId="1"/>
    <undo index="65535" exp="area" ref3D="1" dr="$A$529:$XFD$529" dn="Z_B67934D4_E797_41BD_A015_871403995F47_.wvu.Rows" sId="1"/>
    <undo index="65535" exp="area" ref3D="1" dr="$A$502:$XFD$502" dn="Z_B67934D4_E797_41BD_A015_871403995F47_.wvu.Rows" sId="1"/>
    <undo index="65535" exp="area" ref3D="1" dr="$A$473:$XFD$473" dn="Z_B67934D4_E797_41BD_A015_871403995F47_.wvu.Rows" sId="1"/>
    <undo index="65535" exp="area" ref3D="1" dr="$A$455:$XFD$456" dn="Z_B67934D4_E797_41BD_A015_871403995F47_.wvu.Rows" sId="1"/>
    <undo index="65535" exp="area" ref3D="1" dr="$A$448:$XFD$449" dn="Z_B67934D4_E797_41BD_A015_871403995F47_.wvu.Rows" sId="1"/>
    <undo index="65535" exp="area" ref3D="1" dr="$A$398:$XFD$408" dn="Z_B67934D4_E797_41BD_A015_871403995F47_.wvu.Rows" sId="1"/>
    <rfmt sheetId="1" xfDxf="1" sqref="A396:XFD396" start="0" length="0">
      <dxf>
        <font>
          <name val="Times New Roman CYR"/>
          <family val="1"/>
        </font>
        <alignment wrapText="1"/>
      </dxf>
    </rfmt>
    <rcc rId="0" sId="1" dxf="1">
      <nc r="A396" t="inlineStr">
        <is>
          <t>Закупка энергетических ресурсов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6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6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6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6" t="inlineStr">
        <is>
          <t>11001 82200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6" t="inlineStr">
        <is>
          <t>247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6777" sId="1">
    <oc r="G395">
      <f>#REF!+G396</f>
    </oc>
    <nc r="G395">
      <f>G396</f>
    </nc>
  </rcc>
</revisions>
</file>

<file path=xl/revisions/revisionLog1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78" sId="1" numFmtId="4">
    <oc r="G580">
      <v>1881448.40439</v>
    </oc>
    <nc r="G580">
      <v>1881446.40439</v>
    </nc>
  </rcc>
</revisions>
</file>

<file path=xl/revisions/revisionLog1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79" sId="1" numFmtId="4">
    <oc r="G580">
      <v>1881446.40439</v>
    </oc>
    <nc r="G580">
      <v>1881446.32439</v>
    </nc>
  </rcc>
</revisions>
</file>

<file path=xl/revisions/revisionLog13.xml><?xml version="1.0" encoding="utf-8"?>
<revisions xmlns="http://schemas.openxmlformats.org/spreadsheetml/2006/main" xmlns:r="http://schemas.openxmlformats.org/officeDocument/2006/relationships">
  <rcc rId="7393" sId="1">
    <oc r="G3" t="inlineStr">
      <is>
        <t>от___ января 2023  №___</t>
      </is>
    </oc>
    <nc r="G3" t="inlineStr">
      <is>
        <t>от 23 января 2023  № 236</t>
      </is>
    </nc>
  </rcc>
</revisions>
</file>

<file path=xl/revisions/revisionLog1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61">
    <dxf>
      <fill>
        <patternFill>
          <bgColor rgb="FFFFFF00"/>
        </patternFill>
      </fill>
    </dxf>
  </rfmt>
  <rcv guid="{73FC67B9-3A5E-4402-A781-D3BF0209130F}" action="delete"/>
  <rdn rId="0" localSheetId="1" customView="1" name="Z_73FC67B9_3A5E_4402_A781_D3BF0209130F_.wvu.PrintArea" hidden="1" oldHidden="1">
    <formula>Ведом.структура!$A$1:$G$572</formula>
    <oldFormula>Ведом.структура!$A$1:$G$572</oldFormula>
  </rdn>
  <rdn rId="0" localSheetId="1" customView="1" name="Z_73FC67B9_3A5E_4402_A781_D3BF0209130F_.wvu.FilterData" hidden="1" oldHidden="1">
    <formula>Ведом.структура!$A$13:$I$570</formula>
    <oldFormula>Ведом.структура!$A$13:$I$570</oldFormula>
  </rdn>
  <rcv guid="{73FC67B9-3A5E-4402-A781-D3BF0209130F}" action="add"/>
</revisions>
</file>

<file path=xl/revisions/revisionLog1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73FC67B9-3A5E-4402-A781-D3BF0209130F}" action="delete"/>
  <rdn rId="0" localSheetId="1" customView="1" name="Z_73FC67B9_3A5E_4402_A781_D3BF0209130F_.wvu.PrintArea" hidden="1" oldHidden="1">
    <formula>Ведом.структура!$A$1:$G$572</formula>
    <oldFormula>Ведом.структура!$A$1:$G$572</oldFormula>
  </rdn>
  <rdn rId="0" localSheetId="1" customView="1" name="Z_73FC67B9_3A5E_4402_A781_D3BF0209130F_.wvu.FilterData" hidden="1" oldHidden="1">
    <formula>Ведом.структура!$A$13:$I$570</formula>
    <oldFormula>Ведом.структура!$A$13:$I$570</oldFormula>
  </rdn>
  <rcv guid="{73FC67B9-3A5E-4402-A781-D3BF0209130F}" action="add"/>
</revisions>
</file>

<file path=xl/revisions/revisionLog1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84" sId="1">
    <oc r="G161">
      <f>50104.8+1022.52</f>
    </oc>
    <nc r="G161">
      <f>50104.8+1022.52+257.7</f>
    </nc>
  </rcc>
  <rfmt sheetId="1" sqref="G161">
    <dxf>
      <fill>
        <patternFill>
          <bgColor theme="0"/>
        </patternFill>
      </fill>
    </dxf>
  </rfmt>
  <rfmt sheetId="1" sqref="G229">
    <dxf>
      <fill>
        <patternFill patternType="solid">
          <bgColor rgb="FFFFC000"/>
        </patternFill>
      </fill>
    </dxf>
  </rfmt>
  <rfmt sheetId="1" sqref="H229">
    <dxf>
      <fill>
        <patternFill patternType="solid">
          <bgColor rgb="FFFFC000"/>
        </patternFill>
      </fill>
    </dxf>
  </rfmt>
  <rcc rId="6785" sId="1" numFmtId="4">
    <oc r="G243">
      <v>51536.4</v>
    </oc>
    <nc r="G243">
      <f>51536.4-255.2</f>
    </nc>
  </rcc>
  <rcc rId="6786" sId="1">
    <nc r="H229">
      <v>242.01474999999999</v>
    </nc>
  </rcc>
  <rcc rId="6787" sId="1">
    <oc r="G229">
      <f>23099+20000-242.01475-100</f>
    </oc>
    <nc r="G229">
      <f>23099+20000-100</f>
    </nc>
  </rcc>
  <rfmt sheetId="1" sqref="G229">
    <dxf>
      <fill>
        <patternFill>
          <bgColor theme="0"/>
        </patternFill>
      </fill>
    </dxf>
  </rfmt>
</revisions>
</file>

<file path=xl/revisions/revisionLog1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88" sId="1">
    <oc r="G272">
      <f>10159.152+12015.5</f>
    </oc>
    <nc r="G272">
      <f>10159.152+11177.7</f>
    </nc>
  </rcc>
  <rcc rId="6789" sId="1">
    <oc r="G251">
      <f>109531.5+10620.1</f>
    </oc>
    <nc r="G251">
      <f>109531.5+10620.1+837.8</f>
    </nc>
  </rcc>
  <rcc rId="6790" sId="1">
    <oc r="G305">
      <f>SUM(G306:G310)</f>
    </oc>
    <nc r="G305">
      <f>SUM(G306:G310)</f>
    </nc>
  </rcc>
  <rcc rId="6791" sId="1" numFmtId="4">
    <oc r="G378">
      <v>19.2</v>
    </oc>
    <nc r="G378">
      <v>32</v>
    </nc>
  </rcc>
</revisions>
</file>

<file path=xl/revisions/revisionLog134.xml><?xml version="1.0" encoding="utf-8"?>
<revisions xmlns="http://schemas.openxmlformats.org/spreadsheetml/2006/main" xmlns:r="http://schemas.openxmlformats.org/officeDocument/2006/relationships">
  <rrc rId="5860" sId="1" ref="A1:XFD1" action="deleteRow">
    <undo index="0" exp="area" ref3D="1" dr="$A$1:$G$506" dn="Область_печати" sId="1"/>
    <undo index="0" exp="area" ref3D="1" dr="$A$1:$G$489" dn="Z_E8C4D6E1_9869_4DF1_B028_E267A0B6BE3E_.wvu.PrintArea" sId="1"/>
    <undo index="20" exp="area" ref3D="1" dr="$A$472:$XFD$472" dn="Z_B67934D4_E797_41BD_A015_871403995F47_.wvu.Rows" sId="1"/>
    <undo index="18" exp="area" ref3D="1" dr="$A$445:$XFD$445" dn="Z_B67934D4_E797_41BD_A015_871403995F47_.wvu.Rows" sId="1"/>
    <undo index="16" exp="area" ref3D="1" dr="$A$417:$XFD$417" dn="Z_B67934D4_E797_41BD_A015_871403995F47_.wvu.Rows" sId="1"/>
    <undo index="14" exp="area" ref3D="1" dr="$A$399:$XFD$400" dn="Z_B67934D4_E797_41BD_A015_871403995F47_.wvu.Rows" sId="1"/>
    <undo index="10" exp="area" ref3D="1" dr="$A$392:$XFD$393" dn="Z_B67934D4_E797_41BD_A015_871403995F47_.wvu.Rows" sId="1"/>
    <undo index="6" exp="area" ref3D="1" dr="$A$358:$XFD$363" dn="Z_B67934D4_E797_41BD_A015_871403995F47_.wvu.Rows" sId="1"/>
    <undo index="0" exp="area" ref3D="1" dr="$A$1:$G$506" dn="Z_B67934D4_E797_41BD_A015_871403995F47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Приложение №5</t>
        </is>
      </nc>
      <ndxf>
        <font>
          <name val="Times New Roman"/>
          <scheme val="none"/>
        </font>
        <alignment horizontal="right" wrapText="0" readingOrder="0"/>
      </ndxf>
    </rcc>
  </rrc>
  <rrc rId="5861" sId="1" ref="A1:XFD1" action="deleteRow">
    <undo index="0" exp="area" ref3D="1" dr="$A$1:$G$505" dn="Область_печати" sId="1"/>
    <undo index="0" exp="area" ref3D="1" dr="$A$1:$G$488" dn="Z_E8C4D6E1_9869_4DF1_B028_E267A0B6BE3E_.wvu.PrintArea" sId="1"/>
    <undo index="20" exp="area" ref3D="1" dr="$A$471:$XFD$471" dn="Z_B67934D4_E797_41BD_A015_871403995F47_.wvu.Rows" sId="1"/>
    <undo index="18" exp="area" ref3D="1" dr="$A$444:$XFD$444" dn="Z_B67934D4_E797_41BD_A015_871403995F47_.wvu.Rows" sId="1"/>
    <undo index="16" exp="area" ref3D="1" dr="$A$416:$XFD$416" dn="Z_B67934D4_E797_41BD_A015_871403995F47_.wvu.Rows" sId="1"/>
    <undo index="14" exp="area" ref3D="1" dr="$A$398:$XFD$399" dn="Z_B67934D4_E797_41BD_A015_871403995F47_.wvu.Rows" sId="1"/>
    <undo index="10" exp="area" ref3D="1" dr="$A$391:$XFD$392" dn="Z_B67934D4_E797_41BD_A015_871403995F47_.wvu.Rows" sId="1"/>
    <undo index="6" exp="area" ref3D="1" dr="$A$357:$XFD$362" dn="Z_B67934D4_E797_41BD_A015_871403995F47_.wvu.Rows" sId="1"/>
    <undo index="0" exp="area" ref3D="1" dr="$A$1:$G$505" dn="Z_B67934D4_E797_41BD_A015_871403995F47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к решению районного Совета депутатов МО "Селенгинский район"</t>
        </is>
      </nc>
      <ndxf>
        <font>
          <name val="Times New Roman"/>
          <scheme val="none"/>
        </font>
        <alignment horizontal="right" wrapText="0" readingOrder="0"/>
      </ndxf>
    </rcc>
  </rrc>
  <rrc rId="5862" sId="1" ref="A1:XFD1" action="deleteRow">
    <undo index="0" exp="area" ref3D="1" dr="$A$1:$G$504" dn="Область_печати" sId="1"/>
    <undo index="0" exp="area" ref3D="1" dr="$A$1:$G$487" dn="Z_E8C4D6E1_9869_4DF1_B028_E267A0B6BE3E_.wvu.PrintArea" sId="1"/>
    <undo index="20" exp="area" ref3D="1" dr="$A$470:$XFD$470" dn="Z_B67934D4_E797_41BD_A015_871403995F47_.wvu.Rows" sId="1"/>
    <undo index="18" exp="area" ref3D="1" dr="$A$443:$XFD$443" dn="Z_B67934D4_E797_41BD_A015_871403995F47_.wvu.Rows" sId="1"/>
    <undo index="16" exp="area" ref3D="1" dr="$A$415:$XFD$415" dn="Z_B67934D4_E797_41BD_A015_871403995F47_.wvu.Rows" sId="1"/>
    <undo index="14" exp="area" ref3D="1" dr="$A$397:$XFD$398" dn="Z_B67934D4_E797_41BD_A015_871403995F47_.wvu.Rows" sId="1"/>
    <undo index="10" exp="area" ref3D="1" dr="$A$390:$XFD$391" dn="Z_B67934D4_E797_41BD_A015_871403995F47_.wvu.Rows" sId="1"/>
    <undo index="6" exp="area" ref3D="1" dr="$A$356:$XFD$361" dn="Z_B67934D4_E797_41BD_A015_871403995F47_.wvu.Rows" sId="1"/>
    <undo index="0" exp="area" ref3D="1" dr="$A$1:$G$504" dn="Z_B67934D4_E797_41BD_A015_871403995F47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от "22" июля 2022  №202</t>
        </is>
      </nc>
      <ndxf>
        <font>
          <name val="Times New Roman"/>
          <scheme val="none"/>
        </font>
        <alignment horizontal="right" wrapText="0" readingOrder="0"/>
      </ndxf>
    </rcc>
  </rrc>
  <rrc rId="5863" sId="1" ref="A1:XFD1" action="deleteRow">
    <undo index="0" exp="area" ref3D="1" dr="$A$1:$G$503" dn="Область_печати" sId="1"/>
    <undo index="0" exp="area" ref3D="1" dr="$A$1:$G$486" dn="Z_E8C4D6E1_9869_4DF1_B028_E267A0B6BE3E_.wvu.PrintArea" sId="1"/>
    <undo index="20" exp="area" ref3D="1" dr="$A$469:$XFD$469" dn="Z_B67934D4_E797_41BD_A015_871403995F47_.wvu.Rows" sId="1"/>
    <undo index="18" exp="area" ref3D="1" dr="$A$442:$XFD$442" dn="Z_B67934D4_E797_41BD_A015_871403995F47_.wvu.Rows" sId="1"/>
    <undo index="16" exp="area" ref3D="1" dr="$A$414:$XFD$414" dn="Z_B67934D4_E797_41BD_A015_871403995F47_.wvu.Rows" sId="1"/>
    <undo index="14" exp="area" ref3D="1" dr="$A$396:$XFD$397" dn="Z_B67934D4_E797_41BD_A015_871403995F47_.wvu.Rows" sId="1"/>
    <undo index="10" exp="area" ref3D="1" dr="$A$389:$XFD$390" dn="Z_B67934D4_E797_41BD_A015_871403995F47_.wvu.Rows" sId="1"/>
    <undo index="6" exp="area" ref3D="1" dr="$A$355:$XFD$360" dn="Z_B67934D4_E797_41BD_A015_871403995F47_.wvu.Rows" sId="1"/>
    <undo index="0" exp="area" ref3D="1" dr="$A$1:$G$503" dn="Z_B67934D4_E797_41BD_A015_871403995F47_.wvu.PrintArea" sId="1"/>
    <rfmt sheetId="1" xfDxf="1" sqref="A1:XFD1" start="0" length="0"/>
  </rrc>
  <rfmt sheetId="1" sqref="F2:G7">
    <dxf>
      <fill>
        <patternFill>
          <bgColor theme="0"/>
        </patternFill>
      </fill>
    </dxf>
  </rfmt>
  <rcc rId="5864" sId="1">
    <oc r="G5" t="inlineStr">
      <is>
        <t>«Селенгинский район» на 2022 год"</t>
      </is>
    </oc>
    <nc r="G5" t="inlineStr">
      <is>
        <t>«Селенгинский район» на 2023 год</t>
      </is>
    </nc>
  </rcc>
  <rcc rId="5865" sId="1">
    <oc r="F6" t="inlineStr">
      <is>
        <t>плановый период 2023-2024 годов"</t>
      </is>
    </oc>
    <nc r="F6" t="inlineStr">
      <is>
        <t>плановый период 2024-2025 годов"</t>
      </is>
    </nc>
  </rcc>
  <rcc rId="5866" sId="1" odxf="1" dxf="1">
    <oc r="G7" t="inlineStr">
      <is>
        <t>от "23" декабря 2021 № 164</t>
      </is>
    </oc>
    <nc r="G7" t="inlineStr">
      <is>
        <t>от "___" декабря 2022 № ___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rc rId="5867" sId="1" ref="A8:XFD8" action="deleteRow">
    <undo index="20" exp="area" ref3D="1" dr="$A$468:$XFD$468" dn="Z_B67934D4_E797_41BD_A015_871403995F47_.wvu.Rows" sId="1"/>
    <undo index="18" exp="area" ref3D="1" dr="$A$441:$XFD$441" dn="Z_B67934D4_E797_41BD_A015_871403995F47_.wvu.Rows" sId="1"/>
    <undo index="16" exp="area" ref3D="1" dr="$A$413:$XFD$413" dn="Z_B67934D4_E797_41BD_A015_871403995F47_.wvu.Rows" sId="1"/>
    <undo index="14" exp="area" ref3D="1" dr="$A$395:$XFD$396" dn="Z_B67934D4_E797_41BD_A015_871403995F47_.wvu.Rows" sId="1"/>
    <undo index="10" exp="area" ref3D="1" dr="$A$388:$XFD$389" dn="Z_B67934D4_E797_41BD_A015_871403995F47_.wvu.Rows" sId="1"/>
    <undo index="6" exp="area" ref3D="1" dr="$A$354:$XFD$359" dn="Z_B67934D4_E797_41BD_A015_871403995F47_.wvu.Rows" sId="1"/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name val="Times New Roman"/>
          <scheme val="none"/>
        </font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  <rfmt sheetId="1" sqref="F8" start="0" length="0">
      <dxf>
        <font>
          <name val="Times New Roman"/>
          <scheme val="none"/>
        </font>
        <alignment vertical="bottom" wrapText="0" readingOrder="0"/>
      </dxf>
    </rfmt>
    <rfmt sheetId="1" sqref="G8" start="0" length="0">
      <dxf>
        <font>
          <name val="Times New Roman"/>
          <scheme val="none"/>
        </font>
        <alignment horizontal="right" wrapText="0" readingOrder="0"/>
      </dxf>
    </rfmt>
  </rrc>
  <rrc rId="5868" sId="1" ref="A8:XFD8" action="deleteRow">
    <undo index="20" exp="area" ref3D="1" dr="$A$467:$XFD$467" dn="Z_B67934D4_E797_41BD_A015_871403995F47_.wvu.Rows" sId="1"/>
    <undo index="18" exp="area" ref3D="1" dr="$A$440:$XFD$440" dn="Z_B67934D4_E797_41BD_A015_871403995F47_.wvu.Rows" sId="1"/>
    <undo index="16" exp="area" ref3D="1" dr="$A$412:$XFD$412" dn="Z_B67934D4_E797_41BD_A015_871403995F47_.wvu.Rows" sId="1"/>
    <undo index="14" exp="area" ref3D="1" dr="$A$394:$XFD$395" dn="Z_B67934D4_E797_41BD_A015_871403995F47_.wvu.Rows" sId="1"/>
    <undo index="10" exp="area" ref3D="1" dr="$A$387:$XFD$388" dn="Z_B67934D4_E797_41BD_A015_871403995F47_.wvu.Rows" sId="1"/>
    <undo index="6" exp="area" ref3D="1" dr="$A$353:$XFD$358" dn="Z_B67934D4_E797_41BD_A015_871403995F47_.wvu.Rows" sId="1"/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name val="Times New Roman"/>
          <scheme val="none"/>
        </font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  <rfmt sheetId="1" sqref="F8" start="0" length="0">
      <dxf>
        <font>
          <name val="Times New Roman"/>
          <scheme val="none"/>
        </font>
        <alignment vertical="bottom" wrapText="0" readingOrder="0"/>
      </dxf>
    </rfmt>
  </rrc>
  <rrc rId="5869" sId="1" ref="A8:XFD8" action="deleteRow">
    <undo index="20" exp="area" ref3D="1" dr="$A$466:$XFD$466" dn="Z_B67934D4_E797_41BD_A015_871403995F47_.wvu.Rows" sId="1"/>
    <undo index="18" exp="area" ref3D="1" dr="$A$439:$XFD$439" dn="Z_B67934D4_E797_41BD_A015_871403995F47_.wvu.Rows" sId="1"/>
    <undo index="16" exp="area" ref3D="1" dr="$A$411:$XFD$411" dn="Z_B67934D4_E797_41BD_A015_871403995F47_.wvu.Rows" sId="1"/>
    <undo index="14" exp="area" ref3D="1" dr="$A$393:$XFD$394" dn="Z_B67934D4_E797_41BD_A015_871403995F47_.wvu.Rows" sId="1"/>
    <undo index="10" exp="area" ref3D="1" dr="$A$386:$XFD$387" dn="Z_B67934D4_E797_41BD_A015_871403995F47_.wvu.Rows" sId="1"/>
    <undo index="6" exp="area" ref3D="1" dr="$A$352:$XFD$357" dn="Z_B67934D4_E797_41BD_A015_871403995F47_.wvu.Rows" sId="1"/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name val="Times New Roman"/>
          <scheme val="none"/>
        </font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  <rfmt sheetId="1" sqref="F8" start="0" length="0">
      <dxf>
        <font>
          <name val="Times New Roman"/>
          <scheme val="none"/>
        </font>
        <alignment vertical="bottom" wrapText="0" readingOrder="0"/>
      </dxf>
    </rfmt>
  </rrc>
</revisions>
</file>

<file path=xl/revisions/revisionLog13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46" sId="1">
    <oc r="E241" t="inlineStr">
      <is>
        <t>10203 72И50</t>
      </is>
    </oc>
    <nc r="E241" t="inlineStr">
      <is>
        <t>10203 S2И50</t>
      </is>
    </nc>
  </rcc>
  <rcc rId="6047" sId="1">
    <oc r="E242" t="inlineStr">
      <is>
        <t>10203 72И50</t>
      </is>
    </oc>
    <nc r="E242" t="inlineStr">
      <is>
        <t>10203 S2И50</t>
      </is>
    </nc>
  </rcc>
</revisions>
</file>

<file path=xl/revisions/revisionLog134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92" sId="1">
    <oc r="G170">
      <f>14836.15464+302.77866+15.1</f>
    </oc>
    <nc r="G170">
      <f>14836.15464+302.77866+15.13893</f>
    </nc>
  </rcc>
</revisions>
</file>

<file path=xl/revisions/revisionLog1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93" sId="1">
    <oc r="G229">
      <f>23099+20000-100</f>
    </oc>
    <nc r="G229">
      <f>23099+20000-100-257.7</f>
    </nc>
  </rcc>
  <rcc rId="6794" sId="1" numFmtId="4">
    <oc r="G341">
      <v>5263</v>
    </oc>
    <nc r="G341">
      <f>5263+0.44632</f>
    </nc>
  </rcc>
</revisions>
</file>

<file path=xl/revisions/revisionLog1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95" sId="1">
    <oc r="G229">
      <f>23099+20000-100-257.7</f>
    </oc>
    <nc r="G229">
      <f>23099+15000</f>
    </nc>
  </rcc>
  <rcc rId="6796" sId="1">
    <oc r="G251">
      <f>109531.5+10620.1+837.8</f>
    </oc>
    <nc r="G251">
      <f>109531.5+10620.1+837.8+3492.3</f>
    </nc>
  </rcc>
</revisions>
</file>

<file path=xl/revisions/revisionLog1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97" sId="1" numFmtId="4">
    <oc r="G534">
      <v>1877.4</v>
    </oc>
    <nc r="G534">
      <f>1877.4+517.3</f>
    </nc>
  </rcc>
  <rcc rId="6798" sId="1" numFmtId="4">
    <oc r="G535">
      <v>567</v>
    </oc>
    <nc r="G535">
      <f>567+156.2</f>
    </nc>
  </rcc>
  <rcc rId="6799" sId="1">
    <oc r="G517">
      <f>204.4+590.2+156.2</f>
    </oc>
    <nc r="G517">
      <f>204.4+590.2</f>
    </nc>
  </rcc>
  <rcc rId="6800" sId="1">
    <oc r="G516">
      <f>676.8+1954.4+517.3</f>
    </oc>
    <nc r="G516">
      <f>676.8+1954.4</f>
    </nc>
  </rcc>
  <rcc rId="6801" sId="1" numFmtId="4">
    <oc r="G523">
      <v>25141.9</v>
    </oc>
    <nc r="G523">
      <f>25141.9+1150</f>
    </nc>
  </rcc>
</revisions>
</file>

<file path=xl/revisions/revisionLog1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02" sId="1">
    <oc r="E408" t="inlineStr">
      <is>
        <t>04103 82170</t>
      </is>
    </oc>
    <nc r="E408" t="inlineStr">
      <is>
        <t>04201 82170</t>
      </is>
    </nc>
  </rcc>
</revisions>
</file>

<file path=xl/revisions/revisionLog1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03" sId="1" odxf="1" dxf="1">
    <oc r="A419" t="inlineStr">
      <is>
        <t>КУЛЬТУРА, КИНЕМАТОГРАФИЯ</t>
      </is>
    </oc>
    <nc r="A419" t="inlineStr">
      <is>
        <t>ФИЗИЧЕСКАЯ КУЛЬТУРА И СПОРТ</t>
      </is>
    </nc>
    <odxf>
      <font>
        <color indexed="8"/>
        <name val="Times New Roman"/>
        <family val="1"/>
      </font>
      <fill>
        <patternFill>
          <bgColor rgb="FF66FFFF"/>
        </patternFill>
      </fill>
    </odxf>
    <ndxf>
      <font>
        <color indexed="8"/>
        <name val="Times New Roman"/>
        <family val="1"/>
      </font>
      <fill>
        <patternFill>
          <bgColor indexed="15"/>
        </patternFill>
      </fill>
    </ndxf>
  </rcc>
  <rcc rId="6804" sId="1" odxf="1" dxf="1">
    <oc r="A420" t="inlineStr">
      <is>
        <t>Культура</t>
      </is>
    </oc>
    <nc r="A420" t="inlineStr">
      <is>
        <t>Массовый спорт</t>
      </is>
    </nc>
    <odxf>
      <font>
        <i/>
        <color indexed="8"/>
        <name val="Times New Roman"/>
        <family val="1"/>
      </font>
      <fill>
        <patternFill>
          <bgColor rgb="FFCCFFFF"/>
        </patternFill>
      </fill>
    </odxf>
    <ndxf>
      <font>
        <i val="0"/>
        <color indexed="8"/>
        <name val="Times New Roman"/>
        <family val="1"/>
      </font>
      <fill>
        <patternFill>
          <bgColor indexed="41"/>
        </patternFill>
      </fill>
    </ndxf>
  </rcc>
</revisions>
</file>

<file path=xl/revisions/revisionLog14.xml><?xml version="1.0" encoding="utf-8"?>
<revisions xmlns="http://schemas.openxmlformats.org/spreadsheetml/2006/main" xmlns:r="http://schemas.openxmlformats.org/officeDocument/2006/relationships">
  <rcc rId="7394" sId="1">
    <oc r="G3" t="inlineStr">
      <is>
        <t>от 23 января 2023  № 236</t>
      </is>
    </oc>
    <nc r="G3" t="inlineStr">
      <is>
        <t>от 12 января 2023  № 233</t>
      </is>
    </nc>
  </rcc>
</revisions>
</file>

<file path=xl/revisions/revisionLog1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05" sId="1">
    <oc r="G7" t="inlineStr">
      <is>
        <t>от "___" декабря 2022 № ___</t>
      </is>
    </oc>
    <nc r="G7" t="inlineStr">
      <is>
        <t>от "23" декабря 2022 № 227</t>
      </is>
    </nc>
  </rcc>
  <rdn rId="0" localSheetId="1" customView="1" name="Z_EAF61B99_7E7E_48AF_BC35_4A98D8D2E356_.wvu.PrintArea" hidden="1" oldHidden="1">
    <formula>Ведом.структура!$A$1:$G$572</formula>
  </rdn>
  <rdn rId="0" localSheetId="1" customView="1" name="Z_EAF61B99_7E7E_48AF_BC35_4A98D8D2E356_.wvu.FilterData" hidden="1" oldHidden="1">
    <formula>Ведом.структура!$A$13:$I$570</formula>
  </rdn>
  <rcv guid="{EAF61B99-7E7E-48AF-BC35-4A98D8D2E356}" action="add"/>
</revisions>
</file>

<file path=xl/revisions/revisionLog1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08" sId="1" numFmtId="4">
    <oc r="G114">
      <v>4318</v>
    </oc>
    <nc r="G114">
      <v>4575.7</v>
    </nc>
  </rcc>
  <rcc rId="6809" sId="1" numFmtId="4">
    <oc r="G163">
      <v>13510</v>
    </oc>
    <nc r="G163">
      <v>13510.0304</v>
    </nc>
  </rcc>
  <rcc rId="6810" sId="1">
    <oc r="G423">
      <f>7336.3+149.68+556.2</f>
    </oc>
    <nc r="G423">
      <f>7336.3+149.68+556.2+103341</f>
    </nc>
  </rcc>
  <rcc rId="6811" sId="1" numFmtId="4">
    <oc r="G580">
      <v>1881446.32439</v>
    </oc>
    <nc r="G580">
      <v>1984787.35479</v>
    </nc>
  </rcc>
  <rcc rId="6812" sId="1">
    <oc r="G161">
      <f>50104.8+1022.52+257.7</f>
    </oc>
    <nc r="G161">
      <f>50104.8+1022.52</f>
    </nc>
  </rcc>
</revisions>
</file>

<file path=xl/revisions/revisionLog14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48" sId="1" numFmtId="4">
    <oc r="G194">
      <v>1715.6</v>
    </oc>
    <nc r="G194">
      <v>1626.34</v>
    </nc>
  </rcc>
  <rcc rId="6049" sId="1" numFmtId="4">
    <oc r="G195">
      <v>518.1</v>
    </oc>
    <nc r="G195">
      <v>490.8</v>
    </nc>
  </rcc>
  <rcc rId="6050" sId="1" numFmtId="4">
    <oc r="G196">
      <v>204.4</v>
    </oc>
    <nc r="G196">
      <v>86</v>
    </nc>
  </rcc>
  <rcc rId="6051" sId="1" numFmtId="4">
    <oc r="G197">
      <v>60.2</v>
    </oc>
    <nc r="G197">
      <v>295.16000000000003</v>
    </nc>
  </rcc>
</revisions>
</file>

<file path=xl/revisions/revisionLog1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23" sId="1" numFmtId="4">
    <oc r="G94">
      <v>500</v>
    </oc>
    <nc r="G94">
      <v>4000</v>
    </nc>
  </rcc>
  <rcc rId="6824" sId="1" numFmtId="4">
    <oc r="G60">
      <v>500</v>
    </oc>
    <nc r="G60">
      <v>480</v>
    </nc>
  </rcc>
  <rcc rId="6825" sId="1" numFmtId="4">
    <oc r="G96">
      <v>403</v>
    </oc>
    <nc r="G96">
      <v>390.6</v>
    </nc>
  </rcc>
  <rcc rId="6826" sId="1" numFmtId="4">
    <oc r="G97">
      <v>121.8</v>
    </oc>
    <nc r="G97">
      <v>118</v>
    </nc>
  </rcc>
  <rcc rId="6827" sId="1" numFmtId="4">
    <oc r="G98">
      <v>30</v>
    </oc>
    <nc r="G98">
      <v>46.2</v>
    </nc>
  </rcc>
  <rcc rId="6828" sId="1" numFmtId="4">
    <oc r="G103">
      <f>25+10</f>
    </oc>
    <nc r="G103">
      <v>41</v>
    </nc>
  </rcc>
  <rcc rId="6829" sId="1" numFmtId="4">
    <oc r="G104">
      <f>2.4+50+50</f>
    </oc>
    <nc r="G104">
      <v>96.4</v>
    </nc>
  </rcc>
  <rrc rId="6830" sId="1" ref="A110:XFD110" action="insertRow"/>
  <rrc rId="6831" sId="1" ref="A110:XFD110" action="insertRow"/>
  <rcc rId="6832" sId="1">
    <nc r="A111" t="inlineStr">
      <is>
        <t>Прочие закупки товаров, работ и услуг для государственных (муниципальных) нужд</t>
      </is>
    </nc>
  </rcc>
  <rcc rId="6833" sId="1">
    <nc r="B111" t="inlineStr">
      <is>
        <t>968</t>
      </is>
    </nc>
  </rcc>
  <rcc rId="6834" sId="1">
    <nc r="C111" t="inlineStr">
      <is>
        <t>01</t>
      </is>
    </nc>
  </rcc>
  <rcc rId="6835" sId="1">
    <nc r="D111" t="inlineStr">
      <is>
        <t>13</t>
      </is>
    </nc>
  </rcc>
  <rcc rId="6836" sId="1">
    <nc r="E111" t="inlineStr">
      <is>
        <t>99900 82900</t>
      </is>
    </nc>
  </rcc>
  <rcc rId="6837" sId="1">
    <nc r="F111" t="inlineStr">
      <is>
        <t>244</t>
      </is>
    </nc>
  </rcc>
  <rcc rId="6838" sId="1" numFmtId="4">
    <nc r="G111">
      <v>7497.6814100000001</v>
    </nc>
  </rcc>
  <rrc rId="6839" sId="1" ref="A110:XFD110" action="insertRow"/>
  <rcc rId="6840" sId="1">
    <nc r="A111" t="inlineStr">
      <is>
        <t>Прочие мероприятия , связанные с выполнением обязательств ОМСУ</t>
      </is>
    </nc>
  </rcc>
  <rfmt sheetId="1" sqref="A111:XFD111" start="0" length="2147483647">
    <dxf>
      <font>
        <i/>
      </font>
    </dxf>
  </rfmt>
  <rcc rId="6841" sId="1">
    <nc r="B111" t="inlineStr">
      <is>
        <t>968</t>
      </is>
    </nc>
  </rcc>
  <rcc rId="6842" sId="1">
    <nc r="C111" t="inlineStr">
      <is>
        <t>01</t>
      </is>
    </nc>
  </rcc>
  <rcc rId="6843" sId="1">
    <nc r="D111" t="inlineStr">
      <is>
        <t>13</t>
      </is>
    </nc>
  </rcc>
  <rcc rId="6844" sId="1">
    <nc r="E111" t="inlineStr">
      <is>
        <t>99900 82900</t>
      </is>
    </nc>
  </rcc>
  <rcc rId="6845" sId="1">
    <nc r="G111">
      <f>G112</f>
    </nc>
  </rcc>
  <rrc rId="6846" sId="1" ref="A110:XFD110" action="deleteRow">
    <rfmt sheetId="1" xfDxf="1" sqref="A110:XFD110" start="0" length="0">
      <dxf>
        <font>
          <name val="Times New Roman CYR"/>
          <family val="1"/>
        </font>
        <alignment wrapText="1"/>
      </dxf>
    </rfmt>
    <rfmt sheetId="1" sqref="A110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6847" sId="1" numFmtId="4">
    <oc r="G118">
      <v>4155</v>
    </oc>
    <nc r="G118">
      <v>4154.6875</v>
    </nc>
  </rcc>
  <rcc rId="6848" sId="1" numFmtId="4">
    <oc r="G119">
      <v>845.5</v>
    </oc>
    <nc r="G119">
      <v>871.5</v>
    </nc>
  </rcc>
  <rcc rId="6849" sId="1" numFmtId="4">
    <oc r="G120">
      <v>4575.7</v>
    </oc>
    <nc r="G120">
      <v>4589.79</v>
    </nc>
  </rcc>
  <rrc rId="6850" sId="1" ref="A123:XFD123" action="insertRow"/>
  <rcc rId="6851" sId="1">
    <nc r="B123" t="inlineStr">
      <is>
        <t>968</t>
      </is>
    </nc>
  </rcc>
  <rcc rId="6852" sId="1">
    <nc r="C123" t="inlineStr">
      <is>
        <t>01</t>
      </is>
    </nc>
  </rcc>
  <rcc rId="6853" sId="1">
    <nc r="D123" t="inlineStr">
      <is>
        <t>13</t>
      </is>
    </nc>
  </rcc>
  <rcc rId="6854" sId="1">
    <nc r="E123" t="inlineStr">
      <is>
        <t>99900 83590</t>
      </is>
    </nc>
  </rcc>
  <rcc rId="6855" sId="1">
    <nc r="F123" t="inlineStr">
      <is>
        <t>853</t>
      </is>
    </nc>
  </rcc>
  <rcc rId="6856" sId="1" numFmtId="4">
    <nc r="G123">
      <v>0.3125</v>
    </nc>
  </rcc>
  <rcc rId="6857" sId="1">
    <nc r="A123" t="inlineStr">
      <is>
        <t>Уплата иных платежей</t>
      </is>
    </nc>
  </rcc>
  <rcc rId="6858" sId="1">
    <oc r="G115">
      <f>SUM(G116:G122)</f>
    </oc>
    <nc r="G115">
      <f>SUM(G116:G123)</f>
    </nc>
  </rcc>
  <rrc rId="6859" sId="1" ref="A124:XFD124" action="insertRow"/>
  <rrc rId="6860" sId="1" ref="A124:XFD124" action="insertRow"/>
  <rrc rId="6861" sId="1" ref="A124:XFD124" action="insertRow"/>
  <rcc rId="6862" sId="1">
    <nc r="A126" t="inlineStr">
      <is>
        <t>Иные выплаты населению</t>
      </is>
    </nc>
  </rcc>
  <rcc rId="6863" sId="1">
    <nc r="B126" t="inlineStr">
      <is>
        <t>968</t>
      </is>
    </nc>
  </rcc>
  <rcc rId="6864" sId="1">
    <nc r="C126" t="inlineStr">
      <is>
        <t>01</t>
      </is>
    </nc>
  </rcc>
  <rcc rId="6865" sId="1">
    <nc r="D126" t="inlineStr">
      <is>
        <t>13</t>
      </is>
    </nc>
  </rcc>
  <rcc rId="6866" sId="1">
    <nc r="E126" t="inlineStr">
      <is>
        <t>99900 86000</t>
      </is>
    </nc>
  </rcc>
  <rcc rId="6867" sId="1">
    <nc r="F126" t="inlineStr">
      <is>
        <t>360</t>
      </is>
    </nc>
  </rcc>
  <rcc rId="6868" sId="1" numFmtId="4">
    <nc r="G126">
      <v>20</v>
    </nc>
  </rcc>
  <rcc rId="6869" sId="1">
    <nc r="B125" t="inlineStr">
      <is>
        <t>968</t>
      </is>
    </nc>
  </rcc>
  <rcc rId="6870" sId="1">
    <nc r="C125" t="inlineStr">
      <is>
        <t>01</t>
      </is>
    </nc>
  </rcc>
  <rcc rId="6871" sId="1">
    <nc r="D125" t="inlineStr">
      <is>
        <t>13</t>
      </is>
    </nc>
  </rcc>
  <rcc rId="6872" sId="1">
    <nc r="E125" t="inlineStr">
      <is>
        <t>99900 86000</t>
      </is>
    </nc>
  </rcc>
  <rcc rId="6873" sId="1">
    <nc r="A125" t="inlineStr">
      <is>
        <t>Резервные фонды местных администраций</t>
      </is>
    </nc>
  </rcc>
  <rfmt sheetId="1" sqref="A125:XFD125" start="0" length="2147483647">
    <dxf>
      <font>
        <i/>
      </font>
    </dxf>
  </rfmt>
  <rcc rId="6874" sId="1">
    <nc r="G125">
      <f>G126</f>
    </nc>
  </rcc>
  <rcc rId="6875" sId="1">
    <oc r="G89">
      <f>G90+G95+G100+G105+G112+G114+G93</f>
    </oc>
    <nc r="G89">
      <f>G90+G95+G100+G105+G112+G114+G93+G110+G125</f>
    </nc>
  </rcc>
  <rrc rId="6876" sId="1" ref="A124:XFD124" action="deleteRow">
    <rfmt sheetId="1" xfDxf="1" sqref="A124:XFD124" start="0" length="0">
      <dxf>
        <font>
          <name val="Times New Roman CYR"/>
          <family val="1"/>
        </font>
        <alignment wrapText="1"/>
      </dxf>
    </rfmt>
    <rfmt sheetId="1" sqref="A124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6877" sId="1" ref="A131:XFD131" action="insertRow"/>
  <rcc rId="6878" sId="1">
    <nc r="A131" t="inlineStr">
      <is>
        <t>Закупка товаров, работ, услуг в сфере информационно-коммуникационных технологий</t>
      </is>
    </nc>
  </rcc>
  <rfmt sheetId="1" sqref="A131:XFD131" start="0" length="2147483647">
    <dxf>
      <font>
        <i val="0"/>
      </font>
    </dxf>
  </rfmt>
  <rfmt sheetId="1" sqref="A130:A131" start="0" length="0">
    <dxf>
      <border>
        <left style="thin">
          <color indexed="64"/>
        </left>
      </border>
    </dxf>
  </rfmt>
  <rfmt sheetId="1" sqref="A130:A131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c rId="6879" sId="1">
    <nc r="B131" t="inlineStr">
      <is>
        <t>968</t>
      </is>
    </nc>
  </rcc>
  <rcc rId="6880" sId="1">
    <nc r="C131" t="inlineStr">
      <is>
        <t>03</t>
      </is>
    </nc>
  </rcc>
  <rcc rId="6881" sId="1">
    <nc r="D131" t="inlineStr">
      <is>
        <t>10</t>
      </is>
    </nc>
  </rcc>
  <rcc rId="6882" sId="1">
    <nc r="E131" t="inlineStr">
      <is>
        <t>18002 82300</t>
      </is>
    </nc>
  </rcc>
  <rcc rId="6883" sId="1">
    <nc r="F131" t="inlineStr">
      <is>
        <t>242</t>
      </is>
    </nc>
  </rcc>
  <rcc rId="6884" sId="1" numFmtId="4">
    <nc r="G131">
      <v>16</v>
    </nc>
  </rcc>
  <rcc rId="6885" sId="1">
    <oc r="G130">
      <f>G132</f>
    </oc>
    <nc r="G130">
      <f>G131+G132</f>
    </nc>
  </rcc>
  <rcc rId="6886" sId="1" numFmtId="4">
    <oc r="G132">
      <v>1500</v>
    </oc>
    <nc r="G132">
      <v>2484</v>
    </nc>
  </rcc>
  <rrc rId="6887" sId="1" ref="A165:XFD165" action="insertRow"/>
  <rfmt sheetId="1" sqref="A165:XFD165">
    <dxf>
      <fill>
        <patternFill>
          <bgColor theme="0"/>
        </patternFill>
      </fill>
    </dxf>
  </rfmt>
  <rrc rId="6888" sId="1" ref="A165:XFD165" action="insertRow"/>
  <rfmt sheetId="1" sqref="A165:XFD165">
    <dxf>
      <fill>
        <patternFill>
          <bgColor theme="0"/>
        </patternFill>
      </fill>
    </dxf>
  </rfmt>
  <rfmt sheetId="1" sqref="A165:A167" start="0" length="0">
    <dxf>
      <border>
        <left style="thin">
          <color indexed="64"/>
        </left>
      </border>
    </dxf>
  </rfmt>
  <rfmt sheetId="1" sqref="A165:A167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rc rId="6889" sId="1" ref="A166:XFD166" action="insertRow"/>
  <rrc rId="6890" sId="1" ref="A166:XFD166" action="insertRow"/>
  <rcc rId="6891" sId="1">
    <nc r="A168" t="inlineStr">
      <is>
        <t>Субсидии автономным учреждениям на иные цели</t>
      </is>
    </nc>
  </rcc>
  <rfmt sheetId="1" sqref="A168:XFD168" start="0" length="2147483647">
    <dxf>
      <font>
        <b val="0"/>
      </font>
    </dxf>
  </rfmt>
  <rfmt sheetId="1" sqref="A165:XFD167" start="0" length="2147483647">
    <dxf>
      <font>
        <b val="0"/>
      </font>
    </dxf>
  </rfmt>
  <rcc rId="6892" sId="1">
    <nc r="B168" t="inlineStr">
      <is>
        <t>968</t>
      </is>
    </nc>
  </rcc>
  <rcc rId="6893" sId="1">
    <nc r="C168" t="inlineStr">
      <is>
        <t>05</t>
      </is>
    </nc>
  </rcc>
  <rcc rId="6894" sId="1">
    <nc r="D168" t="inlineStr">
      <is>
        <t>02</t>
      </is>
    </nc>
  </rcc>
  <rcc rId="6895" sId="1">
    <nc r="E168" t="inlineStr">
      <is>
        <t>06036 L5760</t>
      </is>
    </nc>
  </rcc>
  <rcc rId="6896" sId="1">
    <nc r="F168" t="inlineStr">
      <is>
        <t>622</t>
      </is>
    </nc>
  </rcc>
  <rcc rId="6897" sId="1" numFmtId="4">
    <nc r="G168">
      <v>51535</v>
    </nc>
  </rcc>
  <rcc rId="6898" sId="1" numFmtId="4">
    <nc r="G167">
      <v>51127.32</v>
    </nc>
  </rcc>
  <rcc rId="6899" sId="1">
    <nc r="F167" t="inlineStr">
      <is>
        <t>540</t>
      </is>
    </nc>
  </rcc>
  <rcc rId="6900" sId="1">
    <nc r="B167" t="inlineStr">
      <is>
        <t>968</t>
      </is>
    </nc>
  </rcc>
  <rcc rId="6901" sId="1">
    <nc r="C167" t="inlineStr">
      <is>
        <t>05</t>
      </is>
    </nc>
  </rcc>
  <rcc rId="6902" sId="1">
    <nc r="D167" t="inlineStr">
      <is>
        <t>02</t>
      </is>
    </nc>
  </rcc>
  <rcc rId="6903" sId="1">
    <nc r="E167" t="inlineStr">
      <is>
        <t>06036 L5760</t>
      </is>
    </nc>
  </rcc>
  <rcc rId="6904" sId="1">
    <nc r="A167" t="inlineStr">
      <is>
        <t>Иные межбюджетные трансферты</t>
      </is>
    </nc>
  </rcc>
  <rcc rId="6905" sId="1">
    <nc r="B166" t="inlineStr">
      <is>
        <t>968</t>
      </is>
    </nc>
  </rcc>
  <rcc rId="6906" sId="1">
    <nc r="C166" t="inlineStr">
      <is>
        <t>05</t>
      </is>
    </nc>
  </rcc>
  <rcc rId="6907" sId="1">
    <nc r="D166" t="inlineStr">
      <is>
        <t>02</t>
      </is>
    </nc>
  </rcc>
  <rcc rId="6908" sId="1">
    <nc r="E166" t="inlineStr">
      <is>
        <t>06036 L5760</t>
      </is>
    </nc>
  </rcc>
  <rcc rId="6909" sId="1">
    <nc r="G166">
      <f>G167+G168</f>
    </nc>
  </rcc>
  <rfmt sheetId="1" sqref="A166:XFD166" start="0" length="2147483647">
    <dxf>
      <font>
        <i/>
      </font>
    </dxf>
  </rfmt>
  <rcc rId="6910" sId="1">
    <nc r="A166" t="inlineStr">
      <is>
        <t>Обеспечение комплексного развития сельских территорий</t>
      </is>
    </nc>
  </rcc>
  <rcc rId="6911" sId="1">
    <nc r="A165" t="inlineStr">
      <is>
        <t>Обеспечение комплексного развития сельских территорий (Капитальный ремонт сетей водоснабжения г.Гусиноозерск)</t>
      </is>
    </nc>
  </rcc>
  <rfmt sheetId="1" sqref="A165:XFD165" start="0" length="2147483647">
    <dxf>
      <font>
        <b/>
      </font>
    </dxf>
  </rfmt>
  <rcc rId="6912" sId="1">
    <nc r="B165" t="inlineStr">
      <is>
        <t>968</t>
      </is>
    </nc>
  </rcc>
  <rcc rId="6913" sId="1">
    <nc r="C165" t="inlineStr">
      <is>
        <t>05</t>
      </is>
    </nc>
  </rcc>
  <rcc rId="6914" sId="1">
    <nc r="D165" t="inlineStr">
      <is>
        <t>02</t>
      </is>
    </nc>
  </rcc>
  <rcc rId="6915" sId="1">
    <nc r="E165" t="inlineStr">
      <is>
        <t>06036 00000</t>
      </is>
    </nc>
  </rcc>
  <rcc rId="6916" sId="1">
    <nc r="G165">
      <f>G166</f>
    </nc>
  </rcc>
  <rrc rId="6917" sId="1" ref="A165:XFD165" action="insertRow"/>
  <rfmt sheetId="1" sqref="A165:XFD165">
    <dxf>
      <fill>
        <patternFill>
          <bgColor theme="0"/>
        </patternFill>
      </fill>
    </dxf>
  </rfmt>
  <rfmt sheetId="1" sqref="A166:XFD166" start="0" length="2147483647">
    <dxf>
      <font>
        <b val="0"/>
      </font>
    </dxf>
  </rfmt>
  <rfmt sheetId="1" sqref="A166:XFD166" start="0" length="2147483647">
    <dxf>
      <font>
        <i/>
      </font>
    </dxf>
  </rfmt>
  <rcc rId="6918" sId="1">
    <nc r="A165" t="inlineStr">
      <is>
        <t>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</t>
      </is>
    </nc>
  </rcc>
  <rcc rId="6919" sId="1">
    <nc r="B165" t="inlineStr">
      <is>
        <t>968</t>
      </is>
    </nc>
  </rcc>
  <rcc rId="6920" sId="1">
    <nc r="C165" t="inlineStr">
      <is>
        <t>05</t>
      </is>
    </nc>
  </rcc>
  <rcc rId="6921" sId="1">
    <nc r="D165" t="inlineStr">
      <is>
        <t>02</t>
      </is>
    </nc>
  </rcc>
  <rcc rId="6922" sId="1">
    <nc r="E165" t="inlineStr">
      <is>
        <t>06030 00000</t>
      </is>
    </nc>
  </rcc>
  <rcc rId="6923" sId="1">
    <nc r="G165">
      <f>G166</f>
    </nc>
  </rcc>
  <rcc rId="6924" sId="1">
    <oc r="G164">
      <f>G169+G173</f>
    </oc>
    <nc r="G164">
      <f>G170+G174+G165</f>
    </nc>
  </rcc>
  <rcc rId="6925" sId="1" numFmtId="4">
    <oc r="G176">
      <f>50104.8+1022.52</f>
    </oc>
    <nc r="G176">
      <v>0</v>
    </nc>
  </rcc>
  <rcc rId="6926" sId="1">
    <oc r="G174">
      <f>G179+G177+G175</f>
    </oc>
    <nc r="G174">
      <f>G179+G177</f>
    </nc>
  </rcc>
  <rrc rId="6927" sId="1" ref="A176:XFD176" action="deleteRow">
    <undo index="65535" exp="area" dr="G176" r="G175" sId="1"/>
    <rfmt sheetId="1" xfDxf="1" sqref="A176:XFD176" start="0" length="0">
      <dxf>
        <font>
          <i/>
          <name val="Times New Roman CYR"/>
          <family val="1"/>
        </font>
        <alignment wrapText="1"/>
      </dxf>
    </rfmt>
    <rcc rId="0" sId="1" dxf="1">
      <nc r="A176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6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6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6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6" t="inlineStr">
        <is>
          <t>99900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6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76">
        <v>0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928" sId="1" ref="A175:XFD175" action="deleteRow">
    <rfmt sheetId="1" xfDxf="1" sqref="A175:XFD175" start="0" length="0">
      <dxf>
        <font>
          <i/>
          <name val="Times New Roman CYR"/>
          <family val="1"/>
        </font>
        <alignment wrapText="1"/>
      </dxf>
    </rfmt>
    <rcc rId="0" sId="1" dxf="1">
      <nc r="A175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5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7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75">
        <f>SUM(#REF!)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929" sId="1" ref="A187:XFD187" action="insertRow"/>
  <rcc rId="6930" sId="1" odxf="1" dxf="1">
    <nc r="B187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931" sId="1" odxf="1" dxf="1">
    <nc r="C187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932" sId="1" odxf="1" dxf="1">
    <nc r="D187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933" sId="1" odxf="1" dxf="1">
    <nc r="E187" t="inlineStr">
      <is>
        <t>99900 82900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934" sId="1">
    <nc r="F187" t="inlineStr">
      <is>
        <t>244</t>
      </is>
    </nc>
  </rcc>
  <rfmt sheetId="1" sqref="F187" start="0" length="2147483647">
    <dxf>
      <font>
        <i val="0"/>
      </font>
    </dxf>
  </rfmt>
  <rcc rId="6935" sId="1" odxf="1" dxf="1">
    <nc r="A187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"/>
        <family val="1"/>
      </font>
      <alignment horizontal="general" vertical="top"/>
    </odxf>
    <ndxf>
      <font>
        <i val="0"/>
        <color indexed="8"/>
        <name val="Times New Roman"/>
        <family val="1"/>
      </font>
      <alignment horizontal="left" vertical="center"/>
    </ndxf>
  </rcc>
  <rcc rId="6936" sId="1" numFmtId="4">
    <nc r="G187">
      <v>14841.30687</v>
    </nc>
  </rcc>
  <rfmt sheetId="1" sqref="G187" start="0" length="2147483647">
    <dxf>
      <font>
        <i val="0"/>
      </font>
    </dxf>
  </rfmt>
  <rcc rId="6937" sId="1">
    <oc r="G186">
      <f>G188</f>
    </oc>
    <nc r="G186">
      <f>G188+G187</f>
    </nc>
  </rcc>
  <rrc rId="6938" sId="1" ref="A195:XFD195" action="insertRow"/>
  <rrc rId="6939" sId="1" ref="A195:XFD195" action="insertRow"/>
  <rrc rId="6940" sId="1" ref="A195:XFD195" action="insertRow"/>
  <rfmt sheetId="1" sqref="A195:XFD197">
    <dxf>
      <fill>
        <patternFill>
          <bgColor theme="0"/>
        </patternFill>
      </fill>
    </dxf>
  </rfmt>
  <rfmt sheetId="1" sqref="A195:XFD197" start="0" length="2147483647">
    <dxf>
      <font>
        <b val="0"/>
      </font>
    </dxf>
  </rfmt>
  <rcc rId="6941" sId="1" odxf="1" dxf="1">
    <nc r="A197" t="inlineStr">
      <is>
        <t>Субсидии автономным учреждениям на иные цели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6942" sId="1">
    <nc r="B197" t="inlineStr">
      <is>
        <t>968</t>
      </is>
    </nc>
  </rcc>
  <rcc rId="6943" sId="1">
    <nc r="C197" t="inlineStr">
      <is>
        <t>07</t>
      </is>
    </nc>
  </rcc>
  <rcc rId="6944" sId="1">
    <nc r="D197" t="inlineStr">
      <is>
        <t>03</t>
      </is>
    </nc>
  </rcc>
  <rcc rId="6945" sId="1">
    <nc r="E197" t="inlineStr">
      <is>
        <t>06033 S2М40</t>
      </is>
    </nc>
  </rcc>
  <rcc rId="6946" sId="1">
    <nc r="F197" t="inlineStr">
      <is>
        <t>622</t>
      </is>
    </nc>
  </rcc>
  <rcc rId="6947" sId="1" numFmtId="4">
    <nc r="G197">
      <v>20379.41</v>
    </nc>
  </rcc>
  <rrc rId="6948" sId="1" ref="A195:XFD196" action="insertRow"/>
  <rfmt sheetId="1" sqref="A195:XFD196">
    <dxf>
      <fill>
        <patternFill>
          <bgColor theme="0"/>
        </patternFill>
      </fill>
    </dxf>
  </rfmt>
  <rfmt sheetId="1" sqref="A195:XFD196" start="0" length="2147483647">
    <dxf>
      <font>
        <b val="0"/>
      </font>
    </dxf>
  </rfmt>
  <rcc rId="6949" sId="1" numFmtId="4">
    <oc r="G202">
      <v>20278.02</v>
    </oc>
    <nc r="G202">
      <v>0</v>
    </nc>
  </rcc>
  <rcc rId="6950" sId="1" numFmtId="4">
    <oc r="G204">
      <f>38171.1+779+44045.8+898.93+195.7+327.8</f>
    </oc>
    <nc r="G204">
      <v>0</v>
    </nc>
  </rcc>
  <rcc rId="6951" sId="1">
    <nc r="B198" t="inlineStr">
      <is>
        <t>968</t>
      </is>
    </nc>
  </rcc>
  <rcc rId="6952" sId="1">
    <nc r="C198" t="inlineStr">
      <is>
        <t>07</t>
      </is>
    </nc>
  </rcc>
  <rcc rId="6953" sId="1">
    <nc r="D198" t="inlineStr">
      <is>
        <t>03</t>
      </is>
    </nc>
  </rcc>
  <rcc rId="6954" sId="1">
    <nc r="E198" t="inlineStr">
      <is>
        <t>06033 S2М40</t>
      </is>
    </nc>
  </rcc>
  <rfmt sheetId="1" sqref="A198:XFD198" start="0" length="2147483647">
    <dxf>
      <font>
        <i/>
      </font>
    </dxf>
  </rfmt>
  <rcc rId="6955" sId="1">
    <nc r="G198">
      <f>G199</f>
    </nc>
  </rcc>
  <rcc rId="6956" sId="1">
    <nc r="A198" t="inlineStr">
      <is>
        <t>Мероприятия по обеспечению комплексного развития сельских территорий</t>
      </is>
    </nc>
  </rcc>
  <rcc rId="6957" sId="1" odxf="1" dxf="1">
    <nc r="B197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958" sId="1" odxf="1" dxf="1">
    <nc r="C19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959" sId="1" odxf="1" dxf="1">
    <nc r="D197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97" start="0" length="0">
    <dxf>
      <font>
        <i/>
        <name val="Times New Roman"/>
        <family val="1"/>
      </font>
    </dxf>
  </rfmt>
  <rcc rId="6960" sId="1">
    <nc r="E197" t="inlineStr">
      <is>
        <t>06033 00000</t>
      </is>
    </nc>
  </rcc>
  <rcc rId="6961" sId="1">
    <nc r="A197" t="inlineStr">
      <is>
        <t>Обеспечение комплексного развития сельских территорий (Строительство открытого спортивного универсального плоскостного сооружения в у.Тохой, ул.Ленина, уч №5/1)</t>
      </is>
    </nc>
  </rcc>
  <rfmt sheetId="1" sqref="A197" start="0" length="2147483647">
    <dxf>
      <font>
        <i/>
      </font>
    </dxf>
  </rfmt>
  <rrc rId="6962" sId="1" ref="A196:XFD196" action="insertRow"/>
  <rrc rId="6963" sId="1" ref="A196:XFD196" action="insertRow"/>
  <rrc rId="6964" sId="1" ref="A200:XFD200" action="insertRow"/>
  <rrc rId="6965" sId="1" ref="A200:XFD200" action="insertRow"/>
  <rcc rId="6966" sId="1" odxf="1" dxf="1">
    <nc r="A201" t="inlineStr">
      <is>
        <t>Субсидии автономным учреждениям на иные цели</t>
      </is>
    </nc>
    <odxf>
      <font>
        <i/>
        <name val="Times New Roman"/>
        <family val="1"/>
      </font>
      <fill>
        <patternFill patternType="solid">
          <bgColor theme="0"/>
        </patternFill>
      </fill>
    </odxf>
    <ndxf>
      <font>
        <i val="0"/>
        <color indexed="8"/>
        <name val="Times New Roman"/>
        <family val="1"/>
      </font>
      <fill>
        <patternFill patternType="none">
          <bgColor indexed="65"/>
        </patternFill>
      </fill>
    </ndxf>
  </rcc>
  <rcc rId="6967" sId="1">
    <nc r="B201" t="inlineStr">
      <is>
        <t>968</t>
      </is>
    </nc>
  </rcc>
  <rcc rId="6968" sId="1">
    <nc r="C201" t="inlineStr">
      <is>
        <t>07</t>
      </is>
    </nc>
  </rcc>
  <rcc rId="6969" sId="1">
    <nc r="D201" t="inlineStr">
      <is>
        <t>03</t>
      </is>
    </nc>
  </rcc>
  <rfmt sheetId="1" sqref="A201:XFD201" start="0" length="2147483647">
    <dxf>
      <font>
        <b/>
      </font>
    </dxf>
  </rfmt>
  <rfmt sheetId="1" sqref="A201:XFD201" start="0" length="2147483647">
    <dxf>
      <font>
        <b val="0"/>
      </font>
    </dxf>
  </rfmt>
  <rfmt sheetId="1" sqref="A201:XFD201" start="0" length="2147483647">
    <dxf>
      <font>
        <i/>
      </font>
    </dxf>
  </rfmt>
  <rfmt sheetId="1" sqref="A201:XFD201" start="0" length="2147483647">
    <dxf>
      <font>
        <i val="0"/>
      </font>
    </dxf>
  </rfmt>
  <rcc rId="6970" sId="1">
    <nc r="F201" t="inlineStr">
      <is>
        <t>622</t>
      </is>
    </nc>
  </rcc>
  <rcc rId="6971" sId="1" numFmtId="4">
    <nc r="G201">
      <v>45171.06</v>
    </nc>
  </rcc>
  <rcc rId="6972" sId="1" odxf="1" dxf="1">
    <nc r="B200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973" sId="1" odxf="1" dxf="1">
    <nc r="C200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974" sId="1" odxf="1" dxf="1">
    <nc r="D200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200" start="0" length="0">
    <dxf>
      <font>
        <i val="0"/>
        <name val="Times New Roman"/>
        <family val="1"/>
      </font>
    </dxf>
  </rfmt>
  <rfmt sheetId="1" sqref="A200:XFD200" start="0" length="2147483647">
    <dxf>
      <font>
        <i val="0"/>
      </font>
    </dxf>
  </rfmt>
  <rfmt sheetId="1" sqref="A200:XFD200" start="0" length="2147483647">
    <dxf>
      <font>
        <i/>
      </font>
    </dxf>
  </rfmt>
  <rcc rId="6975" sId="1">
    <nc r="G200">
      <f>G201</f>
    </nc>
  </rcc>
  <rcc rId="6976" sId="1">
    <nc r="E201" t="inlineStr">
      <is>
        <t>06033 L5760</t>
      </is>
    </nc>
  </rcc>
  <rcc rId="6977" sId="1">
    <nc r="E200" t="inlineStr">
      <is>
        <t>06033 L5760</t>
      </is>
    </nc>
  </rcc>
  <rcc rId="6978" sId="1">
    <nc r="A200" t="inlineStr">
      <is>
        <t>Обеспечение комплексного развития сельских территорий</t>
      </is>
    </nc>
  </rcc>
  <rcc rId="6979" sId="1">
    <nc r="G199">
      <f>G202+G200</f>
    </nc>
  </rcc>
  <rfmt sheetId="1" sqref="G199" start="0" length="2147483647">
    <dxf>
      <font>
        <i/>
      </font>
    </dxf>
  </rfmt>
  <rcc rId="6980" sId="1" odxf="1" dxf="1">
    <nc r="A198" t="inlineStr">
      <is>
        <t>Субсидии автономным учреждениям на иные цели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6981" sId="1">
    <nc r="B198" t="inlineStr">
      <is>
        <t>968</t>
      </is>
    </nc>
  </rcc>
  <rcc rId="6982" sId="1">
    <nc r="C198" t="inlineStr">
      <is>
        <t>07</t>
      </is>
    </nc>
  </rcc>
  <rcc rId="6983" sId="1">
    <nc r="D198" t="inlineStr">
      <is>
        <t>03</t>
      </is>
    </nc>
  </rcc>
  <rcc rId="6984" sId="1">
    <nc r="F198" t="inlineStr">
      <is>
        <t>622</t>
      </is>
    </nc>
  </rcc>
  <rcc rId="6985" sId="1">
    <nc r="E198" t="inlineStr">
      <is>
        <t>06031 L5760</t>
      </is>
    </nc>
  </rcc>
  <rcc rId="6986" sId="1" xfDxf="1" dxf="1">
    <nc r="A197" t="inlineStr">
      <is>
        <t>Обеспечение комплексного развития сельских территорий</t>
      </is>
    </nc>
    <ndxf>
      <font>
        <name val="Times New Roman"/>
        <family val="1"/>
      </font>
      <fill>
        <patternFill patternType="solid">
          <bgColor theme="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97" start="0" length="2147483647">
    <dxf>
      <font>
        <i/>
      </font>
    </dxf>
  </rfmt>
  <rcc rId="6987" sId="1">
    <nc r="B197" t="inlineStr">
      <is>
        <t>968</t>
      </is>
    </nc>
  </rcc>
  <rcc rId="6988" sId="1">
    <nc r="C197" t="inlineStr">
      <is>
        <t>07</t>
      </is>
    </nc>
  </rcc>
  <rcc rId="6989" sId="1">
    <nc r="D197" t="inlineStr">
      <is>
        <t>03</t>
      </is>
    </nc>
  </rcc>
  <rcc rId="6990" sId="1">
    <nc r="E197" t="inlineStr">
      <is>
        <t>06031 L5760</t>
      </is>
    </nc>
  </rcc>
  <rfmt sheetId="1" sqref="A197:XFD197" start="0" length="2147483647">
    <dxf>
      <font>
        <i val="0"/>
      </font>
    </dxf>
  </rfmt>
  <rfmt sheetId="1" sqref="A197:XFD197" start="0" length="2147483647">
    <dxf>
      <font>
        <i/>
      </font>
    </dxf>
  </rfmt>
  <rcc rId="6991" sId="1" numFmtId="4">
    <nc r="G198">
      <v>39145.870000000003</v>
    </nc>
  </rcc>
  <rcc rId="6992" sId="1">
    <nc r="G197">
      <f>G198</f>
    </nc>
  </rcc>
  <rcc rId="6993" sId="1">
    <nc r="A196" t="inlineStr">
      <is>
        <t>Обеспечение комплексного развития сельских территорий ("Открытое спортивное универсальное плоскостное сооружение с.Гусиное Озеро Селенгинского района Республики Бурятия")</t>
      </is>
    </nc>
  </rcc>
  <rfmt sheetId="1" sqref="A196:XFD196" start="0" length="2147483647">
    <dxf>
      <font>
        <i/>
      </font>
    </dxf>
  </rfmt>
  <rcc rId="6994" sId="1">
    <nc r="B196" t="inlineStr">
      <is>
        <t>968</t>
      </is>
    </nc>
  </rcc>
  <rcc rId="6995" sId="1">
    <nc r="C196" t="inlineStr">
      <is>
        <t>07</t>
      </is>
    </nc>
  </rcc>
  <rcc rId="6996" sId="1">
    <nc r="D196" t="inlineStr">
      <is>
        <t>03</t>
      </is>
    </nc>
  </rcc>
  <rcc rId="6997" sId="1">
    <nc r="E196" t="inlineStr">
      <is>
        <t>06031 00000</t>
      </is>
    </nc>
  </rcc>
  <rcc rId="6998" sId="1">
    <nc r="G196">
      <f>G197</f>
    </nc>
  </rcc>
  <rcc rId="6999" sId="1" odxf="1" dxf="1">
    <nc r="B195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00" sId="1" odxf="1" dxf="1">
    <nc r="C195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01" sId="1" odxf="1" dxf="1">
    <nc r="D19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95" start="0" length="0">
    <dxf>
      <font>
        <i/>
        <name val="Times New Roman"/>
        <family val="1"/>
      </font>
    </dxf>
  </rfmt>
  <rfmt sheetId="1" sqref="A195:XFD195" start="0" length="2147483647">
    <dxf>
      <font>
        <i/>
      </font>
    </dxf>
  </rfmt>
  <rfmt sheetId="1" sqref="A195:XFD195" start="0" length="2147483647">
    <dxf>
      <font>
        <i val="0"/>
      </font>
    </dxf>
  </rfmt>
  <rfmt sheetId="1" sqref="A195:XFD195" start="0" length="2147483647">
    <dxf>
      <font>
        <b/>
      </font>
    </dxf>
  </rfmt>
  <rcc rId="7002" sId="1">
    <nc r="E195" t="inlineStr">
      <is>
        <t>06030 00000</t>
      </is>
    </nc>
  </rcc>
  <rcc rId="7003" sId="1">
    <nc r="G195">
      <f>G196+G199</f>
    </nc>
  </rcc>
  <rcc rId="7004" sId="1">
    <oc r="G194">
      <f>G204</f>
    </oc>
    <nc r="G194">
      <f>G195</f>
    </nc>
  </rcc>
  <rcc rId="7005" sId="1">
    <nc r="A195" t="inlineStr">
      <is>
        <t>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</t>
      </is>
    </nc>
  </rcc>
  <rrc rId="7006" sId="1" ref="A204:XFD204" action="deleteRow"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Непрограммные расходы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04">
        <v>968</v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4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4">
        <f>G205+G207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007" sId="1" ref="A204:XFD204" action="deleteRow"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Мероприятия по обеспечению комплексного развития сельских территорий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99900 72М40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4">
        <f>G205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008" sId="1" ref="A204:XFD204" action="deleteRow"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Субсидии автономным учреждениям на иные цели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99900 72М40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4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04">
        <v>0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009" sId="1" ref="A204:XFD204" action="deleteRow"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Обеспечение комплексного развития сельских территорий</t>
        </is>
      </nc>
      <ndxf>
        <font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4">
        <f>G205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010" sId="1" ref="A204:XFD204" action="deleteRow"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Субсидии автономным учреждениям на иные цели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99900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4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04">
        <v>0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011" sId="1" ref="A206:XFD208" action="insertRow"/>
  <rfmt sheetId="1" sqref="A206:XFD208">
    <dxf>
      <fill>
        <patternFill>
          <bgColor theme="0"/>
        </patternFill>
      </fill>
    </dxf>
  </rfmt>
  <rfmt sheetId="1" sqref="A206:XFD208" start="0" length="2147483647">
    <dxf>
      <font>
        <i val="0"/>
        <charset val="204"/>
      </font>
    </dxf>
  </rfmt>
  <rfmt sheetId="1" sqref="A206:XFD208" start="0" length="2147483647">
    <dxf>
      <font>
        <b val="0"/>
      </font>
    </dxf>
  </rfmt>
  <rcc rId="7012" sId="1" odxf="1" dxf="1">
    <nc r="A208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7013" sId="1">
    <oc r="G211">
      <f>179751.5+3668.5+921.8</f>
    </oc>
    <nc r="G211"/>
  </rcc>
  <rcc rId="7014" sId="1">
    <nc r="F208" t="inlineStr">
      <is>
        <t>622</t>
      </is>
    </nc>
  </rcc>
  <rcc rId="7015" sId="1">
    <nc r="B208" t="inlineStr">
      <is>
        <t>968</t>
      </is>
    </nc>
  </rcc>
  <rcc rId="7016" sId="1">
    <nc r="C208" t="inlineStr">
      <is>
        <t>08</t>
      </is>
    </nc>
  </rcc>
  <rcc rId="7017" sId="1">
    <nc r="D208" t="inlineStr">
      <is>
        <t>01</t>
      </is>
    </nc>
  </rcc>
  <rcc rId="7018" sId="1">
    <nc r="E208" t="inlineStr">
      <is>
        <t>06037 L5760</t>
      </is>
    </nc>
  </rcc>
  <rcc rId="7019" sId="1" numFmtId="4">
    <nc r="G208">
      <v>113109.36</v>
    </nc>
  </rcc>
  <rcc rId="7020" sId="1">
    <nc r="B207" t="inlineStr">
      <is>
        <t>968</t>
      </is>
    </nc>
  </rcc>
  <rcc rId="7021" sId="1">
    <nc r="C207" t="inlineStr">
      <is>
        <t>08</t>
      </is>
    </nc>
  </rcc>
  <rcc rId="7022" sId="1">
    <nc r="D207" t="inlineStr">
      <is>
        <t>01</t>
      </is>
    </nc>
  </rcc>
  <rcc rId="7023" sId="1">
    <nc r="E207" t="inlineStr">
      <is>
        <t>06037 L5760</t>
      </is>
    </nc>
  </rcc>
  <rcc rId="7024" sId="1">
    <nc r="A207" t="inlineStr">
      <is>
        <t>Обеспечение комплексного развития сельских территорий</t>
      </is>
    </nc>
  </rcc>
  <rfmt sheetId="1" sqref="A207:XFD207" start="0" length="2147483647">
    <dxf>
      <font>
        <i/>
      </font>
    </dxf>
  </rfmt>
  <rcc rId="7025" sId="1">
    <nc r="G207">
      <f>G208</f>
    </nc>
  </rcc>
  <rrc rId="7026" sId="1" ref="A207:XFD207" action="insertRow"/>
  <rrc rId="7027" sId="1" ref="A207:XFD207" action="insertRow"/>
  <rfmt sheetId="1" sqref="A208:XFD208" start="0" length="2147483647">
    <dxf>
      <font>
        <i/>
      </font>
    </dxf>
  </rfmt>
  <rcc rId="7028" sId="1">
    <nc r="A208" t="inlineStr">
      <is>
        <t>Обеспечение комплексного развития сельских территорий (Капитальный ремонт районного Дома культуры для МАУ РДК "Шахтер" г.Гусиноозерск)</t>
      </is>
    </nc>
  </rcc>
  <rcc rId="7029" sId="1">
    <nc r="B208" t="inlineStr">
      <is>
        <t>968</t>
      </is>
    </nc>
  </rcc>
  <rcc rId="7030" sId="1">
    <nc r="C208" t="inlineStr">
      <is>
        <t>08</t>
      </is>
    </nc>
  </rcc>
  <rcc rId="7031" sId="1">
    <nc r="D208" t="inlineStr">
      <is>
        <t>01</t>
      </is>
    </nc>
  </rcc>
  <rcc rId="7032" sId="1">
    <nc r="E208" t="inlineStr">
      <is>
        <t>06037 00000</t>
      </is>
    </nc>
  </rcc>
  <rcc rId="7033" sId="1">
    <nc r="G208">
      <f>G209</f>
    </nc>
  </rcc>
  <rrc rId="7034" sId="1" ref="A207:XFD208" action="insertRow"/>
  <rcc rId="7035" sId="1" odxf="1" dxf="1">
    <nc r="A209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7036" sId="1">
    <nc r="B209" t="inlineStr">
      <is>
        <t>968</t>
      </is>
    </nc>
  </rcc>
  <rcc rId="7037" sId="1">
    <nc r="C209" t="inlineStr">
      <is>
        <t>08</t>
      </is>
    </nc>
  </rcc>
  <rcc rId="7038" sId="1">
    <nc r="D209" t="inlineStr">
      <is>
        <t>01</t>
      </is>
    </nc>
  </rcc>
  <rcc rId="7039" sId="1">
    <nc r="E209" t="inlineStr">
      <is>
        <t>06034 L5760</t>
      </is>
    </nc>
  </rcc>
  <rcc rId="7040" sId="1">
    <nc r="F209" t="inlineStr">
      <is>
        <t>622</t>
      </is>
    </nc>
  </rcc>
  <rcc rId="7041" sId="1" numFmtId="4">
    <nc r="G209">
      <v>71232.36</v>
    </nc>
  </rcc>
  <rcc rId="7042" sId="1">
    <nc r="B208" t="inlineStr">
      <is>
        <t>968</t>
      </is>
    </nc>
  </rcc>
  <rcc rId="7043" sId="1">
    <nc r="C208" t="inlineStr">
      <is>
        <t>08</t>
      </is>
    </nc>
  </rcc>
  <rcc rId="7044" sId="1">
    <nc r="D208" t="inlineStr">
      <is>
        <t>01</t>
      </is>
    </nc>
  </rcc>
  <rcc rId="7045" sId="1">
    <nc r="E208" t="inlineStr">
      <is>
        <t>06034 L5760</t>
      </is>
    </nc>
  </rcc>
  <rfmt sheetId="1" sqref="B208:E208" start="0" length="2147483647">
    <dxf>
      <font>
        <i/>
      </font>
    </dxf>
  </rfmt>
  <rcc rId="7046" sId="1">
    <nc r="G208">
      <f>G209</f>
    </nc>
  </rcc>
  <rfmt sheetId="1" sqref="G208" start="0" length="2147483647">
    <dxf>
      <font>
        <i/>
      </font>
    </dxf>
  </rfmt>
  <rcc rId="7047" sId="1">
    <nc r="A208" t="inlineStr">
      <is>
        <t>Обеспечение комплексного развития сельских территорий</t>
      </is>
    </nc>
  </rcc>
  <rfmt sheetId="1" sqref="A208" start="0" length="2147483647">
    <dxf>
      <font>
        <i/>
      </font>
    </dxf>
  </rfmt>
  <rcc rId="7048" sId="1" odxf="1" dxf="1">
    <nc r="B207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49" sId="1" odxf="1" dxf="1">
    <nc r="C207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50" sId="1" odxf="1" dxf="1">
    <nc r="D207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07" start="0" length="0">
    <dxf>
      <font>
        <i/>
        <name val="Times New Roman"/>
        <family val="1"/>
      </font>
    </dxf>
  </rfmt>
  <rcc rId="7051" sId="1">
    <nc r="E207" t="inlineStr">
      <is>
        <t>06034 00000</t>
      </is>
    </nc>
  </rcc>
  <rcc rId="7052" sId="1">
    <nc r="G207">
      <f>G208</f>
    </nc>
  </rcc>
  <rfmt sheetId="1" sqref="G207" start="0" length="2147483647">
    <dxf>
      <font>
        <i/>
      </font>
    </dxf>
  </rfmt>
  <rcc rId="7053" sId="1">
    <nc r="A207" t="inlineStr">
      <is>
        <t xml:space="preserve">Обеспечение комплексного развития сельских территорий (Капитальный ремонт Цайдамского сельского клуба в у. Цайдам, ул.Школьная, д.23) </t>
      </is>
    </nc>
  </rcc>
  <rfmt sheetId="1" sqref="A207" start="0" length="2147483647">
    <dxf>
      <font>
        <i/>
      </font>
    </dxf>
  </rfmt>
  <rcc rId="7054" sId="1" odxf="1" dxf="1">
    <nc r="B20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55" sId="1" odxf="1" dxf="1">
    <nc r="C206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56" sId="1" odxf="1" dxf="1">
    <nc r="D20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06" start="0" length="0">
    <dxf>
      <font>
        <i/>
        <name val="Times New Roman"/>
        <family val="1"/>
      </font>
    </dxf>
  </rfmt>
  <rfmt sheetId="1" sqref="B206:E206" start="0" length="2147483647">
    <dxf>
      <font>
        <b/>
      </font>
    </dxf>
  </rfmt>
  <rfmt sheetId="1" sqref="B206:E206" start="0" length="2147483647">
    <dxf>
      <font>
        <i val="0"/>
      </font>
    </dxf>
  </rfmt>
  <rcc rId="7057" sId="1">
    <nc r="E206" t="inlineStr">
      <is>
        <t>06030 00000</t>
      </is>
    </nc>
  </rcc>
  <rcc rId="7058" sId="1">
    <nc r="G206">
      <f>G207+G210</f>
    </nc>
  </rcc>
  <rcc rId="7059" sId="1">
    <oc r="G205">
      <f>G213</f>
    </oc>
    <nc r="G205">
      <f>G206</f>
    </nc>
  </rcc>
  <rcc rId="7060" sId="1">
    <nc r="A206" t="inlineStr">
      <is>
        <t>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</t>
      </is>
    </nc>
  </rcc>
  <rfmt sheetId="1" sqref="A206" start="0" length="2147483647">
    <dxf>
      <font>
        <b/>
      </font>
    </dxf>
  </rfmt>
  <rrc rId="7061" sId="1" ref="A213:XFD213" action="deleteRow">
    <rfmt sheetId="1" xfDxf="1" sqref="A213:XFD213" start="0" length="0">
      <dxf>
        <font>
          <name val="Times New Roman CYR"/>
          <family val="1"/>
        </font>
        <alignment wrapText="1"/>
      </dxf>
    </rfmt>
    <rcc rId="0" sId="1" dxf="1">
      <nc r="A213" t="inlineStr">
        <is>
          <t>Непрограммные расходы</t>
        </is>
      </nc>
      <ndxf>
        <font>
          <b/>
          <color indexed="8"/>
          <name val="Times New Roman CYR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3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3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3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3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13">
        <f>G214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062" sId="1" ref="A213:XFD213" action="deleteRow">
    <rfmt sheetId="1" xfDxf="1" sqref="A213:XFD213" start="0" length="0">
      <dxf>
        <font>
          <i/>
          <name val="Times New Roman CYR"/>
          <family val="1"/>
        </font>
        <alignment wrapText="1"/>
      </dxf>
    </rfmt>
    <rcc rId="0" sId="1" dxf="1">
      <nc r="A213" t="inlineStr">
        <is>
          <t>Обеспечение комплексного развития сельских территорий</t>
        </is>
      </nc>
      <ndxf>
        <font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3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3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13">
        <f>G214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063" sId="1" ref="A213:XFD213" action="deleteRow">
    <rfmt sheetId="1" xfDxf="1" sqref="A213:XFD213" start="0" length="0">
      <dxf>
        <font>
          <name val="Times New Roman CYR"/>
          <family val="1"/>
        </font>
        <alignment wrapText="1"/>
      </dxf>
    </rfmt>
    <rcc rId="0" sId="1" dxf="1">
      <nc r="A213" t="inlineStr">
        <is>
          <t>Субсидии автономным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3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3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3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1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064" sId="1" numFmtId="4">
    <oc r="G251">
      <f>23099+15000</f>
    </oc>
    <nc r="G251">
      <v>22465.171050000001</v>
    </nc>
  </rcc>
  <rcc rId="7065" sId="1" numFmtId="4">
    <oc r="G265">
      <f>51536.4-255.2</f>
    </oc>
    <nc r="G265">
      <v>51715.686000000002</v>
    </nc>
  </rcc>
  <rcc rId="7066" sId="1" numFmtId="4">
    <oc r="G267">
      <f>482.5+9.8</f>
    </oc>
    <nc r="G267">
      <v>492.34699999999998</v>
    </nc>
  </rcc>
  <rcc rId="7067" sId="1" numFmtId="4">
    <oc r="G283">
      <f>19875.4+1268.7+213.6</f>
    </oc>
    <nc r="G283">
      <v>21357.655999999999</v>
    </nc>
  </rcc>
  <rcc rId="7068" sId="1" numFmtId="4">
    <oc r="G318">
      <v>64.3</v>
    </oc>
    <nc r="G318">
      <v>64.262</v>
    </nc>
  </rcc>
  <rcc rId="7069" sId="1" numFmtId="4">
    <oc r="G319">
      <v>19.399999999999999</v>
    </oc>
    <nc r="G319">
      <v>19.407</v>
    </nc>
  </rcc>
  <rcc rId="7070" sId="1" numFmtId="4">
    <oc r="G328">
      <v>423.3</v>
    </oc>
    <nc r="G328">
      <v>392.1</v>
    </nc>
  </rcc>
  <rcc rId="7071" sId="1" numFmtId="4">
    <oc r="G329">
      <v>127.8</v>
    </oc>
    <nc r="G329">
      <v>118.4</v>
    </nc>
  </rcc>
  <rcc rId="7072" sId="1" numFmtId="4">
    <oc r="G332">
      <v>505.2</v>
    </oc>
    <nc r="G332">
      <v>2561.95811</v>
    </nc>
  </rcc>
  <rcc rId="7073" sId="1" numFmtId="4">
    <oc r="G331">
      <v>2638</v>
    </oc>
    <nc r="G331">
      <v>856.38184000000001</v>
    </nc>
  </rcc>
  <rrc rId="7074" sId="1" ref="A333:XFD333" action="insertRow"/>
  <rcc rId="7075" sId="1">
    <nc r="A333" t="inlineStr">
      <is>
        <t>Уплата налога на имущество организаций и земельного налога</t>
      </is>
    </nc>
  </rcc>
  <rcc rId="7076" sId="1">
    <nc r="B333" t="inlineStr">
      <is>
        <t>969</t>
      </is>
    </nc>
  </rcc>
  <rcc rId="7077" sId="1">
    <nc r="C333" t="inlineStr">
      <is>
        <t>07</t>
      </is>
    </nc>
  </rcc>
  <rcc rId="7078" sId="1">
    <nc r="D333" t="inlineStr">
      <is>
        <t>09</t>
      </is>
    </nc>
  </rcc>
  <rcc rId="7079" sId="1">
    <nc r="E333" t="inlineStr">
      <is>
        <t>10501 83040</t>
      </is>
    </nc>
  </rcc>
  <rcc rId="7080" sId="1">
    <nc r="F333" t="inlineStr">
      <is>
        <t>851</t>
      </is>
    </nc>
  </rcc>
  <rcc rId="7081" sId="1" numFmtId="4">
    <nc r="G333">
      <v>35.700000000000003</v>
    </nc>
  </rcc>
  <rrc rId="7082" sId="1" ref="A334:XFD334" action="insertRow"/>
  <rcc rId="7083" sId="1">
    <nc r="B334" t="inlineStr">
      <is>
        <t>969</t>
      </is>
    </nc>
  </rcc>
  <rcc rId="7084" sId="1">
    <nc r="C334" t="inlineStr">
      <is>
        <t>07</t>
      </is>
    </nc>
  </rcc>
  <rcc rId="7085" sId="1">
    <nc r="D334" t="inlineStr">
      <is>
        <t>09</t>
      </is>
    </nc>
  </rcc>
  <rcc rId="7086" sId="1">
    <nc r="E334" t="inlineStr">
      <is>
        <t>10501 83040</t>
      </is>
    </nc>
  </rcc>
  <rcc rId="7087" sId="1">
    <nc r="F334" t="inlineStr">
      <is>
        <t>852</t>
      </is>
    </nc>
  </rcc>
  <rcc rId="7088" sId="1" numFmtId="4">
    <nc r="G334">
      <v>48.5</v>
    </nc>
  </rcc>
  <rcc rId="7089" sId="1">
    <oc r="G327">
      <f>SUM(G328:G332)</f>
    </oc>
    <nc r="G327">
      <f>SUM(G328:G334)</f>
    </nc>
  </rcc>
  <rcc rId="7090" sId="1" xfDxf="1" dxf="1">
    <nc r="A334" t="inlineStr">
      <is>
        <t>Уплата прочих налогов, сборов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091" sId="1" numFmtId="4">
    <oc r="G336">
      <f>21490.9+429.9</f>
    </oc>
    <nc r="G336">
      <v>21952</v>
    </nc>
  </rcc>
  <rcc rId="7092" sId="1" numFmtId="4">
    <oc r="G337">
      <f>6490.3+129.8</f>
    </oc>
    <nc r="G337">
      <v>6629.5</v>
    </nc>
  </rcc>
  <rcc rId="7093" sId="1" numFmtId="4">
    <oc r="G408">
      <v>196.8</v>
    </oc>
    <nc r="G408">
      <v>196.85059999999999</v>
    </nc>
  </rcc>
  <rcc rId="7094" sId="1" numFmtId="4">
    <oc r="G420">
      <f>15795.13</f>
    </oc>
    <nc r="G420">
      <v>4678.8845199999996</v>
    </nc>
  </rcc>
  <rrc rId="7095" sId="1" ref="A421:XFD421" action="insertRow"/>
  <rcc rId="7096" sId="1">
    <nc r="B421" t="inlineStr">
      <is>
        <t>971</t>
      </is>
    </nc>
  </rcc>
  <rcc rId="7097" sId="1">
    <nc r="C421" t="inlineStr">
      <is>
        <t>04</t>
      </is>
    </nc>
  </rcc>
  <rcc rId="7098" sId="1">
    <nc r="D421" t="inlineStr">
      <is>
        <t>09</t>
      </is>
    </nc>
  </rcc>
  <rcc rId="7099" sId="1">
    <nc r="E421" t="inlineStr">
      <is>
        <t>11001 82200</t>
      </is>
    </nc>
  </rcc>
  <rcc rId="7100" sId="1">
    <nc r="F421" t="inlineStr">
      <is>
        <t>540</t>
      </is>
    </nc>
  </rcc>
  <rcc rId="7101" sId="1" numFmtId="4">
    <nc r="G421">
      <v>12425.109399999999</v>
    </nc>
  </rcc>
  <rrc rId="7102" sId="1" ref="A421:XFD421" action="insertRow"/>
  <rcc rId="7103" sId="1">
    <nc r="B421" t="inlineStr">
      <is>
        <t>971</t>
      </is>
    </nc>
  </rcc>
  <rcc rId="7104" sId="1">
    <nc r="C421" t="inlineStr">
      <is>
        <t>04</t>
      </is>
    </nc>
  </rcc>
  <rcc rId="7105" sId="1">
    <nc r="D421" t="inlineStr">
      <is>
        <t>09</t>
      </is>
    </nc>
  </rcc>
  <rcc rId="7106" sId="1">
    <nc r="E421" t="inlineStr">
      <is>
        <t>11001 82200</t>
      </is>
    </nc>
  </rcc>
  <rcc rId="7107" sId="1">
    <nc r="F421" t="inlineStr">
      <is>
        <t>247</t>
      </is>
    </nc>
  </rcc>
  <rcc rId="7108" sId="1" xfDxf="1" dxf="1">
    <nc r="A421" t="inlineStr">
      <is>
        <t>Закупка энергетических ресурсов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109" sId="1" xfDxf="1" dxf="1">
    <nc r="A422" t="inlineStr">
      <is>
        <t>Иные межбюджетные трансферты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110" sId="1" numFmtId="4">
    <nc r="G421">
      <v>25.855550000000001</v>
    </nc>
  </rcc>
  <rcc rId="7111" sId="1">
    <oc r="G419">
      <f>G420</f>
    </oc>
    <nc r="G419">
      <f>G420+G421+G422</f>
    </nc>
  </rcc>
  <rcc rId="7112" sId="1" numFmtId="4">
    <oc r="G428">
      <f>367.6386+19.4</f>
    </oc>
    <nc r="G428">
      <v>386.988</v>
    </nc>
  </rcc>
  <rcc rId="7113" sId="1" numFmtId="4">
    <oc r="G439">
      <f>29475.6+600+613.8</f>
    </oc>
    <nc r="G439">
      <v>330078.61</v>
    </nc>
  </rcc>
  <rcc rId="7114" sId="1" numFmtId="4">
    <oc r="G444">
      <f>56433.1+1151.67+300.2</f>
    </oc>
    <nc r="G444">
      <v>57885</v>
    </nc>
  </rcc>
  <rcc rId="7115" sId="1">
    <oc r="E444" t="inlineStr">
      <is>
        <t>99900 L5760</t>
      </is>
    </oc>
    <nc r="E444" t="inlineStr">
      <is>
        <t>06032 L5760</t>
      </is>
    </nc>
  </rcc>
  <rcc rId="7116" sId="1">
    <oc r="E443" t="inlineStr">
      <is>
        <t>99900 L5760</t>
      </is>
    </oc>
    <nc r="E443" t="inlineStr">
      <is>
        <t>06032 L5760</t>
      </is>
    </nc>
  </rcc>
  <rrc rId="7117" sId="1" ref="A443:XFD443" action="insertRow"/>
  <rcc rId="7118" sId="1" odxf="1" dxf="1">
    <nc r="B443" t="inlineStr">
      <is>
        <t>971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119" sId="1" odxf="1" dxf="1">
    <nc r="C443" t="inlineStr">
      <is>
        <t>08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120" sId="1" odxf="1" dxf="1">
    <nc r="D443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443" start="0" length="0">
    <dxf>
      <font>
        <b val="0"/>
        <i/>
        <name val="Times New Roman"/>
        <family val="1"/>
      </font>
    </dxf>
  </rfmt>
  <rcc rId="7121" sId="1">
    <nc r="G443">
      <f>G444</f>
    </nc>
  </rcc>
  <rcc rId="7122" sId="1">
    <nc r="E443" t="inlineStr">
      <is>
        <t>06032 00000</t>
      </is>
    </nc>
  </rcc>
  <rcc rId="7123" sId="1">
    <nc r="A443" t="inlineStr">
      <is>
        <t xml:space="preserve">Обеспечение комплексного развития сельских территорий (Строительство сельского дома культуры в у. Тохой, ул.Ленина, уч.№27А) </t>
      </is>
    </nc>
  </rcc>
  <rfmt sheetId="1" sqref="A443" start="0" length="2147483647">
    <dxf>
      <font>
        <b val="0"/>
      </font>
    </dxf>
  </rfmt>
  <rfmt sheetId="1" sqref="A443" start="0" length="2147483647">
    <dxf>
      <font>
        <i/>
      </font>
    </dxf>
  </rfmt>
  <rcc rId="7124" sId="1">
    <oc r="E442" t="inlineStr">
      <is>
        <t>99900 00000</t>
      </is>
    </oc>
    <nc r="E442" t="inlineStr">
      <is>
        <t>06030 00000</t>
      </is>
    </nc>
  </rcc>
  <rcc rId="7125" sId="1" xfDxf="1" dxf="1">
    <oc r="A442" t="inlineStr">
      <is>
        <t>Непрограммные расходы</t>
      </is>
    </oc>
    <nc r="A442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ndxf>
      <font>
        <b/>
        <color indexed="8"/>
        <name val="Times New Roman"/>
        <family val="1"/>
      </font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126" sId="1">
    <oc r="G442">
      <f>G444</f>
    </oc>
    <nc r="G442">
      <f>G443</f>
    </nc>
  </rcc>
  <rcc rId="7127" sId="1">
    <oc r="G450">
      <f>7336.3+149.68+556.2+103341</f>
    </oc>
    <nc r="G450">
      <f>7336.3+149.68+556.2+103341-0.03</f>
    </nc>
  </rcc>
  <rcc rId="7128" sId="1" numFmtId="4">
    <oc r="G484">
      <v>534</v>
    </oc>
    <nc r="G484">
      <v>1284</v>
    </nc>
  </rcc>
  <rcc rId="7129" sId="1" numFmtId="4">
    <oc r="G517">
      <v>100</v>
    </oc>
    <nc r="G517">
      <v>102.04082</v>
    </nc>
  </rcc>
  <rcc rId="7130" sId="1" numFmtId="4">
    <oc r="G539">
      <v>500</v>
    </oc>
    <nc r="G539">
      <v>1250</v>
    </nc>
  </rcc>
  <rcc rId="7131" sId="1" numFmtId="4">
    <oc r="G564">
      <v>210</v>
    </oc>
    <nc r="G564">
      <v>189.95918</v>
    </nc>
  </rcc>
  <rcc rId="7132" sId="1" numFmtId="4">
    <oc r="G563">
      <v>13.8</v>
    </oc>
    <nc r="G563">
      <v>31.8</v>
    </nc>
  </rcc>
  <rcc rId="7133" sId="1" numFmtId="4">
    <oc r="G596">
      <f>6766+138.05306+86.30068</f>
    </oc>
    <nc r="G596">
      <v>8630.0681999999997</v>
    </nc>
  </rcc>
  <rcv guid="{73FC67B9-3A5E-4402-A781-D3BF0209130F}" action="delete"/>
  <rdn rId="0" localSheetId="1" customView="1" name="Z_73FC67B9_3A5E_4402_A781_D3BF0209130F_.wvu.PrintArea" hidden="1" oldHidden="1">
    <formula>Ведом.структура!$A$5:$G$599</formula>
    <oldFormula>Ведом.структура!$A$5:$G$599</oldFormula>
  </rdn>
  <rdn rId="0" localSheetId="1" customView="1" name="Z_73FC67B9_3A5E_4402_A781_D3BF0209130F_.wvu.FilterData" hidden="1" oldHidden="1">
    <formula>Ведом.структура!$A$17:$I$597</formula>
    <oldFormula>Ведом.структура!$A$17:$I$597</oldFormula>
  </rdn>
  <rcv guid="{73FC67B9-3A5E-4402-A781-D3BF0209130F}" action="add"/>
</revisions>
</file>

<file path=xl/revisions/revisionLog1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36" sId="1" numFmtId="4">
    <oc r="G111">
      <v>7497.6814100000001</v>
    </oc>
    <nc r="G111">
      <v>6797.6662500000002</v>
    </nc>
  </rcc>
  <rcc rId="7137" sId="1" numFmtId="4">
    <oc r="G120">
      <v>4589.79</v>
    </oc>
    <nc r="G120">
      <v>5289.79</v>
    </nc>
  </rcc>
  <rcc rId="7138" sId="1" numFmtId="4">
    <oc r="G183">
      <f>14836.15464+302.77866+15.13893</f>
    </oc>
    <nc r="G183">
      <v>15154.087390000001</v>
    </nc>
  </rcc>
  <rcc rId="7139" sId="1">
    <oc r="E271" t="inlineStr">
      <is>
        <t>10201S2К90</t>
      </is>
    </oc>
    <nc r="E271" t="inlineStr">
      <is>
        <t>10201 S2К90</t>
      </is>
    </nc>
  </rcc>
  <rcc rId="7140" sId="1">
    <oc r="E270" t="inlineStr">
      <is>
        <t>10201S2К90</t>
      </is>
    </oc>
    <nc r="E270" t="inlineStr">
      <is>
        <t>10201 S2К90</t>
      </is>
    </nc>
  </rcc>
</revisions>
</file>

<file path=xl/revisions/revisionLog1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07" start="0" length="2147483647">
    <dxf>
      <font>
        <i val="0"/>
      </font>
    </dxf>
  </rfmt>
  <rcc rId="7141" sId="1">
    <oc r="F596" t="inlineStr">
      <is>
        <t>322</t>
      </is>
    </oc>
    <nc r="F596" t="inlineStr">
      <is>
        <t>244</t>
      </is>
    </nc>
  </rcc>
  <rcc rId="7142" sId="1">
    <oc r="E596" t="inlineStr">
      <is>
        <t>06004 L5760</t>
      </is>
    </oc>
    <nc r="E596" t="inlineStr">
      <is>
        <t>06040 L5760</t>
      </is>
    </nc>
  </rcc>
  <rcc rId="7143" sId="1" odxf="1" dxf="1">
    <oc r="A596" t="inlineStr">
      <is>
        <t>Субсидии гражданам на приобретение жилья</t>
      </is>
    </oc>
    <nc r="A596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7144" sId="1">
    <oc r="E595" t="inlineStr">
      <is>
        <t>06004 L5760</t>
      </is>
    </oc>
    <nc r="E595" t="inlineStr">
      <is>
        <t>06040 L5760</t>
      </is>
    </nc>
  </rcc>
  <rcc rId="7145" sId="1">
    <oc r="E594" t="inlineStr">
      <is>
        <t>06004 00000</t>
      </is>
    </oc>
    <nc r="E594" t="inlineStr">
      <is>
        <t>06040 00000</t>
      </is>
    </nc>
  </rcc>
  <rcc rId="7146" sId="1">
    <oc r="A594" t="inlineStr">
      <is>
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</is>
    </oc>
    <nc r="A594" t="inlineStr">
      <is>
        <t>Реализация мероприятий по строительству жилья, предоставляемого по договору найма жилого помещения</t>
      </is>
    </nc>
  </rcc>
  <rfmt sheetId="1" sqref="A593">
    <dxf>
      <alignment vertical="center"/>
    </dxf>
  </rfmt>
</revisions>
</file>

<file path=xl/revisions/revisionLog1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47" sId="1">
    <oc r="A594" t="inlineStr">
      <is>
        <t>Реализация мероприятий по строительству жилья, предоставляемого по договору найма жилого помещения</t>
      </is>
    </oc>
    <nc r="A594" t="inlineStr">
      <is>
        <t>Основное мероприятие "Реализация мероприятий по строительству жилья, предоставляемого по договору найма жилого помещения"</t>
      </is>
    </nc>
  </rcc>
</revisions>
</file>

<file path=xl/revisions/revisionLog1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48" sId="1" odxf="1" dxf="1">
    <oc r="E570" t="inlineStr">
      <is>
        <t>06007 00000</t>
      </is>
    </oc>
    <nc r="E570" t="inlineStr">
      <is>
        <t>06010 00000</t>
      </is>
    </nc>
    <odxf>
      <font>
        <name val="Times New Roman"/>
        <family val="1"/>
      </font>
    </odxf>
    <ndxf>
      <font>
        <name val="Times New Roman"/>
        <family val="1"/>
      </font>
    </ndxf>
  </rcc>
  <rcc rId="7149" sId="1" odxf="1" dxf="1">
    <oc r="E571" t="inlineStr">
      <is>
        <t>06007 82900</t>
      </is>
    </oc>
    <nc r="E571" t="inlineStr">
      <is>
        <t>06010 82900</t>
      </is>
    </nc>
    <odxf>
      <font>
        <name val="Times New Roman"/>
        <family val="1"/>
      </font>
    </odxf>
    <ndxf>
      <font>
        <name val="Times New Roman"/>
        <family val="1"/>
      </font>
    </ndxf>
  </rcc>
  <rcc rId="7150" sId="1" odxf="1" dxf="1">
    <oc r="E572" t="inlineStr">
      <is>
        <t>06007 82900</t>
      </is>
    </oc>
    <nc r="E572" t="inlineStr">
      <is>
        <t>06010 82900</t>
      </is>
    </nc>
    <odxf>
      <font>
        <name val="Times New Roman"/>
        <family val="1"/>
      </font>
    </odxf>
    <ndxf>
      <font>
        <name val="Times New Roman"/>
        <family val="1"/>
      </font>
    </ndxf>
  </rcc>
</revisions>
</file>

<file path=xl/revisions/revisionLog1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42:G442" start="0" length="2147483647">
    <dxf>
      <font>
        <b val="0"/>
      </font>
    </dxf>
  </rfmt>
  <rfmt sheetId="1" sqref="A442:G442" start="0" length="2147483647">
    <dxf>
      <font>
        <i/>
      </font>
    </dxf>
  </rfmt>
  <rfmt sheetId="1" sqref="G443" start="0" length="2147483647">
    <dxf>
      <font>
        <b val="0"/>
      </font>
    </dxf>
  </rfmt>
  <rfmt sheetId="1" sqref="G443" start="0" length="2147483647">
    <dxf>
      <font>
        <i/>
      </font>
    </dxf>
  </rfmt>
</revisions>
</file>

<file path=xl/revisions/revisionLog1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151" sId="1" ref="A450:XFD450" action="insertRow"/>
  <rrc rId="7152" sId="1" ref="A450:XFD450" action="insertRow"/>
  <rrc rId="7153" sId="1" ref="A451:XFD451" action="deleteRow">
    <rfmt sheetId="1" xfDxf="1" sqref="A451:XFD451" start="0" length="0">
      <dxf>
        <font>
          <name val="Times New Roman CYR"/>
          <family val="1"/>
        </font>
        <alignment wrapText="1"/>
      </dxf>
    </rfmt>
    <rfmt sheetId="1" sqref="A451" start="0" length="0">
      <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5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5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5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5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5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1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154" sId="1" odxf="1" dxf="1">
    <oc r="A448" t="inlineStr">
      <is>
        <t>Непрограммные расходы</t>
      </is>
    </oc>
    <nc r="A448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b/>
        <i val="0"/>
        <color indexed="8"/>
        <name val="Times New Roman"/>
        <family val="1"/>
      </font>
    </odxf>
    <ndxf>
      <font>
        <b val="0"/>
        <i/>
        <color indexed="8"/>
        <name val="Times New Roman"/>
        <family val="1"/>
      </font>
    </ndxf>
  </rcc>
  <rcc rId="7155" sId="1" odxf="1" dxf="1">
    <oc r="A449" t="inlineStr">
      <is>
        <t>Обеспечение комплексного развития сельских территорий</t>
      </is>
    </oc>
    <nc r="A449" t="inlineStr">
      <is>
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cc rId="7156" sId="1" odxf="1" dxf="1">
    <nc r="A450" t="inlineStr">
      <is>
        <t>Обеспечение комплексного развития сельских территорий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fmt sheetId="1" sqref="A451" start="0" length="0">
    <dxf>
      <font>
        <color indexed="8"/>
        <name val="Times New Roman"/>
        <family val="1"/>
      </font>
      <fill>
        <patternFill patternType="solid"/>
      </fill>
    </dxf>
  </rfmt>
  <rfmt sheetId="1" sqref="C448" start="0" length="0">
    <dxf>
      <font>
        <b val="0"/>
        <i/>
        <name val="Times New Roman"/>
        <family val="1"/>
      </font>
    </dxf>
  </rfmt>
  <rfmt sheetId="1" sqref="D448" start="0" length="0">
    <dxf>
      <font>
        <b val="0"/>
        <i/>
        <name val="Times New Roman"/>
        <family val="1"/>
      </font>
    </dxf>
  </rfmt>
  <rcc rId="7157" sId="1" odxf="1" dxf="1">
    <oc r="E448" t="inlineStr">
      <is>
        <t>99900 00000</t>
      </is>
    </oc>
    <nc r="E448" t="inlineStr">
      <is>
        <t>06030 00000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448" start="0" length="0">
    <dxf>
      <font>
        <b val="0"/>
        <i/>
        <name val="Times New Roman"/>
        <family val="1"/>
      </font>
    </dxf>
  </rfmt>
  <rcc rId="7158" sId="1" odxf="1" dxf="1">
    <oc r="G448">
      <f>G449</f>
    </oc>
    <nc r="G448">
      <f>G449</f>
    </nc>
    <odxf>
      <font>
        <b/>
        <i val="0"/>
        <name val="Times New Roman"/>
        <family val="1"/>
      </font>
      <fill>
        <patternFill patternType="solid">
          <bgColor theme="0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7159" sId="1">
    <oc r="E449" t="inlineStr">
      <is>
        <t>99900 L5760</t>
      </is>
    </oc>
    <nc r="E449" t="inlineStr">
      <is>
        <t>06035 00000</t>
      </is>
    </nc>
  </rcc>
  <rfmt sheetId="1" sqref="F449" start="0" length="0">
    <dxf>
      <font>
        <i/>
        <name val="Times New Roman"/>
        <family val="1"/>
      </font>
    </dxf>
  </rfmt>
  <rcc rId="7160" sId="1" odxf="1" dxf="1">
    <oc r="G449">
      <f>G451</f>
    </oc>
    <nc r="G449">
      <f>G450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7161" sId="1">
    <nc r="C450" t="inlineStr">
      <is>
        <t>11</t>
      </is>
    </nc>
  </rcc>
  <rcc rId="7162" sId="1">
    <nc r="D450" t="inlineStr">
      <is>
        <t>02</t>
      </is>
    </nc>
  </rcc>
  <rcc rId="7163" sId="1">
    <nc r="E450" t="inlineStr">
      <is>
        <t>06035 L5760</t>
      </is>
    </nc>
  </rcc>
  <rfmt sheetId="1" sqref="F450" start="0" length="0">
    <dxf>
      <font>
        <i/>
        <name val="Times New Roman"/>
        <family val="1"/>
      </font>
    </dxf>
  </rfmt>
  <rcc rId="7164" sId="1" odxf="1" dxf="1">
    <nc r="G450">
      <f>SUM(G451:G451)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7165" sId="1">
    <oc r="E451" t="inlineStr">
      <is>
        <t>99900 L5760</t>
      </is>
    </oc>
    <nc r="E451" t="inlineStr">
      <is>
        <t>06035 L5760</t>
      </is>
    </nc>
  </rcc>
  <rcc rId="7166" sId="1" odxf="1" dxf="1" numFmtId="4">
    <oc r="G451">
      <f>7336.3+149.68+556.2+103341-0.03</f>
    </oc>
    <nc r="G451">
      <v>111383.15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7167" sId="1">
    <nc r="B450" t="inlineStr">
      <is>
        <t>971</t>
      </is>
    </nc>
  </rcc>
  <rfmt sheetId="1" sqref="B448" start="0" length="2147483647">
    <dxf>
      <font>
        <b val="0"/>
      </font>
    </dxf>
  </rfmt>
</revisions>
</file>

<file path=xl/revisions/revisionLog1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05:G205" start="0" length="2147483647">
    <dxf>
      <font>
        <i val="0"/>
        <charset val="204"/>
      </font>
    </dxf>
  </rfmt>
  <rfmt sheetId="1" sqref="A206:G206" start="0" length="2147483647">
    <dxf>
      <font>
        <b val="0"/>
      </font>
    </dxf>
  </rfmt>
  <rfmt sheetId="1" sqref="A206:G206" start="0" length="2147483647">
    <dxf>
      <font>
        <i/>
      </font>
    </dxf>
  </rfmt>
  <rfmt sheetId="1" sqref="A195:G195" start="0" length="2147483647">
    <dxf>
      <font>
        <b val="0"/>
      </font>
    </dxf>
  </rfmt>
  <rfmt sheetId="1" sqref="A195:G197" start="0" length="2147483647">
    <dxf>
      <font>
        <i/>
      </font>
    </dxf>
  </rfmt>
  <rcc rId="7168" sId="1" odxf="1" dxf="1">
    <oc r="A195" t="inlineStr">
      <is>
        <t>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</t>
      </is>
    </oc>
    <nc r="A195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ill>
        <patternFill patternType="solid">
          <bgColor theme="0"/>
        </patternFill>
      </fill>
      <alignment horizontal="left" vertical="center"/>
    </odxf>
    <ndxf>
      <fill>
        <patternFill patternType="none">
          <bgColor indexed="65"/>
        </patternFill>
      </fill>
      <alignment horizontal="general" vertical="top"/>
    </ndxf>
  </rcc>
  <rcc rId="7169" sId="1" odxf="1" dxf="1">
    <oc r="A206" t="inlineStr">
      <is>
        <t>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</t>
      </is>
    </oc>
    <nc r="A206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color indexed="8"/>
        <name val="Times New Roman"/>
        <family val="1"/>
      </font>
      <fill>
        <patternFill patternType="solid">
          <bgColor theme="0"/>
        </patternFill>
      </fill>
      <alignment horizontal="left" vertical="center"/>
    </odxf>
    <ndxf>
      <font>
        <color indexed="8"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fmt sheetId="1" sqref="A442" start="0" length="0">
    <dxf>
      <font>
        <color indexed="8"/>
        <name val="Times New Roman"/>
        <family val="1"/>
      </font>
    </dxf>
  </rfmt>
  <rcc rId="7170" sId="1" odxf="1" dxf="1">
    <oc r="A165" t="inlineStr">
      <is>
        <t>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</t>
      </is>
    </oc>
    <nc r="A165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b/>
        <i val="0"/>
        <name val="Times New Roman"/>
        <family val="1"/>
      </font>
      <fill>
        <patternFill patternType="solid">
          <bgColor theme="0"/>
        </patternFill>
      </fill>
      <alignment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ndxf>
  </rcc>
  <rfmt sheetId="1" sqref="B165:G165" start="0" length="2147483647">
    <dxf>
      <font>
        <b val="0"/>
      </font>
    </dxf>
  </rfmt>
  <rfmt sheetId="1" sqref="B165:G165" start="0" length="2147483647">
    <dxf>
      <font>
        <i/>
      </font>
    </dxf>
  </rfmt>
</revisions>
</file>

<file path=xl/revisions/revisionLog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52" sId="1">
    <oc r="G232">
      <f>12321.9+12500</f>
    </oc>
    <nc r="G232">
      <f>12321.9+12321.9</f>
    </nc>
  </rcc>
</revisions>
</file>

<file path=xl/revisions/revisionLog1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71" sId="1">
    <oc r="G606">
      <f>G598-G604</f>
    </oc>
    <nc r="G606"/>
  </rcc>
  <rcc rId="7172" sId="1" numFmtId="4">
    <oc r="G608">
      <v>1984787.35479</v>
    </oc>
    <nc r="G608"/>
  </rcc>
  <rcc rId="7173" sId="1">
    <oc r="G610">
      <f>G598-G608</f>
    </oc>
    <nc r="G610"/>
  </rcc>
  <rcc rId="7174" sId="1" numFmtId="4">
    <oc r="G604">
      <v>1869267.99</v>
    </oc>
    <nc r="G604">
      <v>2352224.9559999998</v>
    </nc>
  </rcc>
  <rcc rId="7175" sId="1" odxf="1" dxf="1">
    <nc r="G607">
      <f>G598-G604</f>
    </nc>
    <odxf>
      <numFmt numFmtId="0" formatCode="General"/>
    </odxf>
    <ndxf>
      <numFmt numFmtId="167" formatCode="_-* #,##0.00000\ _₽_-;\-* #,##0.00000\ _₽_-;_-* &quot;-&quot;?????\ _₽_-;_-@_-"/>
    </ndxf>
  </rcc>
</revisions>
</file>

<file path=xl/revisions/revisionLog1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176" sId="1" ref="A146:XFD146" action="insertRow"/>
  <rrc rId="7177" sId="1" ref="A146:XFD146" action="insertRow"/>
  <rrc rId="7178" sId="1" ref="A146:XFD146" action="insertRow"/>
  <rrc rId="7179" sId="1" ref="A146:XFD146" action="insertRow"/>
  <rcc rId="7180" sId="1">
    <nc r="A149" t="inlineStr">
      <is>
        <t>Субсидии автономным учреждениям на иные цели</t>
      </is>
    </nc>
  </rcc>
  <rcc rId="7181" sId="1">
    <nc r="B149" t="inlineStr">
      <is>
        <t>968</t>
      </is>
    </nc>
  </rcc>
  <rcc rId="7182" sId="1">
    <nc r="C149" t="inlineStr">
      <is>
        <t>04</t>
      </is>
    </nc>
  </rcc>
  <rcc rId="7183" sId="1">
    <nc r="D149" t="inlineStr">
      <is>
        <t>09</t>
      </is>
    </nc>
  </rcc>
  <rcc rId="7184" sId="1">
    <nc r="E149" t="inlineStr">
      <is>
        <t>04304 S23Д0</t>
      </is>
    </nc>
  </rcc>
  <rcc rId="7185" sId="1">
    <nc r="F149" t="inlineStr">
      <is>
        <t>622</t>
      </is>
    </nc>
  </rcc>
  <rcc rId="7186" sId="1" numFmtId="4">
    <nc r="G149">
      <v>381.95697999999999</v>
    </nc>
  </rcc>
  <rcc rId="7187" sId="1">
    <nc r="B148" t="inlineStr">
      <is>
        <t>968</t>
      </is>
    </nc>
  </rcc>
  <rcc rId="7188" sId="1">
    <nc r="C148" t="inlineStr">
      <is>
        <t>04</t>
      </is>
    </nc>
  </rcc>
  <rcc rId="7189" sId="1">
    <nc r="D148" t="inlineStr">
      <is>
        <t>09</t>
      </is>
    </nc>
  </rcc>
  <rcc rId="7190" sId="1">
    <nc r="E148" t="inlineStr">
      <is>
        <t>04304 S23Д0</t>
      </is>
    </nc>
  </rcc>
  <rfmt sheetId="1" sqref="A148:XFD148" start="0" length="2147483647">
    <dxf>
      <font>
        <i/>
      </font>
    </dxf>
  </rfmt>
  <rcc rId="7191" sId="1">
    <nc r="G148">
      <f>G149</f>
    </nc>
  </rcc>
  <rcc rId="7192" sId="1" xfDxf="1" dxf="1">
    <nc r="A148" t="inlineStr">
      <is>
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7193" sId="1" ref="A146:XFD147" action="insertRow"/>
  <rcc rId="7194" sId="1">
    <nc r="A149" t="inlineStr">
      <is>
        <t>Основное мероприятие "Содержание автомобильных дорог общего пользования местного значения"</t>
      </is>
    </nc>
  </rcc>
  <rcv guid="{73FC67B9-3A5E-4402-A781-D3BF0209130F}" action="delete"/>
  <rdn rId="0" localSheetId="1" customView="1" name="Z_73FC67B9_3A5E_4402_A781_D3BF0209130F_.wvu.PrintArea" hidden="1" oldHidden="1">
    <formula>Ведом.структура!$A$5:$G$606</formula>
    <oldFormula>Ведом.структура!$A$5:$G$606</oldFormula>
  </rdn>
  <rdn rId="0" localSheetId="1" customView="1" name="Z_73FC67B9_3A5E_4402_A781_D3BF0209130F_.wvu.FilterData" hidden="1" oldHidden="1">
    <formula>Ведом.структура!$A$17:$I$604</formula>
    <oldFormula>Ведом.структура!$A$17:$I$604</oldFormula>
  </rdn>
  <rcv guid="{73FC67B9-3A5E-4402-A781-D3BF0209130F}" action="add"/>
</revisions>
</file>

<file path=xl/revisions/revisionLog1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197" sId="1" ref="A150:XFD150" action="insertRow"/>
  <rcc rId="7198" sId="1">
    <nc r="A150" t="inlineStr">
      <is>
        <t>Субсидии автономным учреждениям на иные цели</t>
      </is>
    </nc>
  </rcc>
  <rcc rId="7199" sId="1">
    <nc r="B150" t="inlineStr">
      <is>
        <t>968</t>
      </is>
    </nc>
  </rcc>
  <rcc rId="7200" sId="1">
    <nc r="C150" t="inlineStr">
      <is>
        <t>04</t>
      </is>
    </nc>
  </rcc>
  <rcc rId="7201" sId="1">
    <nc r="D150" t="inlineStr">
      <is>
        <t>09</t>
      </is>
    </nc>
  </rcc>
  <rcc rId="7202" sId="1">
    <nc r="E150" t="inlineStr">
      <is>
        <t>04304 S21Д0</t>
      </is>
    </nc>
  </rcc>
  <rcc rId="7203" sId="1">
    <nc r="F150" t="inlineStr">
      <is>
        <t>622</t>
      </is>
    </nc>
  </rcc>
  <rcc rId="7204" sId="1" numFmtId="4">
    <nc r="G150">
      <v>51020.41</v>
    </nc>
  </rcc>
  <rrc rId="7205" sId="1" ref="A150:XFD150" action="insertRow"/>
  <rcc rId="7206" sId="1">
    <nc r="F150" t="inlineStr">
      <is>
        <t>540</t>
      </is>
    </nc>
  </rcc>
  <rcc rId="7207" sId="1" numFmtId="4">
    <nc r="G150">
      <v>50000</v>
    </nc>
  </rcc>
  <rcc rId="7208" sId="1">
    <nc r="B150" t="inlineStr">
      <is>
        <t>968</t>
      </is>
    </nc>
  </rcc>
  <rcc rId="7209" sId="1">
    <nc r="C150" t="inlineStr">
      <is>
        <t>04</t>
      </is>
    </nc>
  </rcc>
  <rcc rId="7210" sId="1">
    <nc r="D150" t="inlineStr">
      <is>
        <t>09</t>
      </is>
    </nc>
  </rcc>
  <rcc rId="7211" sId="1">
    <nc r="E150" t="inlineStr">
      <is>
        <t>04304 S21Д0</t>
      </is>
    </nc>
  </rcc>
  <rcc rId="7212" sId="1">
    <nc r="A150" t="inlineStr">
      <is>
        <t>Иные межбюджетные трансферты</t>
      </is>
    </nc>
  </rcc>
  <rrc rId="7213" sId="1" ref="A150:XFD150" action="insertRow"/>
  <rcc rId="7214" sId="1">
    <nc r="B150" t="inlineStr">
      <is>
        <t>968</t>
      </is>
    </nc>
  </rcc>
  <rcc rId="7215" sId="1">
    <nc r="C150" t="inlineStr">
      <is>
        <t>04</t>
      </is>
    </nc>
  </rcc>
  <rcc rId="7216" sId="1">
    <nc r="D150" t="inlineStr">
      <is>
        <t>09</t>
      </is>
    </nc>
  </rcc>
  <rcc rId="7217" sId="1">
    <nc r="E150" t="inlineStr">
      <is>
        <t>04304 S21Д0</t>
      </is>
    </nc>
  </rcc>
  <rfmt sheetId="1" sqref="A150:XFD150" start="0" length="2147483647">
    <dxf>
      <font>
        <i/>
      </font>
    </dxf>
  </rfmt>
  <rcc rId="7218" sId="1">
    <nc r="G150">
      <f>G151+G152</f>
    </nc>
  </rcc>
  <rcc rId="7219" sId="1">
    <nc r="A150" t="inlineStr">
      <is>
        <t>На дорожную деятельность в отношении автомобильных дорог общего пользования местного значения</t>
      </is>
    </nc>
  </rcc>
  <rfmt sheetId="1" sqref="A149:XFD149" start="0" length="2147483647">
    <dxf>
      <font>
        <i/>
      </font>
    </dxf>
  </rfmt>
  <rcc rId="7220" sId="1">
    <nc r="B149" t="inlineStr">
      <is>
        <t>968</t>
      </is>
    </nc>
  </rcc>
  <rcc rId="7221" sId="1">
    <nc r="C149" t="inlineStr">
      <is>
        <t>04</t>
      </is>
    </nc>
  </rcc>
  <rcc rId="7222" sId="1">
    <nc r="D149" t="inlineStr">
      <is>
        <t>09</t>
      </is>
    </nc>
  </rcc>
  <rcc rId="7223" sId="1">
    <nc r="E149" t="inlineStr">
      <is>
        <t>04304 00000</t>
      </is>
    </nc>
  </rcc>
  <rcc rId="7224" sId="1">
    <nc r="G149">
      <f>G150+G153</f>
    </nc>
  </rcc>
  <rcc rId="7225" sId="1" odxf="1" dxf="1">
    <nc r="B148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226" sId="1" odxf="1" dxf="1">
    <nc r="C148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227" sId="1" odxf="1" dxf="1">
    <nc r="D148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48" start="0" length="0">
    <dxf>
      <font>
        <i/>
        <name val="Times New Roman"/>
        <family val="1"/>
      </font>
    </dxf>
  </rfmt>
  <rcc rId="7228" sId="1">
    <nc r="E148" t="inlineStr">
      <is>
        <t>04300 00000</t>
      </is>
    </nc>
  </rcc>
  <rcc rId="7229" sId="1">
    <nc r="E147" t="inlineStr">
      <is>
        <t>04000 00000</t>
      </is>
    </nc>
  </rcc>
  <rfmt sheetId="1" sqref="A147:XFD147" start="0" length="2147483647">
    <dxf>
      <font>
        <b/>
      </font>
    </dxf>
  </rfmt>
  <rcc rId="7230" sId="1">
    <nc r="A148" t="inlineStr">
      <is>
        <t>Подпрограмма "Развитие дорожной сети в Селенгинском районе"</t>
      </is>
    </nc>
  </rcc>
  <rfmt sheetId="1" sqref="A148:XFD148" start="0" length="2147483647">
    <dxf>
      <font>
        <i/>
      </font>
    </dxf>
  </rfmt>
  <rfmt sheetId="1" sqref="A148:XFD148" start="0" length="2147483647">
    <dxf>
      <font>
        <i val="0"/>
      </font>
    </dxf>
  </rfmt>
  <rfmt sheetId="1" sqref="A148:XFD148" start="0" length="2147483647">
    <dxf>
      <font>
        <i/>
      </font>
    </dxf>
  </rfmt>
  <rcc rId="7231" sId="1" odxf="1" dxf="1">
    <nc r="B147" t="inlineStr">
      <is>
        <t>968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232" sId="1" odxf="1" dxf="1">
    <nc r="C147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233" sId="1" odxf="1" dxf="1">
    <nc r="D147" t="inlineStr">
      <is>
        <t>09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A147:XFD147" start="0" length="2147483647">
    <dxf>
      <font>
        <b val="0"/>
      </font>
    </dxf>
  </rfmt>
  <rfmt sheetId="1" sqref="A147:XFD147" start="0" length="2147483647">
    <dxf>
      <font>
        <b/>
      </font>
    </dxf>
  </rfmt>
  <rfmt sheetId="1" sqref="A147:XFD147" start="0" length="2147483647">
    <dxf>
      <font>
        <i/>
      </font>
    </dxf>
  </rfmt>
  <rfmt sheetId="1" sqref="A147:XFD147" start="0" length="2147483647">
    <dxf>
      <font>
        <i val="0"/>
      </font>
    </dxf>
  </rfmt>
  <rcc rId="7234" sId="1">
    <nc r="A147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nc>
  </rcc>
  <rcc rId="7235" sId="1">
    <nc r="G148">
      <f>G149</f>
    </nc>
  </rcc>
  <rcc rId="7236" sId="1">
    <nc r="G147">
      <f>G148</f>
    </nc>
  </rcc>
  <rrc rId="7237" sId="1" ref="A146:XFD146" action="insertRow"/>
  <rrc rId="7238" sId="1" ref="A146:XFD146" action="insertRow"/>
  <rcc rId="7239" sId="1" odxf="1" dxf="1">
    <nc r="B148" t="inlineStr">
      <is>
        <t>968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7240" sId="1" odxf="1" dxf="1">
    <nc r="C148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7241" sId="1" odxf="1" dxf="1">
    <nc r="D148" t="inlineStr">
      <is>
        <t>09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A148:XFD148">
    <dxf>
      <fill>
        <patternFill>
          <bgColor rgb="FFCCFFFF"/>
        </patternFill>
      </fill>
    </dxf>
  </rfmt>
  <rcc rId="7242" sId="1">
    <nc r="G148">
      <f>G149</f>
    </nc>
  </rcc>
  <rcc rId="7243" sId="1">
    <nc r="A148" t="inlineStr">
      <is>
        <t>Дорожное хозяйство</t>
      </is>
    </nc>
  </rcc>
  <rfmt sheetId="1" sqref="A148" start="0" length="2147483647">
    <dxf>
      <font>
        <b/>
      </font>
    </dxf>
  </rfmt>
  <rfmt sheetId="1" sqref="B134" start="0" length="2147483647">
    <dxf>
      <font>
        <i val="0"/>
      </font>
    </dxf>
  </rfmt>
  <rfmt sheetId="1" sqref="B141" start="0" length="2147483647">
    <dxf>
      <font>
        <i val="0"/>
      </font>
    </dxf>
  </rfmt>
  <rfmt sheetId="1" sqref="G148" start="0" length="2147483647">
    <dxf>
      <font>
        <b/>
      </font>
    </dxf>
  </rfmt>
  <rrc rId="7244" sId="1" ref="A146:XFD146" action="deleteRow">
    <rfmt sheetId="1" xfDxf="1" sqref="A146:XFD146" start="0" length="0">
      <dxf>
        <font>
          <i/>
          <name val="Times New Roman CYR"/>
          <family val="1"/>
        </font>
        <alignment wrapText="1"/>
      </dxf>
    </rfmt>
    <rfmt sheetId="1" sqref="A146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4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46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46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4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6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4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245" sId="1" ref="A146:XFD146" action="deleteRow">
    <rfmt sheetId="1" xfDxf="1" sqref="A146:XFD146" start="0" length="0">
      <dxf>
        <font>
          <i/>
          <name val="Times New Roman CYR"/>
          <family val="1"/>
        </font>
        <alignment wrapText="1"/>
      </dxf>
    </rfmt>
    <rfmt sheetId="1" sqref="A146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4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46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46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4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6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4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246" sId="1">
    <oc r="G133">
      <f>G134+G155+G141</f>
    </oc>
    <nc r="G133">
      <f>G134+G155+G141+G146</f>
    </nc>
  </rcc>
  <rrc rId="7247" sId="1" ref="A204:XFD204" action="insertRow"/>
  <rfmt sheetId="1" sqref="A204:XFD204">
    <dxf>
      <fill>
        <patternFill>
          <bgColor theme="0"/>
        </patternFill>
      </fill>
    </dxf>
  </rfmt>
  <rcc rId="7248" sId="1">
    <nc r="A204" t="inlineStr">
      <is>
        <t>Муниципальная программа «Комплексное развитие сельских территорий в Селенгинском районе на 2020-2024 годы»</t>
      </is>
    </nc>
  </rcc>
  <rcc rId="7249" sId="1">
    <nc r="B204" t="inlineStr">
      <is>
        <t>968</t>
      </is>
    </nc>
  </rcc>
  <rcc rId="7250" sId="1">
    <nc r="C204" t="inlineStr">
      <is>
        <t>07</t>
      </is>
    </nc>
  </rcc>
  <rcc rId="7251" sId="1">
    <nc r="D204" t="inlineStr">
      <is>
        <t>03</t>
      </is>
    </nc>
  </rcc>
  <rcc rId="7252" sId="1">
    <nc r="E204" t="inlineStr">
      <is>
        <t>06000 00000</t>
      </is>
    </nc>
  </rcc>
  <rcc rId="7253" sId="1">
    <nc r="G204">
      <f>G205</f>
    </nc>
  </rcc>
  <rcc rId="7254" sId="1">
    <oc r="G203">
      <f>G205</f>
    </oc>
    <nc r="G203">
      <f>G204</f>
    </nc>
  </rcc>
  <rrc rId="7255" sId="1" ref="A216:XFD216" action="insertRow"/>
  <rfmt sheetId="1" sqref="A216:XFD216">
    <dxf>
      <fill>
        <patternFill>
          <bgColor theme="0"/>
        </patternFill>
      </fill>
    </dxf>
  </rfmt>
  <rcc rId="7256" sId="1" odxf="1" dxf="1">
    <nc r="A216" t="inlineStr">
      <is>
        <t>Муниципальная программа «Комплексное развитие сельских территорий в Селенгинском районе на 2020-2024 годы»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7257" sId="1">
    <nc r="B216" t="inlineStr">
      <is>
        <t>968</t>
      </is>
    </nc>
  </rcc>
  <rcc rId="7258" sId="1">
    <nc r="C216" t="inlineStr">
      <is>
        <t>08</t>
      </is>
    </nc>
  </rcc>
  <rcc rId="7259" sId="1">
    <nc r="D216" t="inlineStr">
      <is>
        <t>01</t>
      </is>
    </nc>
  </rcc>
  <rcc rId="7260" sId="1">
    <nc r="E216" t="inlineStr">
      <is>
        <t>06000 00000</t>
      </is>
    </nc>
  </rcc>
  <rfmt sheetId="1" sqref="E216" start="0" length="2147483647">
    <dxf>
      <font>
        <b/>
      </font>
    </dxf>
  </rfmt>
  <rcc rId="7261" sId="1">
    <nc r="G216">
      <f>G217</f>
    </nc>
  </rcc>
  <rcc rId="7262" sId="1">
    <oc r="G215">
      <f>G217</f>
    </oc>
    <nc r="G215">
      <f>G216</f>
    </nc>
  </rcc>
  <rrc rId="7263" sId="1" ref="A424:XFD424" action="insertRow"/>
  <rfmt sheetId="1" sqref="A424:XFD424">
    <dxf>
      <fill>
        <patternFill>
          <bgColor theme="0"/>
        </patternFill>
      </fill>
    </dxf>
  </rfmt>
  <rrc rId="7264" sId="1" ref="A424:XFD424" action="insertRow"/>
  <rfmt sheetId="1" sqref="A424:XFD424">
    <dxf>
      <fill>
        <patternFill>
          <bgColor theme="0"/>
        </patternFill>
      </fill>
    </dxf>
  </rfmt>
  <rfmt sheetId="1" sqref="A424:A426" start="0" length="0">
    <dxf>
      <border>
        <left style="thin">
          <color indexed="64"/>
        </left>
      </border>
    </dxf>
  </rfmt>
  <rfmt sheetId="1" sqref="A424:A426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rc rId="7265" sId="1" ref="A425:XFD425" action="insertRow"/>
  <rrc rId="7266" sId="1" ref="A425:XFD425" action="insertRow"/>
  <rcc rId="7267" sId="1" numFmtId="4">
    <oc r="G435">
      <v>4678.8845199999996</v>
    </oc>
    <nc r="G435"/>
  </rcc>
  <rcc rId="7268" sId="1" numFmtId="4">
    <oc r="G436">
      <v>25.855550000000001</v>
    </oc>
    <nc r="G436"/>
  </rcc>
  <rcc rId="7269" sId="1" numFmtId="4">
    <oc r="G437">
      <v>12425.109399999999</v>
    </oc>
    <nc r="G437"/>
  </rcc>
  <rcc rId="7270" sId="1" numFmtId="4">
    <oc r="G431">
      <f>100713.9</f>
    </oc>
    <nc r="G431"/>
  </rcc>
  <rcc rId="7271" sId="1" numFmtId="4">
    <oc r="G433">
      <f>374.3</f>
    </oc>
    <nc r="G433"/>
  </rcc>
  <rrc rId="7272" sId="1" ref="A426:XFD426" action="insertRow"/>
  <rrc rId="7273" sId="1" ref="A426:XFD426" action="insertRow"/>
  <rfmt sheetId="1" sqref="A429:XFD429" start="0" length="2147483647">
    <dxf>
      <font>
        <b val="0"/>
      </font>
    </dxf>
  </rfmt>
  <rcc rId="7274" sId="1" odxf="1" dxf="1">
    <nc r="A429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>
          <bgColor theme="0"/>
        </patternFill>
      </fill>
    </odxf>
    <ndxf>
      <font>
        <color indexed="8"/>
        <name val="Times New Roman"/>
        <family val="1"/>
      </font>
      <fill>
        <patternFill>
          <bgColor indexed="65"/>
        </patternFill>
      </fill>
    </ndxf>
  </rcc>
  <rcc rId="7275" sId="1">
    <nc r="B429" t="inlineStr">
      <is>
        <t>971</t>
      </is>
    </nc>
  </rcc>
  <rcc rId="7276" sId="1">
    <nc r="C429" t="inlineStr">
      <is>
        <t>04</t>
      </is>
    </nc>
  </rcc>
  <rcc rId="7277" sId="1">
    <nc r="D429" t="inlineStr">
      <is>
        <t>09</t>
      </is>
    </nc>
  </rcc>
  <rcc rId="7278" sId="1">
    <nc r="E429" t="inlineStr">
      <is>
        <t>04304 S21Д0</t>
      </is>
    </nc>
  </rcc>
  <rcc rId="7279" sId="1">
    <nc r="F429" t="inlineStr">
      <is>
        <t>244</t>
      </is>
    </nc>
  </rcc>
  <rcc rId="7280" sId="1" numFmtId="4">
    <nc r="G429">
      <v>728.47</v>
    </nc>
  </rcc>
  <rfmt sheetId="1" sqref="A428:XFD428" start="0" length="2147483647">
    <dxf>
      <font>
        <b val="0"/>
      </font>
    </dxf>
  </rfmt>
  <rfmt sheetId="1" sqref="A428:XFD428" start="0" length="2147483647">
    <dxf>
      <font>
        <i/>
      </font>
    </dxf>
  </rfmt>
  <rcc rId="7281" sId="1">
    <nc r="B428" t="inlineStr">
      <is>
        <t>971</t>
      </is>
    </nc>
  </rcc>
  <rcc rId="7282" sId="1">
    <nc r="C428" t="inlineStr">
      <is>
        <t>04</t>
      </is>
    </nc>
  </rcc>
  <rcc rId="7283" sId="1">
    <nc r="D428" t="inlineStr">
      <is>
        <t>09</t>
      </is>
    </nc>
  </rcc>
  <rcc rId="7284" sId="1">
    <nc r="E428" t="inlineStr">
      <is>
        <t>04304 S21Д0</t>
      </is>
    </nc>
  </rcc>
  <rcc rId="7285" sId="1">
    <nc r="G428">
      <f>G429</f>
    </nc>
  </rcc>
  <rcc rId="7286" sId="1">
    <nc r="A428" t="inlineStr">
      <is>
        <t>На дорожную деятельность в отношении автомобильных дорог общего пользования местного значения</t>
      </is>
    </nc>
  </rcc>
  <rcc rId="7287" sId="1" odxf="1" dxf="1">
    <nc r="A427" t="inlineStr">
      <is>
        <t>Иные межбюджетные трансферты</t>
      </is>
    </nc>
    <odxf>
      <font>
        <b/>
        <name val="Times New Roman"/>
        <family val="1"/>
      </font>
      <fill>
        <patternFill>
          <bgColor theme="0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7288" sId="1">
    <nc r="B427" t="inlineStr">
      <is>
        <t>971</t>
      </is>
    </nc>
  </rcc>
  <rcc rId="7289" sId="1">
    <nc r="C427" t="inlineStr">
      <is>
        <t>04</t>
      </is>
    </nc>
  </rcc>
  <rcc rId="7290" sId="1">
    <nc r="D427" t="inlineStr">
      <is>
        <t>09</t>
      </is>
    </nc>
  </rcc>
  <rfmt sheetId="1" sqref="A427:XFD427" start="0" length="2147483647">
    <dxf>
      <font>
        <b/>
      </font>
    </dxf>
  </rfmt>
  <rfmt sheetId="1" sqref="A427:XFD427" start="0" length="2147483647">
    <dxf>
      <font>
        <b val="0"/>
      </font>
    </dxf>
  </rfmt>
  <rcc rId="7291" sId="1">
    <nc r="E427" t="inlineStr">
      <is>
        <t>04304 82200</t>
      </is>
    </nc>
  </rcc>
  <rcc rId="7292" sId="1">
    <nc r="F427" t="inlineStr">
      <is>
        <t>540</t>
      </is>
    </nc>
  </rcc>
  <rcc rId="7293" sId="1" numFmtId="4">
    <nc r="G427">
      <v>12425.109399999999</v>
    </nc>
  </rcc>
  <rcc rId="7294" sId="1">
    <nc r="F426" t="inlineStr">
      <is>
        <t>247</t>
      </is>
    </nc>
  </rcc>
  <rcc rId="7295" sId="1" odxf="1" dxf="1">
    <nc r="A426" t="inlineStr">
      <is>
        <t>Закупка энергетических ресурсов</t>
      </is>
    </nc>
    <odxf>
      <font>
        <b/>
        <name val="Times New Roman"/>
        <family val="1"/>
      </font>
      <fill>
        <patternFill>
          <bgColor theme="0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fmt sheetId="1" sqref="A426:XFD426" start="0" length="2147483647">
    <dxf>
      <font>
        <b/>
      </font>
    </dxf>
  </rfmt>
  <rfmt sheetId="1" sqref="A426:XFD426" start="0" length="2147483647">
    <dxf>
      <font>
        <b val="0"/>
      </font>
    </dxf>
  </rfmt>
  <rcc rId="7296" sId="1" numFmtId="4">
    <nc r="G426">
      <v>25.855550000000001</v>
    </nc>
  </rcc>
  <rcc rId="7297" sId="1">
    <nc r="B426" t="inlineStr">
      <is>
        <t>971</t>
      </is>
    </nc>
  </rcc>
  <rcc rId="7298" sId="1">
    <nc r="C426" t="inlineStr">
      <is>
        <t>04</t>
      </is>
    </nc>
  </rcc>
  <rcc rId="7299" sId="1">
    <nc r="D426" t="inlineStr">
      <is>
        <t>09</t>
      </is>
    </nc>
  </rcc>
  <rcc rId="7300" sId="1">
    <nc r="E426" t="inlineStr">
      <is>
        <t>04304 82200</t>
      </is>
    </nc>
  </rcc>
  <rrc rId="7301" sId="1" ref="A426:XFD426" action="insertRow"/>
  <rcc rId="7302" sId="1" odxf="1" dxf="1">
    <nc r="A426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>
          <bgColor theme="0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7303" sId="1">
    <nc r="F426" t="inlineStr">
      <is>
        <t>244</t>
      </is>
    </nc>
  </rcc>
  <rfmt sheetId="1" sqref="A426:XFD426" start="0" length="2147483647">
    <dxf>
      <font>
        <b/>
      </font>
    </dxf>
  </rfmt>
  <rfmt sheetId="1" sqref="A426:XFD426" start="0" length="2147483647">
    <dxf>
      <font>
        <b val="0"/>
      </font>
    </dxf>
  </rfmt>
  <rcc rId="7304" sId="1">
    <nc r="B426" t="inlineStr">
      <is>
        <t>971</t>
      </is>
    </nc>
  </rcc>
  <rcc rId="7305" sId="1">
    <nc r="C426" t="inlineStr">
      <is>
        <t>04</t>
      </is>
    </nc>
  </rcc>
  <rcc rId="7306" sId="1">
    <nc r="D426" t="inlineStr">
      <is>
        <t>09</t>
      </is>
    </nc>
  </rcc>
  <rcc rId="7307" sId="1">
    <nc r="E426" t="inlineStr">
      <is>
        <t>04304 82200</t>
      </is>
    </nc>
  </rcc>
  <rcc rId="7308" sId="1" numFmtId="4">
    <nc r="G426">
      <v>3636.2475399999998</v>
    </nc>
  </rcc>
  <rcc rId="7309" sId="1">
    <nc r="G425">
      <f>G427+G428+G426</f>
    </nc>
  </rcc>
  <rcc rId="7310" sId="1" odxf="1" dxf="1">
    <nc r="B425" t="inlineStr">
      <is>
        <t>971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311" sId="1" odxf="1" dxf="1">
    <nc r="C425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312" sId="1" odxf="1" dxf="1">
    <nc r="D425" t="inlineStr">
      <is>
        <t>09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313" sId="1" odxf="1" dxf="1">
    <nc r="E425" t="inlineStr">
      <is>
        <t>04304 82200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A425:XFD425" start="0" length="2147483647">
    <dxf>
      <font>
        <b val="0"/>
      </font>
    </dxf>
  </rfmt>
  <rfmt sheetId="1" sqref="A425:XFD425" start="0" length="2147483647">
    <dxf>
      <font>
        <i/>
      </font>
    </dxf>
  </rfmt>
  <rcc rId="7314" sId="1">
    <nc r="A425" t="inlineStr">
      <is>
        <t xml:space="preserve">Расходы на содержание автомобильных дорог общего пользования местного значения </t>
      </is>
    </nc>
  </rcc>
  <rrc rId="7315" sId="1" ref="A424:XFD424" action="insertRow"/>
  <rfmt sheetId="1" sqref="A424:XFD424">
    <dxf>
      <fill>
        <patternFill>
          <bgColor theme="0"/>
        </patternFill>
      </fill>
    </dxf>
  </rfmt>
  <rcc rId="7316" sId="1" odxf="1" dxf="1">
    <nc r="B425" t="inlineStr">
      <is>
        <t>971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317" sId="1" odxf="1" dxf="1">
    <nc r="C425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318" sId="1" odxf="1" dxf="1">
    <nc r="D425" t="inlineStr">
      <is>
        <t>09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425" start="0" length="0">
    <dxf>
      <font>
        <b val="0"/>
        <i/>
        <name val="Times New Roman"/>
        <family val="1"/>
      </font>
    </dxf>
  </rfmt>
  <rcc rId="7319" sId="1">
    <nc r="E425" t="inlineStr">
      <is>
        <t>04304 00000</t>
      </is>
    </nc>
  </rcc>
  <rcc rId="7320" sId="1">
    <nc r="G425">
      <f>G426+G430</f>
    </nc>
  </rcc>
  <rfmt sheetId="1" sqref="G425" start="0" length="2147483647">
    <dxf>
      <font>
        <b val="0"/>
      </font>
    </dxf>
  </rfmt>
  <rfmt sheetId="1" sqref="G425" start="0" length="2147483647">
    <dxf>
      <font>
        <i/>
      </font>
    </dxf>
  </rfmt>
  <rcc rId="7321" sId="1">
    <nc r="A425" t="inlineStr">
      <is>
        <t>Основное мероприятие "Содержание автомобильных дорог общего пользования местного значения"</t>
      </is>
    </nc>
  </rcc>
  <rfmt sheetId="1" sqref="A425" start="0" length="2147483647">
    <dxf>
      <font>
        <b val="0"/>
      </font>
    </dxf>
  </rfmt>
  <rfmt sheetId="1" sqref="A425" start="0" length="2147483647">
    <dxf>
      <font>
        <i/>
      </font>
    </dxf>
  </rfmt>
  <rrc rId="7322" sId="1" ref="A424:XFD424" action="insertRow"/>
  <rfmt sheetId="1" sqref="A424:XFD424">
    <dxf>
      <fill>
        <patternFill>
          <bgColor theme="0"/>
        </patternFill>
      </fill>
    </dxf>
  </rfmt>
  <rcc rId="7323" sId="1" odxf="1" dxf="1">
    <nc r="B425" t="inlineStr">
      <is>
        <t>971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324" sId="1" odxf="1" dxf="1">
    <nc r="C425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325" sId="1" odxf="1" dxf="1">
    <nc r="D425" t="inlineStr">
      <is>
        <t>09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425" start="0" length="0">
    <dxf>
      <font>
        <b val="0"/>
        <i/>
        <name val="Times New Roman"/>
        <family val="1"/>
      </font>
    </dxf>
  </rfmt>
  <rcc rId="7326" sId="1">
    <nc r="E425" t="inlineStr">
      <is>
        <t>04300 00000</t>
      </is>
    </nc>
  </rcc>
  <rcc rId="7327" sId="1">
    <nc r="G425">
      <f>G426</f>
    </nc>
  </rcc>
  <rfmt sheetId="1" sqref="G425" start="0" length="2147483647">
    <dxf>
      <font>
        <b val="0"/>
      </font>
    </dxf>
  </rfmt>
  <rfmt sheetId="1" sqref="G425" start="0" length="2147483647">
    <dxf>
      <font>
        <i/>
      </font>
    </dxf>
  </rfmt>
  <rcc rId="7328" sId="1">
    <nc r="A425" t="inlineStr">
      <is>
        <t>Подпрограмма "Развитие дорожной сети в Селенгинском районе"</t>
      </is>
    </nc>
  </rcc>
  <rfmt sheetId="1" sqref="A425" start="0" length="2147483647">
    <dxf>
      <font>
        <b val="0"/>
      </font>
    </dxf>
  </rfmt>
  <rfmt sheetId="1" sqref="A425" start="0" length="2147483647">
    <dxf>
      <font>
        <i/>
      </font>
    </dxf>
  </rfmt>
  <rcc rId="7329" sId="1" odxf="1" dxf="1">
    <nc r="B424" t="inlineStr">
      <is>
        <t>971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330" sId="1" odxf="1" dxf="1">
    <nc r="C424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331" sId="1" odxf="1" dxf="1">
    <nc r="D424" t="inlineStr">
      <is>
        <t>09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424" start="0" length="0">
    <dxf>
      <font>
        <b val="0"/>
        <i/>
        <name val="Times New Roman"/>
        <family val="1"/>
      </font>
    </dxf>
  </rfmt>
  <rcc rId="7332" sId="1">
    <nc r="E424" t="inlineStr">
      <is>
        <t>04000 00000</t>
      </is>
    </nc>
  </rcc>
  <rfmt sheetId="1" sqref="A424:XFD424" start="0" length="2147483647">
    <dxf>
      <font>
        <b val="0"/>
      </font>
    </dxf>
  </rfmt>
  <rfmt sheetId="1" sqref="A424:XFD424" start="0" length="2147483647">
    <dxf>
      <font>
        <b/>
      </font>
    </dxf>
  </rfmt>
  <rfmt sheetId="1" sqref="A424:XFD424" start="0" length="2147483647">
    <dxf>
      <font>
        <i/>
      </font>
    </dxf>
  </rfmt>
  <rfmt sheetId="1" sqref="A424:XFD424" start="0" length="2147483647">
    <dxf>
      <font>
        <i val="0"/>
      </font>
    </dxf>
  </rfmt>
  <rcc rId="7333" sId="1">
    <nc r="G424">
      <f>G425</f>
    </nc>
  </rcc>
  <rcc rId="7334" sId="1">
    <oc r="G423">
      <f>G433</f>
    </oc>
    <nc r="G423">
      <f>G424</f>
    </nc>
  </rcc>
  <rcc rId="7335" sId="1">
    <nc r="A424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nc>
  </rcc>
  <rrc rId="7336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Муниципальная программа «Развитие дорожной сети в Селенгинском районе на 2020 - 2024 годы»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3">
        <f>G434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337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Основное мероприятие "Реконструкция, строительство и содержание автомобильных дорог общего пользования местного значения"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3">
        <f>G438+G434+G436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338" sId="1" ref="A433:XFD433" action="deleteRow">
    <rfmt sheetId="1" xfDxf="1" sqref="A433:XFD433" start="0" length="0">
      <dxf>
        <font>
          <b/>
          <i/>
          <name val="Times New Roman CYR"/>
          <family val="1"/>
        </font>
        <alignment wrapText="1"/>
      </dxf>
    </rfmt>
    <rcc rId="0" sId="1" dxf="1">
      <nc r="A433" t="inlineStr">
        <is>
          <t>На дорожную деятельность в отношении автомобильных дорог общего пользования местного значения</t>
        </is>
      </nc>
      <ndxf>
        <font>
          <b val="0"/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S21Д0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3" start="0" length="0">
      <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3">
        <f>G434</f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339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S21Д0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3" t="inlineStr">
        <is>
          <t>414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340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На 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S23ДО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3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3">
        <f>G434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341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S23ДО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3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342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Содержание автомобильных дорог общего пользования местного значения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11001 82200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3" start="0" length="0">
      <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3">
        <f>G434+G435+G436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343" sId="1" ref="A433:XFD433" action="deleteRow">
    <rfmt sheetId="1" xfDxf="1" sqref="A433:XFD433" start="0" length="0">
      <dxf>
        <font>
          <b/>
          <i/>
          <name val="Times New Roman CYR"/>
          <family val="1"/>
        </font>
        <alignment wrapText="1"/>
      </dxf>
    </rfmt>
    <rcc rId="0" sId="1" dxf="1">
      <nc r="A433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11001 82200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3" t="inlineStr">
        <is>
          <t>244</t>
        </is>
      </nc>
      <ndxf>
        <font>
          <b val="0"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3" start="0" length="0">
      <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344" sId="1" ref="A433:XFD433" action="deleteRow">
    <rfmt sheetId="1" xfDxf="1" sqref="A433:XFD433" start="0" length="0">
      <dxf>
        <font>
          <b/>
          <i/>
          <name val="Times New Roman CYR"/>
          <family val="1"/>
        </font>
        <alignment wrapText="1"/>
      </dxf>
    </rfmt>
    <rcc rId="0" sId="1" dxf="1">
      <nc r="A433" t="inlineStr">
        <is>
          <t>Закупка энергетических ресурсов</t>
        </is>
      </nc>
      <ndxf>
        <font>
          <b val="0"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11001 82200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3" t="inlineStr">
        <is>
          <t>247</t>
        </is>
      </nc>
      <ndxf>
        <font>
          <b val="0"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3" start="0" length="0">
      <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345" sId="1" ref="A433:XFD433" action="deleteRow">
    <rfmt sheetId="1" xfDxf="1" sqref="A433:XFD433" start="0" length="0">
      <dxf>
        <font>
          <b/>
          <i/>
          <name val="Times New Roman CYR"/>
          <family val="1"/>
        </font>
        <alignment wrapText="1"/>
      </dxf>
    </rfmt>
    <rcc rId="0" sId="1" dxf="1">
      <nc r="A433" t="inlineStr">
        <is>
          <t>Иные межбюджетные трансферты</t>
        </is>
      </nc>
      <ndxf>
        <font>
          <b val="0"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11001 82200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3" t="inlineStr">
        <is>
          <t>540</t>
        </is>
      </nc>
      <ndxf>
        <font>
          <b val="0"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3" start="0" length="0">
      <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346" sId="1" ref="A452:XFD452" action="insertRow"/>
  <rfmt sheetId="1" sqref="A452:XFD452">
    <dxf>
      <fill>
        <patternFill>
          <bgColor theme="0"/>
        </patternFill>
      </fill>
    </dxf>
  </rfmt>
  <rcc rId="7347" sId="1" odxf="1" dxf="1">
    <nc r="B452" t="inlineStr">
      <is>
        <t>971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7348" sId="1" odxf="1" dxf="1">
    <nc r="C452" t="inlineStr">
      <is>
        <t>08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7349" sId="1" odxf="1" dxf="1">
    <nc r="D452" t="inlineStr">
      <is>
        <t>01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E45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7350" sId="1">
    <nc r="E452" t="inlineStr">
      <is>
        <t>06000 00000</t>
      </is>
    </nc>
  </rcc>
  <rfmt sheetId="1" sqref="A452:XFD452" start="0" length="2147483647">
    <dxf>
      <font>
        <i val="0"/>
      </font>
    </dxf>
  </rfmt>
  <rfmt sheetId="1" sqref="A452:XFD452" start="0" length="2147483647">
    <dxf>
      <font>
        <b val="0"/>
      </font>
    </dxf>
  </rfmt>
  <rfmt sheetId="1" sqref="A452:XFD452" start="0" length="2147483647">
    <dxf>
      <font>
        <b/>
      </font>
    </dxf>
  </rfmt>
  <rcc rId="7351" sId="1">
    <nc r="G452">
      <f>G453</f>
    </nc>
  </rcc>
  <rcc rId="7352" sId="1">
    <oc r="G451">
      <f>G453</f>
    </oc>
    <nc r="G451">
      <f>G452</f>
    </nc>
  </rcc>
  <rcc rId="7353" sId="1" xfDxf="1" dxf="1">
    <nc r="A452" t="inlineStr">
      <is>
        <t>МП «Комплексное развитие сельских территорий в Селенгинском районе на 2020-2024 годы»</t>
      </is>
    </nc>
    <ndxf>
      <font>
        <b/>
        <color indexed="8"/>
        <name val="Times New Roman"/>
        <family val="1"/>
      </font>
      <fill>
        <patternFill patternType="solid">
          <bgColor theme="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73FC67B9-3A5E-4402-A781-D3BF0209130F}" action="delete"/>
  <rdn rId="0" localSheetId="1" customView="1" name="Z_73FC67B9_3A5E_4402_A781_D3BF0209130F_.wvu.PrintArea" hidden="1" oldHidden="1">
    <formula>Ведом.структура!$A$5:$G$611</formula>
    <oldFormula>Ведом.структура!$A$5:$G$611</oldFormula>
  </rdn>
  <rdn rId="0" localSheetId="1" customView="1" name="Z_73FC67B9_3A5E_4402_A781_D3BF0209130F_.wvu.FilterData" hidden="1" oldHidden="1">
    <formula>Ведом.структура!$A$17:$I$609</formula>
    <oldFormula>Ведом.структура!$A$17:$I$609</oldFormula>
  </rdn>
  <rcv guid="{73FC67B9-3A5E-4402-A781-D3BF0209130F}" action="add"/>
</revisions>
</file>

<file path=xl/revisions/revisionLog1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356" sId="1" ref="A459:XFD459" action="insertRow"/>
  <rfmt sheetId="1" sqref="A459:XFD459">
    <dxf>
      <fill>
        <patternFill>
          <bgColor theme="0"/>
        </patternFill>
      </fill>
    </dxf>
  </rfmt>
  <rcc rId="7357" sId="1" odxf="1" dxf="1">
    <nc r="A459" t="inlineStr">
      <is>
        <t>МП «Комплексное развитие сельских территорий в Селенгинском районе на 2020-2024 годы»</t>
      </is>
    </nc>
    <odxf>
      <font>
        <name val="Times New Roman"/>
        <family val="1"/>
      </font>
    </odxf>
    <ndxf>
      <font>
        <color indexed="8"/>
        <name val="Times New Roman"/>
        <family val="1"/>
      </font>
    </ndxf>
  </rcc>
  <rcc rId="7358" sId="1" odxf="1" dxf="1">
    <nc r="B459" t="inlineStr">
      <is>
        <t>971</t>
      </is>
    </nc>
    <odxf>
      <font>
        <i/>
        <name val="Times New Roman"/>
        <family val="1"/>
      </font>
      <fill>
        <patternFill patternType="solid">
          <bgColor theme="0"/>
        </patternFill>
      </fill>
    </odxf>
    <ndxf>
      <font>
        <i val="0"/>
        <name val="Times New Roman"/>
        <family val="1"/>
      </font>
      <fill>
        <patternFill patternType="none">
          <bgColor indexed="65"/>
        </patternFill>
      </fill>
    </ndxf>
  </rcc>
  <rfmt sheetId="1" sqref="C459" start="0" length="0">
    <dxf>
      <font>
        <i val="0"/>
        <name val="Times New Roman"/>
        <family val="1"/>
      </font>
      <fill>
        <patternFill patternType="none">
          <bgColor indexed="65"/>
        </patternFill>
      </fill>
    </dxf>
  </rfmt>
  <rfmt sheetId="1" sqref="D459" start="0" length="0">
    <dxf>
      <font>
        <i val="0"/>
        <name val="Times New Roman"/>
        <family val="1"/>
      </font>
      <fill>
        <patternFill patternType="none">
          <bgColor indexed="65"/>
        </patternFill>
      </fill>
    </dxf>
  </rfmt>
  <rcc rId="7359" sId="1" odxf="1" dxf="1">
    <nc r="E459" t="inlineStr">
      <is>
        <t>06000 00000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7360" sId="1">
    <nc r="C459" t="inlineStr">
      <is>
        <t>11</t>
      </is>
    </nc>
  </rcc>
  <rcc rId="7361" sId="1">
    <nc r="D459" t="inlineStr">
      <is>
        <t>02</t>
      </is>
    </nc>
  </rcc>
  <rcc rId="7362" sId="1">
    <nc r="G459">
      <f>G460</f>
    </nc>
  </rcc>
  <rcc rId="7363" sId="1">
    <oc r="G458">
      <f>G460</f>
    </oc>
    <nc r="G458">
      <f>G459</f>
    </nc>
  </rcc>
</revisions>
</file>

<file path=xl/revisions/revisionLog1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364" sId="1" numFmtId="4">
    <oc r="G60">
      <v>480</v>
    </oc>
    <nc r="G60">
      <v>470</v>
    </nc>
  </rcc>
  <rrc rId="7365" sId="1" ref="A558:XFD558" action="insertRow"/>
  <rrc rId="7366" sId="1" ref="A558:XFD558" action="insertRow"/>
  <rrc rId="7367" sId="1" ref="A558:XFD558" action="insertRow"/>
  <rcc rId="7368" sId="1" xfDxf="1" dxf="1">
    <nc r="A560" t="inlineStr">
      <is>
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369" sId="1">
    <nc r="B560" t="inlineStr">
      <is>
        <t>975</t>
      </is>
    </nc>
  </rcc>
  <rcc rId="7370" sId="1">
    <nc r="C560" t="inlineStr">
      <is>
        <t>11</t>
      </is>
    </nc>
  </rcc>
  <rcc rId="7371" sId="1">
    <nc r="D560" t="inlineStr">
      <is>
        <t>02</t>
      </is>
    </nc>
  </rcc>
  <rcc rId="7372" sId="1">
    <nc r="E560" t="inlineStr">
      <is>
        <t>99900 86000</t>
      </is>
    </nc>
  </rcc>
  <rcc rId="7373" sId="1">
    <nc r="F560" t="inlineStr">
      <is>
        <t>113</t>
      </is>
    </nc>
  </rcc>
  <rcc rId="7374" sId="1" numFmtId="4">
    <nc r="G560">
      <v>10</v>
    </nc>
  </rcc>
  <rcc rId="7375" sId="1">
    <nc r="G559">
      <f>G560</f>
    </nc>
  </rcc>
  <rcc rId="7376" sId="1">
    <nc r="B559" t="inlineStr">
      <is>
        <t>975</t>
      </is>
    </nc>
  </rcc>
  <rcc rId="7377" sId="1">
    <nc r="C559" t="inlineStr">
      <is>
        <t>11</t>
      </is>
    </nc>
  </rcc>
  <rcc rId="7378" sId="1">
    <nc r="D559" t="inlineStr">
      <is>
        <t>02</t>
      </is>
    </nc>
  </rcc>
  <rcc rId="7379" sId="1">
    <nc r="E559" t="inlineStr">
      <is>
        <t>99900 86000</t>
      </is>
    </nc>
  </rcc>
  <rcc rId="7380" sId="1" xfDxf="1" dxf="1">
    <nc r="A559" t="inlineStr">
      <is>
        <t>Резервные фонды местных администраций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59:XFD559" start="0" length="2147483647">
    <dxf>
      <font>
        <i/>
      </font>
    </dxf>
  </rfmt>
  <rcc rId="7381" sId="1" odxf="1" dxf="1">
    <nc r="B558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382" sId="1" odxf="1" dxf="1">
    <nc r="C558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383" sId="1" odxf="1" dxf="1">
    <nc r="D558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58" start="0" length="0">
    <dxf>
      <font>
        <i/>
        <name val="Times New Roman"/>
        <family val="1"/>
      </font>
    </dxf>
  </rfmt>
  <rcc rId="7384" sId="1">
    <nc r="G558">
      <f>G559</f>
    </nc>
  </rcc>
  <rfmt sheetId="1" sqref="A558:XFD558" start="0" length="2147483647">
    <dxf>
      <font>
        <i/>
      </font>
    </dxf>
  </rfmt>
  <rfmt sheetId="1" sqref="A558:XFD558" start="0" length="2147483647">
    <dxf>
      <font>
        <i val="0"/>
      </font>
    </dxf>
  </rfmt>
  <rfmt sheetId="1" sqref="A558:XFD558" start="0" length="2147483647">
    <dxf>
      <font>
        <b/>
      </font>
    </dxf>
  </rfmt>
  <rcc rId="7385" sId="1">
    <nc r="E558" t="inlineStr">
      <is>
        <t>99900 00000</t>
      </is>
    </nc>
  </rcc>
  <rcc rId="7386" sId="1">
    <nc r="A558" t="inlineStr">
      <is>
        <t>Непрограммные расходы</t>
      </is>
    </nc>
  </rcc>
  <rcc rId="7387" sId="1">
    <oc r="G547">
      <f>G548</f>
    </oc>
    <nc r="G547">
      <f>G548+G558</f>
    </nc>
  </rcc>
  <rcv guid="{73FC67B9-3A5E-4402-A781-D3BF0209130F}" action="delete"/>
  <rdn rId="0" localSheetId="1" customView="1" name="Z_73FC67B9_3A5E_4402_A781_D3BF0209130F_.wvu.PrintArea" hidden="1" oldHidden="1">
    <formula>Ведом.структура!$A$5:$G$615</formula>
    <oldFormula>Ведом.структура!$A$5:$G$615</oldFormula>
  </rdn>
  <rdn rId="0" localSheetId="1" customView="1" name="Z_73FC67B9_3A5E_4402_A781_D3BF0209130F_.wvu.FilterData" hidden="1" oldHidden="1">
    <formula>Ведом.структура!$A$17:$I$613</formula>
    <oldFormula>Ведом.структура!$A$17:$I$613</oldFormula>
  </rdn>
  <rcv guid="{73FC67B9-3A5E-4402-A781-D3BF0209130F}" action="add"/>
</revisions>
</file>

<file path=xl/revisions/revisionLog1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390" sId="1" numFmtId="4">
    <oc r="G192">
      <v>15154.087390000001</v>
    </oc>
    <nc r="G192">
      <v>15154.07223</v>
    </nc>
  </rcc>
  <rcc rId="7391" sId="1" numFmtId="4">
    <oc r="G111">
      <v>6797.6662500000002</v>
    </oc>
    <nc r="G111">
      <v>6797.6814100000001</v>
    </nc>
  </rcc>
</revisions>
</file>

<file path=xl/revisions/revisionLog1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396" sId="1" numFmtId="4">
    <oc r="G30">
      <f>25+8</f>
    </oc>
    <nc r="G30">
      <v>33.799999999999997</v>
    </nc>
  </rcc>
  <rcc rId="7397" sId="1" numFmtId="4">
    <oc r="G31">
      <v>200</v>
    </oc>
    <nc r="G31">
      <v>199.2</v>
    </nc>
  </rcc>
  <rcc rId="7398" sId="1" numFmtId="4">
    <oc r="G42">
      <v>2034.3</v>
    </oc>
    <nc r="G42">
      <v>1744.7</v>
    </nc>
  </rcc>
  <rcc rId="7399" sId="1" numFmtId="4">
    <oc r="G43">
      <v>614.4</v>
    </oc>
    <nc r="G43">
      <v>527.20000000000005</v>
    </nc>
  </rcc>
  <rcc rId="7400" sId="1" numFmtId="4">
    <oc r="G48">
      <v>10855.5</v>
    </oc>
    <nc r="G48">
      <v>9357.1</v>
    </nc>
  </rcc>
  <rcc rId="7401" sId="1" numFmtId="4">
    <oc r="G49">
      <v>3278.3</v>
    </oc>
    <nc r="G49">
      <v>2817.2</v>
    </nc>
  </rcc>
  <rcc rId="7402" sId="1" numFmtId="4">
    <oc r="G60">
      <v>470</v>
    </oc>
    <nc r="G60">
      <v>273</v>
    </nc>
  </rcc>
  <rcc rId="7403" sId="1" numFmtId="4">
    <oc r="G75">
      <v>400</v>
    </oc>
    <nc r="G75">
      <v>100</v>
    </nc>
  </rcc>
  <rrc rId="7404" sId="1" ref="A89:XFD89" action="insertRow"/>
  <rrc rId="7405" sId="1" ref="A89:XFD89" action="insertRow"/>
  <rcc rId="7406" sId="1">
    <nc r="A90" t="inlineStr">
      <is>
        <t>Прочие закупки товаров, работ и услуг для государственных (муниципальных) нужд</t>
      </is>
    </nc>
  </rcc>
  <rcc rId="7407" sId="1">
    <nc r="B90" t="inlineStr">
      <is>
        <t>968</t>
      </is>
    </nc>
  </rcc>
  <rcc rId="7408" sId="1">
    <nc r="C90" t="inlineStr">
      <is>
        <t>01</t>
      </is>
    </nc>
  </rcc>
  <rcc rId="7409" sId="1">
    <nc r="D90" t="inlineStr">
      <is>
        <t>13</t>
      </is>
    </nc>
  </rcc>
  <rcc rId="7410" sId="1">
    <nc r="F90" t="inlineStr">
      <is>
        <t>244</t>
      </is>
    </nc>
  </rcc>
  <rcc rId="7411" sId="1">
    <nc r="E90" t="inlineStr">
      <is>
        <t>25001 82900</t>
      </is>
    </nc>
  </rcc>
  <rcc rId="7412" sId="1" numFmtId="4">
    <nc r="G90">
      <v>220</v>
    </nc>
  </rcc>
  <rrc rId="7413" sId="1" ref="A89:XFD89" action="insertRow"/>
  <rrc rId="7414" sId="1" ref="A89:XFD89" action="insertRow"/>
  <rcc rId="7415" sId="1">
    <nc r="B91" t="inlineStr">
      <is>
        <t>968</t>
      </is>
    </nc>
  </rcc>
  <rcc rId="7416" sId="1">
    <nc r="C91" t="inlineStr">
      <is>
        <t>01</t>
      </is>
    </nc>
  </rcc>
  <rcc rId="7417" sId="1">
    <nc r="D91" t="inlineStr">
      <is>
        <t>13</t>
      </is>
    </nc>
  </rcc>
  <rcc rId="7418" sId="1">
    <nc r="E91" t="inlineStr">
      <is>
        <t>25001 82900</t>
      </is>
    </nc>
  </rcc>
  <rcc rId="7419" sId="1">
    <nc r="A91" t="inlineStr">
      <is>
        <t>Прочие мероприятия , связанные с выполнением обязательств ОМСУ</t>
      </is>
    </nc>
  </rcc>
  <rfmt sheetId="1" sqref="A91:G91" start="0" length="2147483647">
    <dxf>
      <font>
        <i/>
      </font>
    </dxf>
  </rfmt>
  <rcc rId="7420" sId="1" xfDxf="1" dxf="1">
    <nc r="A90" t="inlineStr">
      <is>
        <t>Основное мероприятие "Проведение мониторинга несанкционированных свалок"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421" sId="1" odxf="1" dxf="1">
    <nc r="B90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22" sId="1" odxf="1" dxf="1">
    <nc r="C90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23" sId="1" odxf="1" dxf="1">
    <nc r="D90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90" start="0" length="0">
    <dxf>
      <font>
        <i/>
        <name val="Times New Roman"/>
        <family val="1"/>
      </font>
    </dxf>
  </rfmt>
  <rcc rId="7424" sId="1">
    <nc r="E90" t="inlineStr">
      <is>
        <t>25001 00000</t>
      </is>
    </nc>
  </rcc>
  <rfmt sheetId="1" sqref="A90" start="0" length="2147483647">
    <dxf>
      <font>
        <i/>
      </font>
    </dxf>
  </rfmt>
  <rcc rId="7425" sId="1">
    <nc r="G91">
      <f>G92</f>
    </nc>
  </rcc>
  <rcc rId="7426" sId="1">
    <nc r="G90">
      <f>G91</f>
    </nc>
  </rcc>
  <rfmt sheetId="1" sqref="G90" start="0" length="2147483647">
    <dxf>
      <font>
        <i/>
      </font>
    </dxf>
  </rfmt>
  <rcc rId="7427" sId="1">
    <nc r="A89" t="inlineStr">
      <is>
        <t>Муниципальная программа "Охрана окружающей среды в муниципальном образовании "Селенгинский район" на 2023-2025гг."</t>
      </is>
    </nc>
  </rcc>
  <rfmt sheetId="1" sqref="A89" start="0" length="2147483647">
    <dxf>
      <font>
        <b/>
      </font>
    </dxf>
  </rfmt>
  <rcc rId="7428" sId="1" odxf="1" dxf="1">
    <nc r="B89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29" sId="1" odxf="1" dxf="1">
    <nc r="C8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30" sId="1" odxf="1" dxf="1">
    <nc r="D89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89" start="0" length="0">
    <dxf>
      <font>
        <i/>
        <name val="Times New Roman"/>
        <family val="1"/>
      </font>
    </dxf>
  </rfmt>
  <rfmt sheetId="1" sqref="B89:E89" start="0" length="2147483647">
    <dxf>
      <font>
        <i val="0"/>
      </font>
    </dxf>
  </rfmt>
  <rfmt sheetId="1" sqref="B89:E89" start="0" length="2147483647">
    <dxf>
      <font>
        <b/>
      </font>
    </dxf>
  </rfmt>
  <rcc rId="7431" sId="1">
    <nc r="E89" t="inlineStr">
      <is>
        <t>25000 00000</t>
      </is>
    </nc>
  </rcc>
  <rcc rId="7432" sId="1">
    <nc r="G89">
      <f>G90</f>
    </nc>
  </rcc>
  <rfmt sheetId="1" sqref="G89" start="0" length="2147483647">
    <dxf>
      <font>
        <b/>
      </font>
    </dxf>
  </rfmt>
  <rcc rId="7433" sId="1">
    <oc r="G61">
      <f>G62+G76+G81+G85+G93+G72</f>
    </oc>
    <nc r="G61">
      <f>G62+G76+G81+G85+G93+G72+G89</f>
    </nc>
  </rcc>
  <rcc rId="7434" sId="1" numFmtId="4">
    <oc r="G98">
      <v>4000</v>
    </oc>
    <nc r="G98">
      <v>3750</v>
    </nc>
  </rcc>
  <rcc rId="7435" sId="1" numFmtId="4">
    <oc r="G100">
      <v>390.6</v>
    </oc>
    <nc r="G100">
      <v>425.8</v>
    </nc>
  </rcc>
  <rcc rId="7436" sId="1" numFmtId="4">
    <oc r="G101">
      <v>118</v>
    </oc>
    <nc r="G101">
      <v>128.6</v>
    </nc>
  </rcc>
  <rcc rId="7437" sId="1" numFmtId="4">
    <oc r="G105">
      <v>455.6</v>
    </oc>
    <nc r="G105">
      <v>501.3</v>
    </nc>
  </rcc>
  <rcc rId="7438" sId="1" numFmtId="4">
    <oc r="G106">
      <v>137.6</v>
    </oc>
    <nc r="G106">
      <v>151.4</v>
    </nc>
  </rcc>
  <rcc rId="7439" sId="1" numFmtId="4">
    <oc r="G110">
      <v>329.3</v>
    </oc>
    <nc r="G110">
      <v>358.95</v>
    </nc>
  </rcc>
  <rcc rId="7440" sId="1" numFmtId="4">
    <oc r="G111">
      <v>99.39</v>
    </oc>
    <nc r="G111">
      <v>108.34</v>
    </nc>
  </rcc>
  <rrc rId="7441" sId="1" ref="A115:XFD115" action="insertRow"/>
  <rcc rId="7442" sId="1" odxf="1" dxf="1">
    <nc r="A115" t="inlineStr">
      <is>
        <t>Закупка товаров, работ и услуг в сфере информационно-коммуникационных технологий</t>
      </is>
    </nc>
    <odxf>
      <font>
        <i/>
        <color indexed="8"/>
        <name val="Times New Roman"/>
        <family val="1"/>
      </font>
    </odxf>
    <ndxf>
      <font>
        <i val="0"/>
        <color indexed="8"/>
        <name val="Times New Roman"/>
        <family val="1"/>
      </font>
    </ndxf>
  </rcc>
  <rcc rId="7443" sId="1" odxf="1" dxf="1">
    <nc r="B115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444" sId="1" odxf="1" dxf="1">
    <nc r="C115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445" sId="1" odxf="1" dxf="1">
    <nc r="D115" t="inlineStr">
      <is>
        <t>13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446" sId="1" odxf="1" dxf="1">
    <nc r="E115" t="inlineStr">
      <is>
        <t>99900 82900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447" sId="1">
    <nc r="F115" t="inlineStr">
      <is>
        <t>242</t>
      </is>
    </nc>
  </rcc>
  <rfmt sheetId="1" sqref="F115" start="0" length="2147483647">
    <dxf>
      <font>
        <i val="0"/>
      </font>
    </dxf>
  </rfmt>
  <rcc rId="7448" sId="1" numFmtId="4">
    <nc r="G115">
      <v>32.404060000000001</v>
    </nc>
  </rcc>
  <rfmt sheetId="1" sqref="G115" start="0" length="2147483647">
    <dxf>
      <font>
        <i val="0"/>
      </font>
    </dxf>
  </rfmt>
  <rcc rId="7449" sId="1" numFmtId="4">
    <oc r="G116">
      <v>6797.6814100000001</v>
    </oc>
    <nc r="G116">
      <v>203.74079</v>
    </nc>
  </rcc>
  <rrc rId="7450" sId="1" ref="A117:XFD117" action="insertRow"/>
  <rcc rId="7451" sId="1">
    <nc r="A117" t="inlineStr">
      <is>
        <t>Закупка энергетических ресурсов</t>
      </is>
    </nc>
  </rcc>
  <rcc rId="7452" sId="1">
    <nc r="B117" t="inlineStr">
      <is>
        <t>968</t>
      </is>
    </nc>
  </rcc>
  <rcc rId="7453" sId="1">
    <nc r="C117" t="inlineStr">
      <is>
        <t>01</t>
      </is>
    </nc>
  </rcc>
  <rcc rId="7454" sId="1">
    <nc r="D117" t="inlineStr">
      <is>
        <t>13</t>
      </is>
    </nc>
  </rcc>
  <rcc rId="7455" sId="1">
    <nc r="E117" t="inlineStr">
      <is>
        <t>99900 82900</t>
      </is>
    </nc>
  </rcc>
  <rcc rId="7456" sId="1">
    <nc r="F117" t="inlineStr">
      <is>
        <t>247</t>
      </is>
    </nc>
  </rcc>
  <rcc rId="7457" sId="1" numFmtId="4">
    <nc r="G117">
      <v>28.78107</v>
    </nc>
  </rcc>
  <rrc rId="7458" sId="1" ref="A118:XFD118" action="insertRow"/>
  <rcc rId="7459" sId="1">
    <nc r="B118" t="inlineStr">
      <is>
        <t>968</t>
      </is>
    </nc>
  </rcc>
  <rcc rId="7460" sId="1">
    <nc r="C118" t="inlineStr">
      <is>
        <t>01</t>
      </is>
    </nc>
  </rcc>
  <rcc rId="7461" sId="1">
    <nc r="D118" t="inlineStr">
      <is>
        <t>13</t>
      </is>
    </nc>
  </rcc>
  <rcc rId="7462" sId="1">
    <nc r="E118" t="inlineStr">
      <is>
        <t>99900 82900</t>
      </is>
    </nc>
  </rcc>
  <rcc rId="7463" sId="1">
    <nc r="F118" t="inlineStr">
      <is>
        <t>831</t>
      </is>
    </nc>
  </rcc>
  <rcc rId="7464" sId="1" numFmtId="4">
    <nc r="G118">
      <v>9.7279300000000006</v>
    </nc>
  </rcc>
  <rcc rId="7465" sId="1">
    <oc r="G114">
      <f>G116</f>
    </oc>
    <nc r="G114">
      <f>G116+G115+G117+G118</f>
    </nc>
  </rcc>
  <rcc rId="7466" sId="1" numFmtId="4">
    <oc r="G123">
      <v>13758.4</v>
    </oc>
    <nc r="G123">
      <v>11838.2</v>
    </nc>
  </rcc>
  <rcc rId="7467" sId="1" numFmtId="4">
    <oc r="G124">
      <v>200</v>
    </oc>
    <nc r="G124">
      <v>205.8</v>
    </nc>
  </rcc>
  <rcc rId="7468" sId="1" numFmtId="4">
    <oc r="G125">
      <v>4154.6875</v>
    </oc>
    <nc r="G125">
      <v>3572.4875000000002</v>
    </nc>
  </rcc>
  <rcc rId="7469" sId="1" numFmtId="4">
    <oc r="G127">
      <v>5289.79</v>
    </oc>
    <nc r="G127">
      <v>5870.7389999999996</v>
    </nc>
  </rcc>
  <rcc rId="7470" sId="1" numFmtId="4">
    <oc r="G132">
      <v>20</v>
    </oc>
    <nc r="G132">
      <v>217</v>
    </nc>
  </rcc>
  <rcc rId="7471" sId="1">
    <oc r="F152" t="inlineStr">
      <is>
        <t>244</t>
      </is>
    </oc>
    <nc r="F152" t="inlineStr">
      <is>
        <t>540</t>
      </is>
    </nc>
  </rcc>
  <rcc rId="7472" sId="1" xfDxf="1" dxf="1">
    <oc r="A152" t="inlineStr">
      <is>
        <t>Прочие закупки товаров, работ и услуг для государственных (муниципальных) нужд</t>
      </is>
    </oc>
    <nc r="A152" t="inlineStr">
      <is>
        <t>Иные межбюджетные трансферты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473" sId="1" xfDxf="1" dxf="1">
    <nc r="A118" t="inlineStr">
      <is>
        <t>Исполнение судебных актов Российской Федерации и мировых соглашений по возмещению причиненного вреда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73FC67B9-3A5E-4402-A781-D3BF0209130F}" action="delete"/>
  <rdn rId="0" localSheetId="1" customView="1" name="Z_73FC67B9_3A5E_4402_A781_D3BF0209130F_.wvu.PrintArea" hidden="1" oldHidden="1">
    <formula>Ведом.структура!$A$5:$G$622</formula>
    <oldFormula>Ведом.структура!$A$5:$G$622</oldFormula>
  </rdn>
  <rdn rId="0" localSheetId="1" customView="1" name="Z_73FC67B9_3A5E_4402_A781_D3BF0209130F_.wvu.FilterData" hidden="1" oldHidden="1">
    <formula>Ведом.структура!$A$17:$I$620</formula>
    <oldFormula>Ведом.структура!$A$17:$I$620</oldFormula>
  </rdn>
  <rcv guid="{73FC67B9-3A5E-4402-A781-D3BF0209130F}" action="add"/>
</revisions>
</file>

<file path=xl/revisions/revisionLog1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476" sId="1" ref="A163:XFD163" action="insertRow"/>
  <rrc rId="7477" sId="1" ref="A163:XFD163" action="insertRow"/>
  <rrc rId="7478" sId="1" ref="A163:XFD163" action="insertRow"/>
  <rfmt sheetId="1" sqref="A163:G165">
    <dxf>
      <fill>
        <patternFill>
          <bgColor theme="0"/>
        </patternFill>
      </fill>
    </dxf>
  </rfmt>
  <rcc rId="7479" sId="1" odxf="1" dxf="1">
    <nc r="A165" t="inlineStr">
      <is>
        <t>Субсидии автономным учреждениям на иные цели</t>
      </is>
    </nc>
    <odxf>
      <font>
        <b/>
        <name val="Times New Roman"/>
        <family val="1"/>
      </font>
      <fill>
        <patternFill>
          <bgColor theme="0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7480" sId="1">
    <nc r="B165" t="inlineStr">
      <is>
        <t>968</t>
      </is>
    </nc>
  </rcc>
  <rcc rId="7481" sId="1">
    <nc r="C165" t="inlineStr">
      <is>
        <t>04</t>
      </is>
    </nc>
  </rcc>
  <rcc rId="7482" sId="1">
    <nc r="D165" t="inlineStr">
      <is>
        <t>12</t>
      </is>
    </nc>
  </rcc>
  <rcc rId="7483" sId="1">
    <nc r="E165" t="inlineStr">
      <is>
        <t>03002 S2610</t>
      </is>
    </nc>
  </rcc>
  <rcc rId="7484" sId="1">
    <nc r="F165" t="inlineStr">
      <is>
        <t>622</t>
      </is>
    </nc>
  </rcc>
  <rfmt sheetId="1" sqref="B165:G165" start="0" length="2147483647">
    <dxf>
      <font>
        <b val="0"/>
      </font>
    </dxf>
  </rfmt>
  <rcc rId="7485" sId="1" numFmtId="4">
    <nc r="G165">
      <v>600</v>
    </nc>
  </rcc>
  <rcc rId="7486" sId="1" odxf="1" dxf="1">
    <nc r="B164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487" sId="1" odxf="1" dxf="1">
    <nc r="C164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488" sId="1" odxf="1" dxf="1">
    <nc r="D164" t="inlineStr">
      <is>
        <t>12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489" sId="1" odxf="1" dxf="1">
    <nc r="E164" t="inlineStr">
      <is>
        <t>03002 S2610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490" sId="1" xfDxf="1" dxf="1">
    <nc r="A164" t="inlineStr">
      <is>
        <t>Благоустройство территорий, прилегающих к местам туристского показа в муниципальных образованиях в Республике Бурятия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64" start="0" length="2147483647">
    <dxf>
      <font>
        <b val="0"/>
      </font>
    </dxf>
  </rfmt>
  <rcc rId="7491" sId="1">
    <nc r="G164">
      <f>G165</f>
    </nc>
  </rcc>
  <rfmt sheetId="1" sqref="G164" start="0" length="2147483647">
    <dxf>
      <font>
        <b val="0"/>
      </font>
    </dxf>
  </rfmt>
  <rrc rId="7492" sId="1" ref="A163:XFD163" action="insertRow"/>
  <rfmt sheetId="1" sqref="A163:XFD163">
    <dxf>
      <fill>
        <patternFill>
          <bgColor theme="0"/>
        </patternFill>
      </fill>
    </dxf>
  </rfmt>
  <rfmt sheetId="1" sqref="A165:G165" start="0" length="2147483647">
    <dxf>
      <font>
        <i/>
      </font>
    </dxf>
  </rfmt>
  <rcc rId="7493" sId="1" xfDxf="1" dxf="1">
    <nc r="A164" t="inlineStr">
      <is>
        <t>Основное мероприятие "Повышение уровня благоустройства территорий массового отдыха, в том числе прилегающих к местам туристического показа"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64" start="0" length="2147483647">
    <dxf>
      <font>
        <b val="0"/>
      </font>
    </dxf>
  </rfmt>
  <rfmt sheetId="1" sqref="A164" start="0" length="2147483647">
    <dxf>
      <font>
        <i/>
      </font>
    </dxf>
  </rfmt>
  <rcc rId="7494" sId="1" odxf="1" dxf="1">
    <nc r="B164" t="inlineStr">
      <is>
        <t>968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495" sId="1" odxf="1" dxf="1">
    <nc r="C164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496" sId="1" odxf="1" dxf="1">
    <nc r="D164" t="inlineStr">
      <is>
        <t>12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164" start="0" length="0">
    <dxf>
      <font>
        <b val="0"/>
        <i/>
        <name val="Times New Roman"/>
        <family val="1"/>
      </font>
    </dxf>
  </rfmt>
  <rcc rId="7497" sId="1">
    <nc r="E164" t="inlineStr">
      <is>
        <t>03002 00000</t>
      </is>
    </nc>
  </rcc>
  <rcc rId="7498" sId="1">
    <nc r="G164">
      <f>G165</f>
    </nc>
  </rcc>
  <rfmt sheetId="1" sqref="G164" start="0" length="2147483647">
    <dxf>
      <font>
        <b val="0"/>
      </font>
    </dxf>
  </rfmt>
  <rfmt sheetId="1" sqref="G164" start="0" length="2147483647">
    <dxf>
      <font>
        <i/>
      </font>
    </dxf>
  </rfmt>
  <rcc rId="7499" sId="1" xfDxf="1" dxf="1">
    <nc r="A163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500" sId="1">
    <nc r="G163">
      <f>G164</f>
    </nc>
  </rcc>
  <rcc rId="7501" sId="1" odxf="1" dxf="1">
    <nc r="B163" t="inlineStr">
      <is>
        <t>968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502" sId="1" odxf="1" dxf="1">
    <nc r="C163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503" sId="1" odxf="1" dxf="1">
    <nc r="D163" t="inlineStr">
      <is>
        <t>12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163" start="0" length="0">
    <dxf>
      <font>
        <b val="0"/>
        <i/>
        <name val="Times New Roman"/>
        <family val="1"/>
      </font>
    </dxf>
  </rfmt>
  <rcc rId="7504" sId="1">
    <nc r="E163" t="inlineStr">
      <is>
        <t>03000 00000</t>
      </is>
    </nc>
  </rcc>
  <rfmt sheetId="1" sqref="B163:E163" start="0" length="2147483647">
    <dxf>
      <font>
        <i val="0"/>
      </font>
    </dxf>
  </rfmt>
  <rfmt sheetId="1" sqref="B163:E163" start="0" length="2147483647">
    <dxf>
      <font>
        <b/>
      </font>
    </dxf>
  </rfmt>
  <rcc rId="7505" sId="1">
    <oc r="G162">
      <f>G167+G180</f>
    </oc>
    <nc r="G162">
      <f>G167+G180+G163</f>
    </nc>
  </rcc>
  <rcc rId="7506" sId="1" numFmtId="4">
    <oc r="G182">
      <v>3.2</v>
    </oc>
    <nc r="G182">
      <v>3.8</v>
    </nc>
  </rcc>
  <rcc rId="7507" sId="1" numFmtId="4">
    <oc r="G193">
      <v>300</v>
    </oc>
    <nc r="G193">
      <v>0</v>
    </nc>
  </rcc>
  <rcc rId="7508" sId="1">
    <oc r="E198" t="inlineStr">
      <is>
        <t>99900 S2860</t>
      </is>
    </oc>
    <nc r="E198" t="inlineStr">
      <is>
        <t>99900 82900</t>
      </is>
    </nc>
  </rcc>
  <rcc rId="7509" sId="1" numFmtId="4">
    <oc r="G198">
      <f>700.32</f>
    </oc>
    <nc r="G198">
      <v>623.58000000000004</v>
    </nc>
  </rcc>
  <rcc rId="7510" sId="1">
    <oc r="E197" t="inlineStr">
      <is>
        <t>99900 S2860</t>
      </is>
    </oc>
    <nc r="E197" t="inlineStr">
      <is>
        <t>99900 82900</t>
      </is>
    </nc>
  </rcc>
  <rcc rId="7511" sId="1" xfDxf="1" dxf="1">
    <oc r="A197" t="inlineStr">
      <is>
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</is>
    </oc>
    <nc r="A197" t="inlineStr">
      <is>
        <t>Прочие мероприятия , связанные с выполнением обязательств ОМСУ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73FC67B9-3A5E-4402-A781-D3BF0209130F}" action="delete"/>
  <rdn rId="0" localSheetId="1" customView="1" name="Z_73FC67B9_3A5E_4402_A781_D3BF0209130F_.wvu.PrintArea" hidden="1" oldHidden="1">
    <formula>Ведом.структура!$A$5:$G$626</formula>
    <oldFormula>Ведом.структура!$A$5:$G$626</oldFormula>
  </rdn>
  <rdn rId="0" localSheetId="1" customView="1" name="Z_73FC67B9_3A5E_4402_A781_D3BF0209130F_.wvu.FilterData" hidden="1" oldHidden="1">
    <formula>Ведом.структура!$A$17:$I$624</formula>
    <oldFormula>Ведом.структура!$A$17:$I$624</oldFormula>
  </rdn>
  <rcv guid="{73FC67B9-3A5E-4402-A781-D3BF0209130F}" action="add"/>
</revisions>
</file>

<file path=xl/revisions/revisionLog1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514" sId="1" ref="A184:XFD184" action="insertRow"/>
  <rrc rId="7515" sId="1" ref="A184:XFD184" action="insertRow"/>
  <rfmt sheetId="1" sqref="A184" start="0" length="0">
    <dxf>
      <fill>
        <patternFill>
          <bgColor indexed="41"/>
        </patternFill>
      </fill>
    </dxf>
  </rfmt>
  <rcc rId="7516" sId="1" odxf="1" dxf="1">
    <nc r="B184" t="inlineStr">
      <is>
        <t>968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7517" sId="1" odxf="1" dxf="1">
    <nc r="C184" t="inlineStr">
      <is>
        <t>05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fmt sheetId="1" sqref="D184" start="0" length="0">
    <dxf>
      <fill>
        <patternFill>
          <bgColor indexed="41"/>
        </patternFill>
      </fill>
    </dxf>
  </rfmt>
  <rfmt sheetId="1" sqref="E184" start="0" length="0">
    <dxf>
      <fill>
        <patternFill>
          <bgColor indexed="41"/>
        </patternFill>
      </fill>
    </dxf>
  </rfmt>
  <rfmt sheetId="1" sqref="F184" start="0" length="0">
    <dxf>
      <fill>
        <patternFill>
          <bgColor indexed="41"/>
        </patternFill>
      </fill>
    </dxf>
  </rfmt>
  <rfmt sheetId="1" sqref="G184" start="0" length="0">
    <dxf>
      <fill>
        <patternFill>
          <bgColor indexed="41"/>
        </patternFill>
      </fill>
    </dxf>
  </rfmt>
  <rfmt sheetId="1" sqref="H184" start="0" length="0">
    <dxf>
      <font>
        <i val="0"/>
        <name val="Times New Roman CYR"/>
        <family val="1"/>
      </font>
    </dxf>
  </rfmt>
  <rfmt sheetId="1" sqref="I184" start="0" length="0">
    <dxf>
      <font>
        <i val="0"/>
        <name val="Times New Roman CYR"/>
        <family val="1"/>
      </font>
    </dxf>
  </rfmt>
  <rfmt sheetId="1" sqref="A184:XFD184" start="0" length="0">
    <dxf>
      <font>
        <i val="0"/>
        <name val="Times New Roman CYR"/>
        <family val="1"/>
      </font>
    </dxf>
  </rfmt>
  <rcc rId="7518" sId="1">
    <nc r="D184" t="inlineStr">
      <is>
        <t>01</t>
      </is>
    </nc>
  </rcc>
  <rcc rId="7519" sId="1">
    <nc r="G184">
      <f>G185</f>
    </nc>
  </rcc>
  <rfmt sheetId="1" sqref="A185:XFD185">
    <dxf>
      <fill>
        <patternFill>
          <bgColor theme="0"/>
        </patternFill>
      </fill>
    </dxf>
  </rfmt>
  <rrc rId="7520" sId="1" ref="A185:XFD185" action="insertRow"/>
  <rfmt sheetId="1" sqref="A185:XFD185">
    <dxf>
      <fill>
        <patternFill>
          <bgColor theme="0"/>
        </patternFill>
      </fill>
    </dxf>
  </rfmt>
  <rrc rId="7521" sId="1" ref="A186:XFD186" action="insertRow"/>
  <rcc rId="7522" sId="1">
    <nc r="B187" t="inlineStr">
      <is>
        <t>968</t>
      </is>
    </nc>
  </rcc>
  <rcc rId="7523" sId="1">
    <nc r="C187" t="inlineStr">
      <is>
        <t>05</t>
      </is>
    </nc>
  </rcc>
  <rcc rId="7524" sId="1">
    <nc r="D187" t="inlineStr">
      <is>
        <t>01</t>
      </is>
    </nc>
  </rcc>
  <rcc rId="7525" sId="1">
    <nc r="E187" t="inlineStr">
      <is>
        <t>999F3 67483</t>
      </is>
    </nc>
  </rcc>
  <rcc rId="7526" sId="1">
    <nc r="F187" t="inlineStr">
      <is>
        <t>540</t>
      </is>
    </nc>
  </rcc>
  <rcc rId="7527" sId="1" odxf="1" dxf="1">
    <nc r="A187" t="inlineStr">
      <is>
        <t>Иные межбюджетные трансферты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A187:XFD187" start="0" length="2147483647">
    <dxf>
      <font>
        <b/>
      </font>
    </dxf>
  </rfmt>
  <rfmt sheetId="1" sqref="A187:XFD187" start="0" length="2147483647">
    <dxf>
      <font>
        <b val="0"/>
      </font>
    </dxf>
  </rfmt>
  <rcc rId="7528" sId="1" numFmtId="4">
    <nc r="G187">
      <v>185338.0704</v>
    </nc>
  </rcc>
  <rcc rId="7529" sId="1" odxf="1" dxf="1">
    <nc r="B186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530" sId="1" odxf="1" dxf="1">
    <nc r="C186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531" sId="1" odxf="1" dxf="1">
    <nc r="D186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532" sId="1" odxf="1" dxf="1">
    <nc r="E186" t="inlineStr">
      <is>
        <t>999F3 67483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533" sId="1" xfDxf="1" dxf="1">
    <nc r="A186" t="inlineStr">
      <is>
        <t>Обеспечение мероприятий по переселению граждан из ава-рийного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Фонда содействия реформированию жилищно-коммунального хозяйства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86" start="0" length="2147483647">
    <dxf>
      <font>
        <b val="0"/>
      </font>
    </dxf>
  </rfmt>
  <rcc rId="7534" sId="1">
    <nc r="G186">
      <f>G187</f>
    </nc>
  </rcc>
  <rfmt sheetId="1" sqref="G186" start="0" length="2147483647">
    <dxf>
      <font>
        <b val="0"/>
      </font>
    </dxf>
  </rfmt>
  <rcc rId="7535" sId="1" odxf="1" dxf="1">
    <nc r="A185" t="inlineStr">
      <is>
        <t>Непрограммные расходы</t>
      </is>
    </nc>
    <odxf>
      <fill>
        <patternFill patternType="solid">
          <bgColor theme="0"/>
        </patternFill>
      </fill>
      <alignment horizontal="general"/>
    </odxf>
    <ndxf>
      <fill>
        <patternFill patternType="none">
          <bgColor indexed="65"/>
        </patternFill>
      </fill>
      <alignment horizontal="left"/>
    </ndxf>
  </rcc>
  <rcc rId="7536" sId="1" odxf="1" dxf="1">
    <nc r="B185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537" sId="1" odxf="1" dxf="1">
    <nc r="C185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538" sId="1" odxf="1" dxf="1">
    <nc r="D185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185" start="0" length="0">
    <dxf>
      <font>
        <b val="0"/>
        <name val="Times New Roman"/>
        <family val="1"/>
      </font>
    </dxf>
  </rfmt>
  <rfmt sheetId="1" sqref="A185:XFD185" start="0" length="2147483647">
    <dxf>
      <font>
        <b val="0"/>
      </font>
    </dxf>
  </rfmt>
  <rfmt sheetId="1" sqref="A185:XFD185" start="0" length="2147483647">
    <dxf>
      <font>
        <b/>
      </font>
    </dxf>
  </rfmt>
  <rcc rId="7539" sId="1">
    <nc r="E185" t="inlineStr">
      <is>
        <t>99900 00000</t>
      </is>
    </nc>
  </rcc>
  <rcc rId="7540" sId="1">
    <nc r="G185">
      <f>G186</f>
    </nc>
  </rcc>
  <rcc rId="7541" sId="1" xfDxf="1" dxf="1">
    <nc r="A184" t="inlineStr">
      <is>
        <t>Жилищное хозяйство</t>
      </is>
    </nc>
    <ndxf>
      <font>
        <b/>
        <name val="Times New Roman"/>
        <family val="1"/>
      </font>
      <fill>
        <patternFill patternType="solid">
          <bgColor indexed="41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86:G186" start="0" length="2147483647">
    <dxf>
      <font>
        <i/>
      </font>
    </dxf>
  </rfmt>
  <rrc rId="7542" sId="1" ref="A194:XFD194" action="deleteRow">
    <undo index="0" exp="ref" v="1" dr="G194" r="G188" sId="1"/>
    <rfmt sheetId="1" xfDxf="1" sqref="A194:XFD194" start="0" length="0">
      <dxf>
        <font>
          <name val="Times New Roman CYR"/>
          <family val="1"/>
        </font>
        <alignment wrapText="1"/>
      </dxf>
    </rfmt>
    <rcc rId="0" sId="1" dxf="1">
      <nc r="A194" t="inlineStr">
        <is>
          <t>Муниципальная программа "Чистая вода на 2020-2024 годы"</t>
        </is>
      </nc>
      <ndxf>
        <font>
          <b/>
          <name val="Times New Roman"/>
          <family val="1"/>
        </font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4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4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4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4" t="inlineStr">
        <is>
          <t>17000 00000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4">
        <f>G195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543" sId="1" ref="A194:XFD194" action="deleteRow">
    <rfmt sheetId="1" xfDxf="1" sqref="A194:XFD194" start="0" length="0">
      <dxf>
        <font>
          <name val="Times New Roman CYR"/>
          <family val="1"/>
        </font>
        <alignment wrapText="1"/>
      </dxf>
    </rfmt>
    <rcc rId="0" sId="1" dxf="1">
      <nc r="A194" t="inlineStr">
        <is>
          <t>Основное мероприятие "Улучшение качества питьевой воды"</t>
        </is>
      </nc>
      <ndxf>
        <font>
          <i/>
          <name val="Times New Roman"/>
          <family val="1"/>
        </font>
        <fill>
          <patternFill patternType="solid">
            <bgColor indexed="9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4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4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4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4" t="inlineStr">
        <is>
          <t>17001 00000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4">
        <f>G195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544" sId="1" ref="A194:XFD194" action="deleteRow">
    <rfmt sheetId="1" xfDxf="1" sqref="A194:XFD194" start="0" length="0">
      <dxf>
        <font>
          <i/>
          <name val="Times New Roman CYR"/>
        </font>
        <alignment wrapText="1"/>
      </dxf>
    </rfmt>
    <rcc rId="0" sId="1" dxf="1">
      <nc r="A194" t="inlineStr">
        <is>
          <t>Прочие мероприятия, связанные с выполнением обязательств органов местного самоуправления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4" t="inlineStr">
        <is>
          <t>968</t>
        </is>
      </nc>
      <ndxf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4" t="inlineStr">
        <is>
          <t>05</t>
        </is>
      </nc>
      <ndxf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4" t="inlineStr">
        <is>
          <t>02</t>
        </is>
      </nc>
      <ndxf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4" t="inlineStr">
        <is>
          <t>17001 82900</t>
        </is>
      </nc>
      <ndxf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4" start="0" length="0">
      <dxf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4">
        <f>G195</f>
      </nc>
      <ndxf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545" sId="1" ref="A194:XFD194" action="deleteRow">
    <rfmt sheetId="1" xfDxf="1" sqref="A194:XFD194" start="0" length="0">
      <dxf>
        <font>
          <name val="Times New Roman CYR"/>
          <family val="1"/>
        </font>
        <alignment wrapText="1"/>
      </dxf>
    </rfmt>
    <rcc rId="0" sId="1" dxf="1">
      <nc r="A194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4" t="inlineStr">
        <is>
          <t>17001 82900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4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94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546" sId="1">
    <oc r="G188">
      <f>#REF!+G194+G189</f>
    </oc>
    <nc r="G188">
      <f>G194+G189</f>
    </nc>
  </rcc>
  <rcc rId="7547" sId="1" numFmtId="4">
    <oc r="G204">
      <f>11928.51796+237.65143+12.16387</f>
    </oc>
    <nc r="G204">
      <v>15154.07223</v>
    </nc>
  </rcc>
  <rrc rId="7548" sId="1" ref="A205:XFD205" action="insertRow"/>
  <rrc rId="7549" sId="1" ref="A205:XFD205" action="insertRow"/>
  <rrc rId="7550" sId="1" ref="A205:XFD205" action="insertRow"/>
  <rcc rId="7551" sId="1" odxf="1" dxf="1">
    <nc r="A207" t="inlineStr">
      <is>
        <t>Иные межбюджетные трансферты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7552" sId="1">
    <nc r="B207" t="inlineStr">
      <is>
        <t>968</t>
      </is>
    </nc>
  </rcc>
  <rcc rId="7553" sId="1">
    <nc r="C207" t="inlineStr">
      <is>
        <t>05</t>
      </is>
    </nc>
  </rcc>
  <rcc rId="7554" sId="1">
    <nc r="D207" t="inlineStr">
      <is>
        <t>03</t>
      </is>
    </nc>
  </rcc>
  <rcc rId="7555" sId="1">
    <nc r="E207" t="inlineStr">
      <is>
        <t>25003 82900</t>
      </is>
    </nc>
  </rcc>
  <rcc rId="7556" sId="1">
    <nc r="F207" t="inlineStr">
      <is>
        <t>540</t>
      </is>
    </nc>
  </rcc>
  <rcc rId="7557" sId="1" numFmtId="4">
    <nc r="G207">
      <v>100</v>
    </nc>
  </rcc>
  <rfmt sheetId="1" sqref="A206" start="0" length="0">
    <dxf>
      <font>
        <color indexed="8"/>
        <name val="Times New Roman"/>
        <family val="1"/>
      </font>
    </dxf>
  </rfmt>
  <rrc rId="7558" sId="1" ref="A205:XFD206" action="insertRow"/>
  <rcc rId="7559" sId="1">
    <nc r="B208" t="inlineStr">
      <is>
        <t>968</t>
      </is>
    </nc>
  </rcc>
  <rcc rId="7560" sId="1">
    <nc r="C208" t="inlineStr">
      <is>
        <t>05</t>
      </is>
    </nc>
  </rcc>
  <rcc rId="7561" sId="1">
    <nc r="D208" t="inlineStr">
      <is>
        <t>03</t>
      </is>
    </nc>
  </rcc>
  <rcc rId="7562" sId="1">
    <nc r="G208">
      <f>G209</f>
    </nc>
  </rcc>
  <rcc rId="7563" sId="1" xfDxf="1" dxf="1">
    <nc r="A208" t="inlineStr">
      <is>
        <t>Прочие мероприятия , связанные с выполнением обязательств ОМСУ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564" sId="1">
    <nc r="E208" t="inlineStr">
      <is>
        <t>25003 82900</t>
      </is>
    </nc>
  </rcc>
  <rcc rId="7565" sId="1">
    <nc r="B207" t="inlineStr">
      <is>
        <t>968</t>
      </is>
    </nc>
  </rcc>
  <rcc rId="7566" sId="1">
    <nc r="C207" t="inlineStr">
      <is>
        <t>05</t>
      </is>
    </nc>
  </rcc>
  <rcc rId="7567" sId="1">
    <nc r="D207" t="inlineStr">
      <is>
        <t>03</t>
      </is>
    </nc>
  </rcc>
  <rcc rId="7568" sId="1">
    <nc r="E207" t="inlineStr">
      <is>
        <t>25003 00000</t>
      </is>
    </nc>
  </rcc>
  <rcc rId="7569" sId="1">
    <nc r="G207">
      <f>G208</f>
    </nc>
  </rcc>
  <rcc rId="7570" sId="1" xfDxf="1" dxf="1">
    <nc r="A207" t="inlineStr">
      <is>
        <t>Основное мероприятие "Повышение уровня благоустройства территории""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08:G208" start="0" length="2147483647">
    <dxf>
      <font>
        <i/>
      </font>
    </dxf>
  </rfmt>
  <rfmt sheetId="1" sqref="A207:G207" start="0" length="2147483647">
    <dxf>
      <font>
        <i/>
      </font>
    </dxf>
  </rfmt>
  <rcc rId="7571" sId="1" odxf="1" dxf="1">
    <nc r="A206" t="inlineStr">
      <is>
        <t>Иные межбюджетные трансферты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7572" sId="1">
    <nc r="B206" t="inlineStr">
      <is>
        <t>968</t>
      </is>
    </nc>
  </rcc>
  <rcc rId="7573" sId="1">
    <nc r="C206" t="inlineStr">
      <is>
        <t>05</t>
      </is>
    </nc>
  </rcc>
  <rcc rId="7574" sId="1">
    <nc r="D206" t="inlineStr">
      <is>
        <t>03</t>
      </is>
    </nc>
  </rcc>
  <rcc rId="7575" sId="1">
    <nc r="F206" t="inlineStr">
      <is>
        <t>540</t>
      </is>
    </nc>
  </rcc>
  <rcc rId="7576" sId="1">
    <nc r="E206" t="inlineStr">
      <is>
        <t>25002 82900</t>
      </is>
    </nc>
  </rcc>
  <rcc rId="7577" sId="1" numFmtId="4">
    <nc r="G206">
      <v>14945.95651</v>
    </nc>
  </rcc>
  <rrc rId="7578" sId="1" ref="A205:XFD206" action="insertRow"/>
  <rcc rId="7579" sId="1">
    <nc r="B207" t="inlineStr">
      <is>
        <t>968</t>
      </is>
    </nc>
  </rcc>
  <rcc rId="7580" sId="1">
    <nc r="C207" t="inlineStr">
      <is>
        <t>05</t>
      </is>
    </nc>
  </rcc>
  <rcc rId="7581" sId="1">
    <nc r="D207" t="inlineStr">
      <is>
        <t>03</t>
      </is>
    </nc>
  </rcc>
  <rcc rId="7582" sId="1">
    <nc r="E207" t="inlineStr">
      <is>
        <t>25002 82900</t>
      </is>
    </nc>
  </rcc>
  <rcc rId="7583" sId="1" odxf="1" dxf="1">
    <nc r="A207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fmt sheetId="1" sqref="B207:G207" start="0" length="2147483647">
    <dxf>
      <font>
        <i/>
      </font>
    </dxf>
  </rfmt>
  <rcc rId="7584" sId="1">
    <nc r="G207">
      <f>G208</f>
    </nc>
  </rcc>
  <rcc rId="7585" sId="1" odxf="1" dxf="1">
    <nc r="B20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586" sId="1" odxf="1" dxf="1">
    <nc r="C206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587" sId="1" odxf="1" dxf="1">
    <nc r="D20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06" start="0" length="0">
    <dxf>
      <font>
        <i/>
        <name val="Times New Roman"/>
        <family val="1"/>
      </font>
    </dxf>
  </rfmt>
  <rcc rId="7588" sId="1">
    <nc r="E206" t="inlineStr">
      <is>
        <t>25002 00000</t>
      </is>
    </nc>
  </rcc>
  <rcc rId="7589" sId="1">
    <nc r="G206">
      <f>G207</f>
    </nc>
  </rcc>
  <rcc rId="7590" sId="1" xfDxf="1" dxf="1">
    <nc r="A206" t="inlineStr">
      <is>
        <t>Основное мероприятие "Выполнение работ по санитарной очистке территорий Селенгинского района"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06" start="0" length="2147483647">
    <dxf>
      <font>
        <i/>
      </font>
    </dxf>
  </rfmt>
  <rfmt sheetId="1" sqref="G206" start="0" length="2147483647">
    <dxf>
      <font>
        <i/>
      </font>
    </dxf>
  </rfmt>
  <rfmt sheetId="1" sqref="A205:XFD205" start="0" length="2147483647">
    <dxf>
      <font>
        <b/>
      </font>
    </dxf>
  </rfmt>
  <rcc rId="7591" sId="1" odxf="1" dxf="1">
    <nc r="B205" t="inlineStr">
      <is>
        <t>968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592" sId="1" odxf="1" dxf="1">
    <nc r="C205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593" sId="1" odxf="1" dxf="1">
    <nc r="D205" t="inlineStr">
      <is>
        <t>03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205" start="0" length="0">
    <dxf>
      <font>
        <b val="0"/>
        <i/>
        <name val="Times New Roman"/>
        <family val="1"/>
      </font>
    </dxf>
  </rfmt>
  <rcc rId="7594" sId="1">
    <nc r="E205" t="inlineStr">
      <is>
        <t>25000 00000</t>
      </is>
    </nc>
  </rcc>
  <rcc rId="7595" sId="1">
    <nc r="G205">
      <f>G206+G209</f>
    </nc>
  </rcc>
  <rfmt sheetId="1" sqref="A205:XFD205" start="0" length="2147483647">
    <dxf>
      <font>
        <i/>
      </font>
    </dxf>
  </rfmt>
  <rfmt sheetId="1" sqref="A205:XFD205" start="0" length="2147483647">
    <dxf>
      <font>
        <i val="0"/>
      </font>
    </dxf>
  </rfmt>
  <rfmt sheetId="1" sqref="A205:XFD205" start="0" length="2147483647">
    <dxf>
      <font>
        <b val="0"/>
      </font>
    </dxf>
  </rfmt>
  <rfmt sheetId="1" sqref="A205:XFD205" start="0" length="2147483647">
    <dxf>
      <font>
        <b/>
      </font>
    </dxf>
  </rfmt>
  <rcc rId="7596" sId="1" xfDxf="1" dxf="1">
    <nc r="A205" t="inlineStr">
      <is>
        <t>Муниципальная программа "Охрана окружающей среды в муниципальном образовании "Селенгинский район" на 2023-2025гг."</t>
      </is>
    </nc>
    <ndxf>
      <font>
        <b/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597" sId="1">
    <oc r="G199">
      <f>G200+G212</f>
    </oc>
    <nc r="G199">
      <f>G200+G212+G205</f>
    </nc>
  </rcc>
  <rrc rId="7598" sId="1" ref="A213:XFD215" action="insertRow"/>
  <rcc rId="7599" sId="1" odxf="1" dxf="1">
    <oc r="F217" t="inlineStr">
      <is>
        <t>244</t>
      </is>
    </oc>
    <nc r="F217" t="inlineStr">
      <is>
        <t>540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7600" sId="1" odxf="1" dxf="1">
    <oc r="A217" t="inlineStr">
      <is>
        <t>Прочие закупки товаров, работ и услуг для государственных (муниципальных) нужд</t>
      </is>
    </oc>
    <nc r="A217" t="inlineStr">
      <is>
        <t>Иные межбюджетные трансферты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7601" sId="1">
    <oc r="E218" t="inlineStr">
      <is>
        <t>99900 82900</t>
      </is>
    </oc>
    <nc r="E218" t="inlineStr">
      <is>
        <t>99900 74330</t>
      </is>
    </nc>
  </rcc>
  <rcc rId="7602" sId="1">
    <oc r="E217" t="inlineStr">
      <is>
        <t>99900 82900</t>
      </is>
    </oc>
    <nc r="E217" t="inlineStr">
      <is>
        <t>99900 74330</t>
      </is>
    </nc>
  </rcc>
  <rcc rId="7603" sId="1" numFmtId="4">
    <oc r="G218">
      <v>3100</v>
    </oc>
    <nc r="G218">
      <v>273.09755999999999</v>
    </nc>
  </rcc>
  <rcc rId="7604" sId="1" numFmtId="4">
    <oc r="G217">
      <v>14841.30687</v>
    </oc>
    <nc r="G217">
      <v>273.09755999999999</v>
    </nc>
  </rcc>
  <rcc rId="7605" sId="1">
    <oc r="E216" t="inlineStr">
      <is>
        <t>99900 82900</t>
      </is>
    </oc>
    <nc r="E216" t="inlineStr">
      <is>
        <t>99900 74330</t>
      </is>
    </nc>
  </rcc>
  <rcc rId="7606" sId="1" xfDxf="1" dxf="1">
    <oc r="A216" t="inlineStr">
      <is>
        <t>Прочие мероприятия , связанные с выполнением обязательств ОМСУ</t>
      </is>
    </oc>
    <nc r="A216" t="inlineStr">
      <is>
    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607" sId="1" odxf="1" dxf="1">
    <nc r="A214" t="inlineStr">
      <is>
        <t>Иные межбюджетные трансферты</t>
      </is>
    </nc>
    <odxf>
      <font>
        <b/>
        <name val="Times New Roman"/>
        <family val="1"/>
      </font>
      <alignment horizontal="general" vertical="top"/>
    </odxf>
    <ndxf>
      <font>
        <b val="0"/>
        <color indexed="8"/>
        <name val="Times New Roman"/>
        <family val="1"/>
      </font>
      <alignment horizontal="left" vertical="center"/>
    </ndxf>
  </rcc>
  <rcc rId="7608" sId="1" odxf="1" dxf="1">
    <nc r="B214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09" sId="1" odxf="1" dxf="1">
    <nc r="C214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10" sId="1" odxf="1" dxf="1">
    <nc r="D214" t="inlineStr">
      <is>
        <t>03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214" start="0" length="0">
    <dxf>
      <font>
        <b val="0"/>
        <name val="Times New Roman"/>
        <family val="1"/>
      </font>
    </dxf>
  </rfmt>
  <rcc rId="7611" sId="1" odxf="1" dxf="1">
    <nc r="F214" t="inlineStr">
      <is>
        <t>540</t>
      </is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7612" sId="1" odxf="1" dxf="1">
    <nc r="A215" t="inlineStr">
      <is>
        <t>Субсидии автономным учреждениям на иные цели</t>
      </is>
    </nc>
    <odxf>
      <font>
        <b/>
        <name val="Times New Roman"/>
        <family val="1"/>
      </font>
      <alignment horizontal="general" vertical="top"/>
    </odxf>
    <ndxf>
      <font>
        <b val="0"/>
        <color indexed="8"/>
        <name val="Times New Roman"/>
        <family val="1"/>
      </font>
      <alignment horizontal="left" vertical="center"/>
    </ndxf>
  </rcc>
  <rcc rId="7613" sId="1" odxf="1" dxf="1">
    <nc r="B215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14" sId="1" odxf="1" dxf="1">
    <nc r="C215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15" sId="1" odxf="1" dxf="1">
    <nc r="D215" t="inlineStr">
      <is>
        <t>03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215" start="0" length="0">
    <dxf>
      <font>
        <b val="0"/>
        <name val="Times New Roman"/>
        <family val="1"/>
      </font>
    </dxf>
  </rfmt>
  <rcc rId="7616" sId="1" odxf="1" dxf="1">
    <nc r="F215" t="inlineStr">
      <is>
        <t>622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17" sId="1">
    <nc r="E214" t="inlineStr">
      <is>
        <t>99900 55050</t>
      </is>
    </nc>
  </rcc>
  <rcc rId="7618" sId="1">
    <nc r="E215" t="inlineStr">
      <is>
        <t>99900 55050</t>
      </is>
    </nc>
  </rcc>
  <rcc rId="7619" sId="1" numFmtId="4">
    <nc r="G215">
      <v>27039.200000000001</v>
    </nc>
  </rcc>
  <rcc rId="7620" sId="1" numFmtId="4">
    <nc r="G214">
      <v>27039.200000000001</v>
    </nc>
  </rcc>
  <rfmt sheetId="1" sqref="G214:G215" start="0" length="2147483647">
    <dxf>
      <font>
        <b val="0"/>
      </font>
    </dxf>
  </rfmt>
  <rcc rId="7621" sId="1" odxf="1" dxf="1">
    <nc r="B213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22" sId="1" odxf="1" dxf="1">
    <nc r="C213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23" sId="1" odxf="1" dxf="1">
    <nc r="D213" t="inlineStr">
      <is>
        <t>03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24" sId="1" odxf="1" dxf="1">
    <nc r="E213" t="inlineStr">
      <is>
        <t>99900 55050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25" sId="1">
    <nc r="G213">
      <f>G214+G215</f>
    </nc>
  </rcc>
  <rfmt sheetId="1" sqref="G213" start="0" length="2147483647">
    <dxf>
      <font>
        <b val="0"/>
      </font>
    </dxf>
  </rfmt>
  <rfmt sheetId="1" sqref="G213" start="0" length="2147483647">
    <dxf>
      <font>
        <i/>
      </font>
    </dxf>
  </rfmt>
  <rfmt sheetId="1" sqref="A213:XFD213" start="0" length="2147483647">
    <dxf>
      <font>
        <i/>
      </font>
    </dxf>
  </rfmt>
  <rfmt sheetId="1" sqref="A213:XFD213" start="0" length="2147483647">
    <dxf>
      <font>
        <b val="0"/>
      </font>
    </dxf>
  </rfmt>
  <rcc rId="7626" sId="1" xfDxf="1" dxf="1">
    <nc r="A213" t="inlineStr">
      <is>
    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627" sId="1">
    <oc r="G212">
      <f>G216</f>
    </oc>
    <nc r="G212">
      <f>G216+G213</f>
    </nc>
  </rcc>
  <rrc rId="7628" sId="1" ref="A223:XFD223" action="insertRow"/>
  <rcc rId="7629" sId="1" odxf="1" dxf="1">
    <nc r="A223" t="inlineStr">
      <is>
        <t>Субсидии автономным учреждениям на иные цели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7630" sId="1">
    <nc r="B223" t="inlineStr">
      <is>
        <t>968</t>
      </is>
    </nc>
  </rcc>
  <rcc rId="7631" sId="1">
    <nc r="C223" t="inlineStr">
      <is>
        <t>05</t>
      </is>
    </nc>
  </rcc>
  <rcc rId="7632" sId="1">
    <nc r="D223" t="inlineStr">
      <is>
        <t>05</t>
      </is>
    </nc>
  </rcc>
  <rcc rId="7633" sId="1">
    <nc r="E223" t="inlineStr">
      <is>
        <t>999F2 54240</t>
      </is>
    </nc>
  </rcc>
  <rcc rId="7634" sId="1">
    <nc r="F223" t="inlineStr">
      <is>
        <t>622</t>
      </is>
    </nc>
  </rcc>
  <rcc rId="7635" sId="1" numFmtId="4">
    <nc r="G223">
      <v>85000</v>
    </nc>
  </rcc>
  <rcc rId="7636" sId="1">
    <oc r="G221">
      <f>G222</f>
    </oc>
    <nc r="G221">
      <f>G222+G223</f>
    </nc>
  </rcc>
  <rrc rId="7637" sId="1" ref="A253:XFD253" action="insertRow"/>
  <rfmt sheetId="1" sqref="A253:XFD253">
    <dxf>
      <fill>
        <patternFill>
          <bgColor theme="0"/>
        </patternFill>
      </fill>
    </dxf>
  </rfmt>
  <rrc rId="7638" sId="1" ref="A253:XFD254" action="insertRow"/>
  <rfmt sheetId="1" sqref="A253:XFD254">
    <dxf>
      <fill>
        <patternFill>
          <bgColor theme="0"/>
        </patternFill>
      </fill>
    </dxf>
  </rfmt>
  <rcc rId="7639" sId="1">
    <nc r="B255" t="inlineStr">
      <is>
        <t>968</t>
      </is>
    </nc>
  </rcc>
  <rcc rId="7640" sId="1">
    <nc r="C255" t="inlineStr">
      <is>
        <t>10</t>
      </is>
    </nc>
  </rcc>
  <rcc rId="7641" sId="1">
    <nc r="D255" t="inlineStr">
      <is>
        <t>03</t>
      </is>
    </nc>
  </rcc>
  <rcc rId="7642" sId="1">
    <nc r="E255" t="inlineStr">
      <is>
        <t>06040 L5760</t>
      </is>
    </nc>
  </rcc>
  <rcc rId="7643" sId="1">
    <nc r="F255" t="inlineStr">
      <is>
        <t>622</t>
      </is>
    </nc>
  </rcc>
  <rcc rId="7644" sId="1" numFmtId="4">
    <nc r="G255">
      <v>8630.0681999999997</v>
    </nc>
  </rcc>
  <rfmt sheetId="1" sqref="A255:XFD255" start="0" length="2147483647">
    <dxf>
      <font>
        <b val="0"/>
      </font>
    </dxf>
  </rfmt>
  <rcc rId="7645" sId="1" odxf="1" dxf="1">
    <nc r="A255" t="inlineStr">
      <is>
        <t>Субсидии автономным учреждениям на иные цели</t>
      </is>
    </nc>
    <odxf>
      <fill>
        <patternFill patternType="solid">
          <bgColor theme="0"/>
        </patternFill>
      </fill>
      <alignment horizontal="general"/>
    </odxf>
    <ndxf>
      <fill>
        <patternFill patternType="none">
          <bgColor indexed="65"/>
        </patternFill>
      </fill>
      <alignment horizontal="left"/>
    </ndxf>
  </rcc>
  <rcc rId="7646" sId="1" odxf="1" dxf="1">
    <nc r="B254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47" sId="1" odxf="1" dxf="1">
    <nc r="C254" t="inlineStr">
      <is>
        <t>10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48" sId="1" odxf="1" dxf="1">
    <nc r="D254" t="inlineStr">
      <is>
        <t>03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49" sId="1" odxf="1" dxf="1">
    <nc r="E254" t="inlineStr">
      <is>
        <t>06040 L5760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50" sId="1">
    <nc r="G254">
      <f>G255</f>
    </nc>
  </rcc>
  <rfmt sheetId="1" sqref="G254" start="0" length="2147483647">
    <dxf>
      <font>
        <b val="0"/>
      </font>
    </dxf>
  </rfmt>
  <rcc rId="7651" sId="1" xfDxf="1" dxf="1">
    <nc r="A254" t="inlineStr">
      <is>
        <t>Обеспечение комплексного развития сельских территорий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54" start="0" length="2147483647">
    <dxf>
      <font>
        <b val="0"/>
      </font>
    </dxf>
  </rfmt>
  <rfmt sheetId="1" sqref="A254:G254" start="0" length="2147483647">
    <dxf>
      <font>
        <i/>
      </font>
    </dxf>
  </rfmt>
  <rcc rId="7652" sId="1" xfDxf="1" dxf="1">
    <nc r="A253" t="inlineStr">
      <is>
        <t>Реализация мероприятий по строительству жилья, предоставляемого по договору найма жилого помещения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53" start="0" length="2147483647">
    <dxf>
      <font>
        <b val="0"/>
      </font>
    </dxf>
  </rfmt>
  <rfmt sheetId="1" sqref="A253" start="0" length="2147483647">
    <dxf>
      <font>
        <i/>
      </font>
    </dxf>
  </rfmt>
  <rcc rId="7653" sId="1">
    <nc r="B253" t="inlineStr">
      <is>
        <t>968</t>
      </is>
    </nc>
  </rcc>
  <rcc rId="7654" sId="1">
    <nc r="C253" t="inlineStr">
      <is>
        <t>10</t>
      </is>
    </nc>
  </rcc>
  <rcc rId="7655" sId="1">
    <nc r="D253" t="inlineStr">
      <is>
        <t>03</t>
      </is>
    </nc>
  </rcc>
  <rcc rId="7656" sId="1">
    <nc r="E253" t="inlineStr">
      <is>
        <t>06040 00000</t>
      </is>
    </nc>
  </rcc>
  <rcc rId="7657" sId="1">
    <nc r="G253">
      <f>G254</f>
    </nc>
  </rcc>
  <rfmt sheetId="1" sqref="B253:G253" start="0" length="2147483647">
    <dxf>
      <font>
        <b val="0"/>
      </font>
    </dxf>
  </rfmt>
  <rfmt sheetId="1" sqref="B253:G253" start="0" length="2147483647">
    <dxf>
      <font>
        <i/>
      </font>
    </dxf>
  </rfmt>
  <rrc rId="7658" sId="1" ref="A253:XFD253" action="insertRow"/>
  <rfmt sheetId="1" sqref="A253:XFD253">
    <dxf>
      <fill>
        <patternFill>
          <bgColor theme="0"/>
        </patternFill>
      </fill>
    </dxf>
  </rfmt>
  <rcc rId="7659" sId="1" xfDxf="1" dxf="1">
    <nc r="A253" t="inlineStr">
      <is>
        <t>МП «Комплексное развитие сельских территорий в Селенгинском районе на 2020-2024 годы»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660" sId="1">
    <nc r="B253" t="inlineStr">
      <is>
        <t>968</t>
      </is>
    </nc>
  </rcc>
  <rcc rId="7661" sId="1">
    <nc r="C253" t="inlineStr">
      <is>
        <t>10</t>
      </is>
    </nc>
  </rcc>
  <rcc rId="7662" sId="1">
    <nc r="D253" t="inlineStr">
      <is>
        <t>03</t>
      </is>
    </nc>
  </rcc>
  <rcc rId="7663" sId="1">
    <nc r="E253" t="inlineStr">
      <is>
        <t>06000 00000</t>
      </is>
    </nc>
  </rcc>
  <rcc rId="7664" sId="1">
    <nc r="G253">
      <f>G254</f>
    </nc>
  </rcc>
  <rcc rId="7665" sId="1">
    <oc r="G252">
      <f>G257</f>
    </oc>
    <nc r="G252">
      <f>G257+G253</f>
    </nc>
  </rcc>
  <rcc rId="7666" sId="1" numFmtId="4">
    <oc r="G263">
      <v>1083.47</v>
    </oc>
    <nc r="G263">
      <v>1174.8699999999999</v>
    </nc>
  </rcc>
  <rcc rId="7667" sId="1" numFmtId="4">
    <oc r="G264">
      <v>346.71</v>
    </oc>
    <nc r="G264">
      <v>374.31</v>
    </nc>
  </rcc>
  <rcc rId="7668" sId="1" numFmtId="4">
    <oc r="G268">
      <v>1626.34</v>
    </oc>
    <nc r="G268">
      <v>1778.74</v>
    </nc>
  </rcc>
  <rcc rId="7669" sId="1" numFmtId="4">
    <oc r="G269">
      <v>490.8</v>
    </oc>
    <nc r="G269">
      <v>536.79999999999995</v>
    </nc>
  </rcc>
  <rrc rId="7670" sId="1" ref="A277:XFD277" action="insertRow"/>
  <rrc rId="7671" sId="1" ref="A277:XFD277" action="insertRow"/>
  <rrc rId="7672" sId="1" ref="A277:XFD277" action="insertRow"/>
  <rcc rId="7673" sId="1">
    <nc r="B279" t="inlineStr">
      <is>
        <t>968</t>
      </is>
    </nc>
  </rcc>
  <rcc rId="7674" sId="1">
    <nc r="C279" t="inlineStr">
      <is>
        <t>14</t>
      </is>
    </nc>
  </rcc>
  <rcc rId="7675" sId="1">
    <nc r="D279" t="inlineStr">
      <is>
        <t>03</t>
      </is>
    </nc>
  </rcc>
  <rcc rId="7676" sId="1">
    <nc r="E279" t="inlineStr">
      <is>
        <t>99900 S2140</t>
      </is>
    </nc>
  </rcc>
  <rcc rId="7677" sId="1">
    <nc r="F279" t="inlineStr">
      <is>
        <t>540</t>
      </is>
    </nc>
  </rcc>
  <rcc rId="7678" sId="1" numFmtId="4">
    <nc r="G279">
      <v>2811.1154499999998</v>
    </nc>
  </rcc>
  <rcc rId="7679" sId="1" odxf="1" dxf="1">
    <nc r="A279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>
          <bgColor indexed="65"/>
        </patternFill>
      </fill>
    </odxf>
    <ndxf>
      <font>
        <color indexed="8"/>
        <name val="Times New Roman"/>
        <family val="1"/>
      </font>
      <fill>
        <patternFill>
          <bgColor theme="0"/>
        </patternFill>
      </fill>
    </ndxf>
  </rcc>
  <rcc rId="7680" sId="1">
    <nc r="B278" t="inlineStr">
      <is>
        <t>968</t>
      </is>
    </nc>
  </rcc>
  <rcc rId="7681" sId="1">
    <nc r="C278" t="inlineStr">
      <is>
        <t>14</t>
      </is>
    </nc>
  </rcc>
  <rcc rId="7682" sId="1">
    <nc r="D278" t="inlineStr">
      <is>
        <t>03</t>
      </is>
    </nc>
  </rcc>
  <rcc rId="7683" sId="1">
    <nc r="E278" t="inlineStr">
      <is>
        <t>99900 S2140</t>
      </is>
    </nc>
  </rcc>
  <rcc rId="7684" sId="1">
    <nc r="G278">
      <f>G279</f>
    </nc>
  </rcc>
  <rcc rId="7685" sId="1" xfDxf="1" dxf="1">
    <nc r="A278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78:G278" start="0" length="2147483647">
    <dxf>
      <font>
        <i/>
      </font>
    </dxf>
  </rfmt>
  <rcc rId="7686" sId="1" odxf="1" dxf="1">
    <nc r="A277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/>
    </odxf>
    <ndxf>
      <font>
        <b/>
        <color indexed="8"/>
        <name val="Times New Roman"/>
        <family val="1"/>
      </font>
      <fill>
        <patternFill patternType="none"/>
      </fill>
      <alignment horizontal="general"/>
    </ndxf>
  </rcc>
  <rcc rId="7687" sId="1">
    <nc r="B277" t="inlineStr">
      <is>
        <t>968</t>
      </is>
    </nc>
  </rcc>
  <rcc rId="7688" sId="1">
    <nc r="C277" t="inlineStr">
      <is>
        <t>14</t>
      </is>
    </nc>
  </rcc>
  <rcc rId="7689" sId="1">
    <nc r="D277" t="inlineStr">
      <is>
        <t>03</t>
      </is>
    </nc>
  </rcc>
  <rcc rId="7690" sId="1">
    <nc r="E277" t="inlineStr">
      <is>
        <t>99900 00000</t>
      </is>
    </nc>
  </rcc>
  <rcc rId="7691" sId="1">
    <nc r="G277">
      <f>G278</f>
    </nc>
  </rcc>
  <rrc rId="7692" sId="1" ref="A277:XFD277" action="insertRow"/>
  <rfmt sheetId="1" sqref="B278:G278" start="0" length="2147483647">
    <dxf>
      <font>
        <b/>
      </font>
    </dxf>
  </rfmt>
  <rfmt sheetId="1" sqref="A277" start="0" length="0">
    <dxf>
      <font>
        <b/>
        <color indexed="8"/>
        <name val="Times New Roman"/>
        <family val="1"/>
      </font>
      <fill>
        <patternFill>
          <bgColor indexed="41"/>
        </patternFill>
      </fill>
      <alignment horizontal="general"/>
    </dxf>
  </rfmt>
  <rcc rId="7693" sId="1" odxf="1" dxf="1" numFmtId="30">
    <nc r="B277">
      <v>968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C27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27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27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27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7694" sId="1" odxf="1" dxf="1">
    <nc r="G277">
      <f>G278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7695" sId="1">
    <nc r="C277" t="inlineStr">
      <is>
        <t>14</t>
      </is>
    </nc>
  </rcc>
  <rcc rId="7696" sId="1">
    <nc r="D277" t="inlineStr">
      <is>
        <t>03</t>
      </is>
    </nc>
  </rcc>
  <rcc rId="7697" sId="1" xfDxf="1" dxf="1">
    <nc r="A277" t="inlineStr">
      <is>
        <t>Прочие межбюджетные трансферты общего характера</t>
      </is>
    </nc>
    <ndxf>
      <font>
        <b/>
        <name val="Times New Roman"/>
        <family val="1"/>
      </font>
      <fill>
        <patternFill patternType="solid">
          <bgColor indexed="41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7698" sId="1" ref="A277:XFD277" action="insertRow"/>
  <rfmt sheetId="1" sqref="A277" start="0" length="0">
    <dxf>
      <font>
        <b/>
        <color indexed="8"/>
        <name val="Times New Roman"/>
        <family val="1"/>
      </font>
      <fill>
        <patternFill>
          <bgColor indexed="15"/>
        </patternFill>
      </fill>
    </dxf>
  </rfmt>
  <rcc rId="7699" sId="1" odxf="1" dxf="1" numFmtId="30">
    <nc r="B277">
      <v>968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C277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D277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277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277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G277" start="0" length="0">
    <dxf>
      <font>
        <b/>
        <name val="Times New Roman"/>
        <family val="1"/>
      </font>
      <fill>
        <patternFill>
          <bgColor indexed="15"/>
        </patternFill>
      </fill>
    </dxf>
  </rfmt>
  <rcc rId="7700" sId="1">
    <nc r="C277" t="inlineStr">
      <is>
        <t>14</t>
      </is>
    </nc>
  </rcc>
  <rcc rId="7701" sId="1">
    <nc r="G277">
      <f>G278</f>
    </nc>
  </rcc>
  <rcc rId="7702" sId="1" xfDxf="1" dxf="1">
    <nc r="A277" t="inlineStr">
      <is>
        <t>МЕЖБЮДЖЕТНЫЕ ТРАНСФЕРТЫ ОБЩЕГО ХАРАКТЕРА БЮДЖЕТАМ БЮДЖЕТНОЙ СИСТЕМЫ РОССИЙСКОЙ ФЕДЕРАЦИИ</t>
      </is>
    </nc>
    <ndxf>
      <font>
        <b/>
        <name val="Times New Roman"/>
        <family val="1"/>
      </font>
      <fill>
        <patternFill patternType="solid">
          <bgColor indexed="15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703" sId="1">
    <oc r="G36">
      <f>G37+G133+G140+G183+G246+G224+G236</f>
    </oc>
    <nc r="G36">
      <f>G37+G133+G140+G183+G246+G224+G236+G277</f>
    </nc>
  </rcc>
  <rcc rId="7704" sId="1" numFmtId="4">
    <oc r="G289">
      <v>124184.7</v>
    </oc>
    <nc r="G289">
      <v>132569.29999999999</v>
    </nc>
  </rcc>
  <rcc rId="7705" sId="1" numFmtId="4">
    <oc r="G293">
      <v>22465.171050000001</v>
    </oc>
    <nc r="G293">
      <v>32314.01887</v>
    </nc>
  </rcc>
  <rcc rId="7706" sId="1" numFmtId="4">
    <oc r="G301">
      <v>31012</v>
    </oc>
    <nc r="G301">
      <v>31776.400000000001</v>
    </nc>
  </rcc>
  <rcc rId="7707" sId="1" numFmtId="4">
    <oc r="G303">
      <f>256485.6</f>
    </oc>
    <nc r="G303">
      <v>266218.90000000002</v>
    </nc>
  </rcc>
  <rcc rId="7708" sId="1" numFmtId="4">
    <oc r="G307">
      <v>51715.686000000002</v>
    </oc>
    <nc r="G307">
      <v>75021.319180000006</v>
    </nc>
  </rcc>
  <rcc rId="7709" sId="1" numFmtId="4">
    <oc r="G315">
      <f>109531.5+10620.1+837.8+3492.3</f>
    </oc>
    <nc r="G315">
      <v>131385.20000000001</v>
    </nc>
  </rcc>
  <rcc rId="7710" sId="1" numFmtId="4">
    <oc r="G327">
      <f>8280+436</f>
    </oc>
    <nc r="G327">
      <v>4054.8932</v>
    </nc>
  </rcc>
  <rcc rId="7711" sId="1" numFmtId="4">
    <oc r="G333">
      <v>814.5</v>
    </oc>
    <nc r="G333">
      <v>7992.2</v>
    </nc>
  </rcc>
  <rcc rId="7712" sId="1" numFmtId="4">
    <oc r="G334">
      <v>1815.8</v>
    </oc>
    <nc r="G334">
      <v>25081.599999999999</v>
    </nc>
  </rcc>
  <rcc rId="7713" sId="1" numFmtId="4">
    <oc r="G336">
      <f>10159.152+11177.7</f>
    </oc>
    <nc r="G336">
      <v>10159.152</v>
    </nc>
  </rcc>
  <rcc rId="7714" sId="1" numFmtId="4">
    <oc r="G337">
      <f>32170.648+27897.7</f>
    </oc>
    <nc r="G337">
      <v>32170.648000000001</v>
    </nc>
  </rcc>
  <rrc rId="7715" sId="1" ref="A338:XFD338" action="insertRow"/>
  <rrc rId="7716" sId="1" ref="A338:XFD338" action="insertRow"/>
  <rrc rId="7717" sId="1" ref="A338:XFD338" action="insertRow"/>
  <rcc rId="7718" sId="1">
    <nc r="A340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7719" sId="1">
    <nc r="F340" t="inlineStr">
      <is>
        <t>621</t>
      </is>
    </nc>
  </rcc>
  <rcc rId="7720" sId="1">
    <nc r="B340" t="inlineStr">
      <is>
        <t>969</t>
      </is>
    </nc>
  </rcc>
  <rcc rId="7721" sId="1">
    <nc r="C340" t="inlineStr">
      <is>
        <t>07</t>
      </is>
    </nc>
  </rcc>
  <rcc rId="7722" sId="1">
    <nc r="D340" t="inlineStr">
      <is>
        <t>03</t>
      </is>
    </nc>
  </rcc>
  <rcc rId="7723" sId="1">
    <nc r="E340" t="inlineStr">
      <is>
        <t>10301 S2160</t>
      </is>
    </nc>
  </rcc>
  <rcc rId="7724" sId="1" numFmtId="4">
    <nc r="G340">
      <v>4631.8999999999996</v>
    </nc>
  </rcc>
  <rcc rId="7725" sId="1" odxf="1" dxf="1">
    <nc r="A339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7726" sId="1">
    <nc r="B339" t="inlineStr">
      <is>
        <t>969</t>
      </is>
    </nc>
  </rcc>
  <rcc rId="7727" sId="1">
    <nc r="C339" t="inlineStr">
      <is>
        <t>07</t>
      </is>
    </nc>
  </rcc>
  <rcc rId="7728" sId="1">
    <nc r="D339" t="inlineStr">
      <is>
        <t>03</t>
      </is>
    </nc>
  </rcc>
  <rcc rId="7729" sId="1">
    <nc r="E339" t="inlineStr">
      <is>
        <t>10301 S2160</t>
      </is>
    </nc>
  </rcc>
  <rcc rId="7730" sId="1">
    <nc r="F339" t="inlineStr">
      <is>
        <t>611</t>
      </is>
    </nc>
  </rcc>
  <rcc rId="7731" sId="1" numFmtId="4">
    <nc r="G339">
      <v>4000</v>
    </nc>
  </rcc>
  <rcc rId="7732" sId="1">
    <nc r="B338" t="inlineStr">
      <is>
        <t>969</t>
      </is>
    </nc>
  </rcc>
  <rcc rId="7733" sId="1">
    <nc r="C338" t="inlineStr">
      <is>
        <t>07</t>
      </is>
    </nc>
  </rcc>
  <rcc rId="7734" sId="1">
    <nc r="D338" t="inlineStr">
      <is>
        <t>03</t>
      </is>
    </nc>
  </rcc>
  <rcc rId="7735" sId="1">
    <nc r="E338" t="inlineStr">
      <is>
        <t>10301 S2160</t>
      </is>
    </nc>
  </rcc>
  <rcc rId="7736" sId="1">
    <nc r="G338">
      <f>G339+G340</f>
    </nc>
  </rcc>
  <rcc rId="7737" sId="1" xfDxf="1" dxf="1">
    <nc r="A338" t="inlineStr">
      <is>
        <t>Исполнение расходных обязательств муниципальных районов (городских округов)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338:G338" start="0" length="2147483647">
    <dxf>
      <font>
        <i/>
      </font>
    </dxf>
  </rfmt>
  <rcc rId="7738" sId="1">
    <oc r="G331">
      <f>G332+G335</f>
    </oc>
    <nc r="G331">
      <f>G332+G335+G338</f>
    </nc>
  </rcc>
  <rcc rId="7739" sId="1" numFmtId="4">
    <oc r="G374">
      <v>118.4</v>
    </oc>
    <nc r="G374">
      <v>108.95</v>
    </nc>
  </rcc>
  <rrc rId="7740" sId="1" ref="A374:XFD374" action="insertRow"/>
  <rcc rId="7741" sId="1" numFmtId="30">
    <nc r="B374">
      <v>969</v>
    </nc>
  </rcc>
  <rcc rId="7742" sId="1">
    <nc r="C374" t="inlineStr">
      <is>
        <t>07</t>
      </is>
    </nc>
  </rcc>
  <rcc rId="7743" sId="1">
    <nc r="D374" t="inlineStr">
      <is>
        <t>09</t>
      </is>
    </nc>
  </rcc>
  <rcc rId="7744" sId="1">
    <nc r="E374" t="inlineStr">
      <is>
        <t>10501 83040</t>
      </is>
    </nc>
  </rcc>
  <rcc rId="7745" sId="1">
    <nc r="F374" t="inlineStr">
      <is>
        <t>112</t>
      </is>
    </nc>
  </rcc>
  <rcc rId="7746" sId="1" numFmtId="4">
    <nc r="G374">
      <v>9.4499999999999993</v>
    </nc>
  </rcc>
  <rcc rId="7747" sId="1" xfDxf="1" dxf="1">
    <nc r="A374" t="inlineStr">
      <is>
        <t>Иные выплаты персоналу учреждений, за исключением фонда оплаты труда</t>
      </is>
    </nc>
    <ndxf>
      <font>
        <name val="Times New Roman"/>
        <family val="1"/>
      </font>
      <numFmt numFmtId="30" formatCode="@"/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748" sId="1">
    <oc r="G372">
      <f>SUM(G373:G380)</f>
    </oc>
    <nc r="G372">
      <f>SUM(G373:G380)</f>
    </nc>
  </rcc>
  <rcc rId="7749" sId="1" numFmtId="4">
    <oc r="G378">
      <v>2561.95811</v>
    </oc>
    <nc r="G378">
      <v>2546.77711</v>
    </nc>
  </rcc>
  <rcc rId="7750" sId="1">
    <oc r="F387" t="inlineStr">
      <is>
        <t>612</t>
      </is>
    </oc>
    <nc r="F387" t="inlineStr">
      <is>
        <t>244</t>
      </is>
    </nc>
  </rcc>
  <rcc rId="7751" sId="1" odxf="1" dxf="1">
    <oc r="A387" t="inlineStr">
      <is>
        <t>Субсидии бюджетным учреждениям на иные цели</t>
      </is>
    </oc>
    <nc r="A387" t="inlineStr">
      <is>
        <t>Прочие закупки товаров, работ и услуг для государственных (муниципальных) нужд</t>
      </is>
    </nc>
    <odxf>
      <border outline="0">
        <left style="medium">
          <color indexed="64"/>
        </left>
      </border>
    </odxf>
    <ndxf>
      <border outline="0">
        <left style="thin">
          <color indexed="64"/>
        </left>
      </border>
    </ndxf>
  </rcc>
  <rcc rId="7752" sId="1" numFmtId="4">
    <oc r="G394">
      <v>100</v>
    </oc>
    <nc r="G394">
      <v>0</v>
    </nc>
  </rcc>
  <rcc rId="7753" sId="1" numFmtId="4">
    <oc r="G397">
      <v>200</v>
    </oc>
    <nc r="G397">
      <v>0</v>
    </nc>
  </rcc>
  <rcc rId="7754" sId="1" numFmtId="4">
    <oc r="G398">
      <v>60</v>
    </oc>
    <nc r="G398">
      <v>0</v>
    </nc>
  </rcc>
  <rrc rId="7755" sId="1" ref="A391:XFD391" action="deleteRow">
    <undo index="65535" exp="ref" v="1" dr="G391" r="G358" sId="1"/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Муниципальная программа «Сохранение и развитие бурятского языка в Селенгинском районе на 2021-2024 годы"</t>
        </is>
      </nc>
      <ndxf>
        <font>
          <b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1">
        <f>G392+G395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56" sId="1" ref="A391:XFD391" action="deleteRow"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Основное мероприятие "Проведение образовательных, культурно-массовых, спортивных и других мероприятий (национальных прадников и пр.) на двух государственных языках Республики Бурятия (в том числе на родных языках, народов проживающих на территории Селенгинского района)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1">
        <f>G392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57" sId="1" ref="A391:XFD391" action="deleteRow"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Разработка, принятие и софинансирование муниципальных программ по сохранению и развитию бурятского языка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22001 S5060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1">
        <f>G392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58" sId="1" ref="A391:XFD391" action="deleteRow"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22001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1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91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59" sId="1" ref="A391:XFD391" action="deleteRow"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Основное мероприятие "Организация деятельности по обеспечению сохранения и развития бурятского языка"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1">
        <f>G392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60" sId="1" ref="A391:XFD391" action="deleteRow"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Разработка, принятие и софинансирование муниципальных программ по сохранению и развитию бурятского языка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22002 S5060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1">
        <f>G392+G393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61" sId="1" ref="A391:XFD391" action="deleteRow"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22002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1" t="inlineStr">
        <is>
          <t>111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91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62" sId="1" ref="A391:XFD391" action="deleteRow"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22002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1" t="inlineStr">
        <is>
          <t>119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91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763" sId="1">
    <oc r="G358">
      <f>G359+#REF!</f>
    </oc>
    <nc r="G358">
      <f>G359</f>
    </nc>
  </rcc>
  <rcc rId="7764" sId="1" numFmtId="4">
    <oc r="G403">
      <f>5263+0.44632</f>
    </oc>
    <nc r="G403">
      <v>4488.44632</v>
    </nc>
  </rcc>
  <rcc rId="7765" sId="1" numFmtId="4">
    <oc r="G405">
      <v>1589.4</v>
    </oc>
    <nc r="G405">
      <v>1354.9</v>
    </nc>
  </rcc>
  <rrc rId="7766" sId="1" ref="A428:XFD428" action="insertRow"/>
  <rrc rId="7767" sId="1" ref="A428:XFD428" action="insertRow"/>
  <rrc rId="7768" sId="1" ref="A428:XFD428" action="insertRow"/>
  <rcc rId="7769" sId="1" odxf="1" dxf="1">
    <nc r="A430" t="inlineStr">
      <is>
        <t>Иные межбюджетные трансферты</t>
      </is>
    </nc>
    <odxf>
      <fill>
        <patternFill patternType="none">
          <bgColor indexed="65"/>
        </patternFill>
      </fill>
      <alignment horizontal="general" vertical="top"/>
    </odxf>
    <ndxf>
      <fill>
        <patternFill patternType="solid">
          <bgColor theme="0"/>
        </patternFill>
      </fill>
      <alignment horizontal="left" vertical="center"/>
    </ndxf>
  </rcc>
  <rcc rId="7770" sId="1">
    <nc r="B430" t="inlineStr">
      <is>
        <t>970</t>
      </is>
    </nc>
  </rcc>
  <rcc rId="7771" sId="1">
    <nc r="C430" t="inlineStr">
      <is>
        <t>14</t>
      </is>
    </nc>
  </rcc>
  <rcc rId="7772" sId="1">
    <nc r="D430" t="inlineStr">
      <is>
        <t>03</t>
      </is>
    </nc>
  </rcc>
  <rcc rId="7773" sId="1">
    <nc r="E430" t="inlineStr">
      <is>
        <t xml:space="preserve">02201 63010 </t>
      </is>
    </nc>
  </rcc>
  <rcc rId="7774" sId="1">
    <nc r="F430" t="inlineStr">
      <is>
        <t>540</t>
      </is>
    </nc>
  </rcc>
  <rcc rId="7775" sId="1" numFmtId="4">
    <nc r="G430">
      <v>5800</v>
    </nc>
  </rcc>
  <rcc rId="7776" sId="1">
    <nc r="B429" t="inlineStr">
      <is>
        <t>970</t>
      </is>
    </nc>
  </rcc>
  <rcc rId="7777" sId="1">
    <nc r="C429" t="inlineStr">
      <is>
        <t>14</t>
      </is>
    </nc>
  </rcc>
  <rcc rId="7778" sId="1">
    <nc r="D429" t="inlineStr">
      <is>
        <t>03</t>
      </is>
    </nc>
  </rcc>
  <rcc rId="7779" sId="1">
    <nc r="E429" t="inlineStr">
      <is>
        <t xml:space="preserve">02201 63010 </t>
      </is>
    </nc>
  </rcc>
  <rfmt sheetId="1" sqref="A429:XFD429" start="0" length="2147483647">
    <dxf>
      <font>
        <i/>
      </font>
    </dxf>
  </rfmt>
  <rcc rId="7780" sId="1">
    <nc r="G429">
      <f>G430</f>
    </nc>
  </rcc>
  <rcc rId="7781" sId="1" xfDxf="1" dxf="1">
    <nc r="A429" t="inlineStr">
      <is>
        <t>Выравнивание бюджетной обеспеченности поселений из районного фонда финансовой поддержки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7782" sId="1" ref="A428:XFD428" action="deleteRow">
    <rfmt sheetId="1" xfDxf="1" sqref="A428:XFD42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fmt sheetId="1" sqref="A428" start="0" length="0">
      <dxf>
        <font>
          <i val="0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28" start="0" length="0">
      <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28" start="0" length="0">
      <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28" start="0" length="0">
      <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28" start="0" length="0">
      <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28" start="0" length="0">
      <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28" start="0" length="0">
      <dxf>
        <font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783" sId="1" ref="A428:XFD428" action="insertRow"/>
  <rrc rId="7784" sId="1" ref="A428:XFD428" action="insertRow"/>
  <rcc rId="7785" sId="1" odxf="1" dxf="1">
    <nc r="B429" t="inlineStr">
      <is>
        <t>970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786" sId="1" odxf="1" dxf="1">
    <nc r="C429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787" sId="1" odxf="1" dxf="1">
    <nc r="D429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29" start="0" length="0">
    <dxf>
      <font>
        <i/>
        <name val="Times New Roman"/>
        <family val="1"/>
      </font>
    </dxf>
  </rfmt>
  <rcc rId="7788" sId="1">
    <nc r="E429" t="inlineStr">
      <is>
        <t xml:space="preserve">02201 00000 </t>
      </is>
    </nc>
  </rcc>
  <rcc rId="7789" sId="1">
    <nc r="G429">
      <f>G430</f>
    </nc>
  </rcc>
  <rcc rId="7790" sId="1" odxf="1" dxf="1">
    <nc r="A429" t="inlineStr">
      <is>
        <t>Основное мероприятие "Межбюджетные трансферты бюджетам муниципальных образований поселений"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rc rId="7791" sId="1" ref="A428:XFD428" action="insertRow"/>
  <rcc rId="7792" sId="1" odxf="1" dxf="1">
    <nc r="A429" t="inlineStr">
      <is>
        <t>Подпрограмма"Совершенствование межбюджетных отношений"</t>
      </is>
    </nc>
    <odxf>
      <font>
        <b val="0"/>
        <i val="0"/>
        <name val="Times New Roman"/>
        <family val="1"/>
      </font>
      <alignment vertical="top"/>
    </odxf>
    <ndxf>
      <font>
        <b/>
        <i/>
        <name val="Times New Roman"/>
        <family val="1"/>
      </font>
      <alignment vertical="center"/>
    </ndxf>
  </rcc>
  <rcc rId="7793" sId="1" odxf="1" dxf="1" numFmtId="30">
    <nc r="B429">
      <v>970</v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794" sId="1" odxf="1" dxf="1">
    <nc r="C429" t="inlineStr">
      <is>
        <t>14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D429" start="0" length="0">
    <dxf>
      <font>
        <b/>
        <i/>
        <name val="Times New Roman"/>
        <family val="1"/>
      </font>
    </dxf>
  </rfmt>
  <rcc rId="7795" sId="1" odxf="1" dxf="1">
    <nc r="E429" t="inlineStr">
      <is>
        <t>02200 00000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F429" start="0" length="0">
    <dxf>
      <font>
        <b/>
        <i/>
        <name val="Times New Roman"/>
        <family val="1"/>
      </font>
    </dxf>
  </rfmt>
  <rcc rId="7796" sId="1">
    <nc r="G429">
      <f>G430</f>
    </nc>
  </rcc>
  <rcc rId="7797" sId="1">
    <nc r="D429" t="inlineStr">
      <is>
        <t>03</t>
      </is>
    </nc>
  </rcc>
  <rrc rId="7798" sId="1" ref="A428:XFD428" action="insertRow"/>
  <rcc rId="7799" sId="1" odxf="1" dxf="1">
    <nc r="A429" t="inlineStr">
      <is>
        <t>Муниципальная Программа «Управление муниципальными финансами и муниципальным долгом на 2020-2024 годы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7800" sId="1" odxf="1" dxf="1" numFmtId="30">
    <nc r="B429">
      <v>970</v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7801" sId="1" odxf="1" dxf="1">
    <nc r="C429" t="inlineStr">
      <is>
        <t>14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D429" start="0" length="0">
    <dxf>
      <font>
        <b/>
        <name val="Times New Roman"/>
        <family val="1"/>
      </font>
    </dxf>
  </rfmt>
  <rcc rId="7802" sId="1" odxf="1" dxf="1">
    <nc r="E429" t="inlineStr">
      <is>
        <t>02000 00000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7803" sId="1">
    <nc r="G429">
      <f>G430</f>
    </nc>
  </rcc>
  <rcc rId="7804" sId="1">
    <nc r="D429" t="inlineStr">
      <is>
        <t>03</t>
      </is>
    </nc>
  </rcc>
  <rfmt sheetId="1" sqref="A428" start="0" length="0">
    <dxf>
      <font>
        <b/>
        <name val="Times New Roman"/>
        <family val="1"/>
      </font>
      <fill>
        <patternFill patternType="solid">
          <bgColor indexed="41"/>
        </patternFill>
      </fill>
      <alignment horizontal="left" vertical="center"/>
    </dxf>
  </rfmt>
  <rcc rId="7805" sId="1" odxf="1" dxf="1" numFmtId="30">
    <nc r="B428">
      <v>970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7806" sId="1" odxf="1" dxf="1">
    <nc r="C428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42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42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42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7807" sId="1" odxf="1" dxf="1">
    <nc r="G428">
      <f>G429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7808" sId="1">
    <nc r="D428" t="inlineStr">
      <is>
        <t>03</t>
      </is>
    </nc>
  </rcc>
  <rcc rId="7809" sId="1" xfDxf="1" dxf="1">
    <nc r="A428" t="inlineStr">
      <is>
        <t>Прочие межбюджетные трансферты общего характера</t>
      </is>
    </nc>
    <ndxf>
      <font>
        <b/>
        <name val="Times New Roman"/>
        <family val="1"/>
      </font>
      <fill>
        <patternFill patternType="solid">
          <bgColor indexed="41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810" sId="1">
    <oc r="G419">
      <f>G420</f>
    </oc>
    <nc r="G419">
      <f>G420+G428</f>
    </nc>
  </rcc>
  <rcc rId="7811" sId="1" numFmtId="4">
    <oc r="G441">
      <v>4491.7</v>
    </oc>
    <nc r="G441">
      <v>3843.2</v>
    </nc>
  </rcc>
  <rcc rId="7812" sId="1" numFmtId="4">
    <oc r="G443">
      <v>1356.5</v>
    </oc>
    <nc r="G443">
      <v>1160.2</v>
    </nc>
  </rcc>
  <rrc rId="7813" sId="1" ref="A479:XFD479" action="insertRow"/>
  <rrc rId="7814" sId="1" ref="A480:XFD480" action="insertRow"/>
  <rfmt sheetId="1" sqref="A479" start="0" length="0">
    <dxf>
      <fill>
        <patternFill>
          <bgColor indexed="41"/>
        </patternFill>
      </fill>
    </dxf>
  </rfmt>
  <rcc rId="7815" sId="1" odxf="1" dxf="1">
    <nc r="B479" t="inlineStr">
      <is>
        <t>971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7816" sId="1" odxf="1" dxf="1">
    <nc r="C479" t="inlineStr">
      <is>
        <t>05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fmt sheetId="1" sqref="D479" start="0" length="0">
    <dxf>
      <fill>
        <patternFill>
          <bgColor indexed="41"/>
        </patternFill>
      </fill>
    </dxf>
  </rfmt>
  <rfmt sheetId="1" sqref="E479" start="0" length="0">
    <dxf>
      <fill>
        <patternFill>
          <bgColor indexed="41"/>
        </patternFill>
      </fill>
    </dxf>
  </rfmt>
  <rfmt sheetId="1" sqref="F479" start="0" length="0">
    <dxf>
      <fill>
        <patternFill>
          <bgColor indexed="41"/>
        </patternFill>
      </fill>
    </dxf>
  </rfmt>
  <rfmt sheetId="1" sqref="G479" start="0" length="0">
    <dxf>
      <fill>
        <patternFill>
          <bgColor indexed="41"/>
        </patternFill>
      </fill>
    </dxf>
  </rfmt>
  <rcc rId="7817" sId="1">
    <nc r="D479" t="inlineStr">
      <is>
        <t>02</t>
      </is>
    </nc>
  </rcc>
  <rfmt sheetId="1" sqref="A480:XFD480">
    <dxf>
      <fill>
        <patternFill>
          <bgColor theme="0"/>
        </patternFill>
      </fill>
    </dxf>
  </rfmt>
  <rrc rId="7818" sId="1" ref="A481:XFD481" action="insertRow"/>
  <rcc rId="7819" sId="1" xfDxf="1" dxf="1">
    <nc r="A479" t="inlineStr">
      <is>
        <t>Коммунальное хозяйство</t>
      </is>
    </nc>
    <ndxf>
      <font>
        <b/>
        <name val="Times New Roman"/>
        <family val="1"/>
      </font>
      <fill>
        <patternFill patternType="solid">
          <bgColor indexed="41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7820" sId="1" ref="A481:XFD481" action="insertRow"/>
  <rcc rId="7821" sId="1" xfDxf="1" dxf="1">
    <nc r="A482" t="inlineStr">
      <is>
        <t>Бюджетные инвестиции в объекты капитального строительства государственной (муниципальной) собственности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482" start="0" length="2147483647">
    <dxf>
      <font>
        <b val="0"/>
      </font>
    </dxf>
  </rfmt>
  <rcc rId="7822" sId="1">
    <nc r="B482" t="inlineStr">
      <is>
        <t>971</t>
      </is>
    </nc>
  </rcc>
  <rcc rId="7823" sId="1">
    <nc r="C482" t="inlineStr">
      <is>
        <t>05</t>
      </is>
    </nc>
  </rcc>
  <rcc rId="7824" sId="1">
    <nc r="D482" t="inlineStr">
      <is>
        <t>02</t>
      </is>
    </nc>
  </rcc>
  <rcc rId="7825" sId="1">
    <nc r="E482" t="inlineStr">
      <is>
        <t>17001 S2860</t>
      </is>
    </nc>
  </rcc>
  <rcc rId="7826" sId="1">
    <nc r="F482" t="inlineStr">
      <is>
        <t>414</t>
      </is>
    </nc>
  </rcc>
  <rfmt sheetId="1" sqref="B482:G482" start="0" length="2147483647">
    <dxf>
      <font>
        <b val="0"/>
      </font>
    </dxf>
  </rfmt>
  <rcc rId="7827" sId="1" numFmtId="4">
    <nc r="G482">
      <v>700.32</v>
    </nc>
  </rcc>
  <rcc rId="7828" sId="1" odxf="1" dxf="1">
    <nc r="B481" t="inlineStr">
      <is>
        <t>971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829" sId="1" odxf="1" dxf="1">
    <nc r="C481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830" sId="1" odxf="1" dxf="1">
    <nc r="D481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831" sId="1" odxf="1" dxf="1">
    <nc r="E481" t="inlineStr">
      <is>
        <t>17001 S2860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832" sId="1" xfDxf="1" dxf="1">
    <nc r="A481" t="inlineStr">
      <is>
        <t>На модернизацию объектов водоснабжения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481:XFD481" start="0" length="2147483647">
    <dxf>
      <font>
        <b val="0"/>
      </font>
    </dxf>
  </rfmt>
  <rfmt sheetId="1" sqref="A481:XFD481" start="0" length="2147483647">
    <dxf>
      <font>
        <i/>
      </font>
    </dxf>
  </rfmt>
  <rcc rId="7833" sId="1">
    <nc r="G481">
      <f>G482</f>
    </nc>
  </rcc>
  <rcc rId="7834" sId="1" xfDxf="1" dxf="1">
    <nc r="A480" t="inlineStr">
      <is>
        <t>Основное мероприятие "Улучшение качества питьевой воды"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480" start="0" length="2147483647">
    <dxf>
      <font>
        <b val="0"/>
      </font>
    </dxf>
  </rfmt>
  <rfmt sheetId="1" sqref="A480" start="0" length="2147483647">
    <dxf>
      <font>
        <i/>
      </font>
    </dxf>
  </rfmt>
  <rcc rId="7835" sId="1">
    <nc r="B480" t="inlineStr">
      <is>
        <t>971</t>
      </is>
    </nc>
  </rcc>
  <rcc rId="7836" sId="1">
    <nc r="C480" t="inlineStr">
      <is>
        <t>05</t>
      </is>
    </nc>
  </rcc>
  <rcc rId="7837" sId="1">
    <nc r="D480" t="inlineStr">
      <is>
        <t>02</t>
      </is>
    </nc>
  </rcc>
  <rcc rId="7838" sId="1">
    <nc r="E480" t="inlineStr">
      <is>
        <t>17001 00000</t>
      </is>
    </nc>
  </rcc>
  <rcc rId="7839" sId="1">
    <nc r="G480">
      <f>G481</f>
    </nc>
  </rcc>
  <rfmt sheetId="1" sqref="B480:G480" start="0" length="2147483647">
    <dxf>
      <font>
        <b val="0"/>
      </font>
    </dxf>
  </rfmt>
  <rfmt sheetId="1" sqref="B480:G480" start="0" length="2147483647">
    <dxf>
      <font>
        <i/>
      </font>
    </dxf>
  </rfmt>
  <rrc rId="7840" sId="1" ref="A480:XFD480" action="insertRow"/>
  <rfmt sheetId="1" sqref="A480:XFD480">
    <dxf>
      <fill>
        <patternFill>
          <bgColor theme="0"/>
        </patternFill>
      </fill>
    </dxf>
  </rfmt>
  <rcc rId="7841" sId="1" odxf="1" dxf="1">
    <nc r="B480" t="inlineStr">
      <is>
        <t>971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842" sId="1" odxf="1" dxf="1">
    <nc r="C480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843" sId="1" odxf="1" dxf="1">
    <nc r="D480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480" start="0" length="0">
    <dxf>
      <font>
        <b val="0"/>
        <i/>
        <name val="Times New Roman"/>
        <family val="1"/>
      </font>
    </dxf>
  </rfmt>
  <rcc rId="7844" sId="1">
    <nc r="E480" t="inlineStr">
      <is>
        <t>17000 00000</t>
      </is>
    </nc>
  </rcc>
  <rcc rId="7845" sId="1">
    <nc r="G480">
      <f>G481</f>
    </nc>
  </rcc>
  <rcc rId="7846" sId="1">
    <nc r="G479">
      <f>G480</f>
    </nc>
  </rcc>
  <rfmt sheetId="1" sqref="A480:XFD480" start="0" length="2147483647">
    <dxf>
      <font>
        <i/>
      </font>
    </dxf>
  </rfmt>
  <rfmt sheetId="1" sqref="A480:XFD480" start="0" length="2147483647">
    <dxf>
      <font>
        <i val="0"/>
      </font>
    </dxf>
  </rfmt>
  <rfmt sheetId="1" sqref="A480:XFD480" start="0" length="2147483647">
    <dxf>
      <font>
        <b val="0"/>
      </font>
    </dxf>
  </rfmt>
  <rfmt sheetId="1" sqref="A480:XFD480" start="0" length="2147483647">
    <dxf>
      <font>
        <b/>
      </font>
    </dxf>
  </rfmt>
  <rcc rId="7847" sId="1">
    <nc r="A480" t="inlineStr">
      <is>
        <t>Муниципальная программа "Чистая вода на 2020-2024 годы"</t>
      </is>
    </nc>
  </rcc>
  <rcc rId="7848" sId="1">
    <oc r="G478">
      <f>G484</f>
    </oc>
    <nc r="G478">
      <f>G484+G479</f>
    </nc>
  </rcc>
  <rrc rId="7849" sId="1" ref="A488:XFD493" action="insertRow"/>
  <rfmt sheetId="1" sqref="A488" start="0" length="0">
    <dxf>
      <font>
        <b/>
        <color indexed="8"/>
        <name val="Times New Roman"/>
        <family val="1"/>
      </font>
      <fill>
        <patternFill patternType="solid">
          <bgColor rgb="FF66FFFF"/>
        </patternFill>
      </fill>
    </dxf>
  </rfmt>
  <rcc rId="7850" sId="1" odxf="1" dxf="1">
    <nc r="B488" t="inlineStr">
      <is>
        <t>971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rgb="FF66FFFF"/>
        </patternFill>
      </fill>
    </ndxf>
  </rcc>
  <rfmt sheetId="1" sqref="C488" start="0" length="0">
    <dxf>
      <font>
        <b/>
        <name val="Times New Roman"/>
        <family val="1"/>
      </font>
      <fill>
        <patternFill patternType="solid">
          <bgColor rgb="FF66FFFF"/>
        </patternFill>
      </fill>
    </dxf>
  </rfmt>
  <rfmt sheetId="1" sqref="D488" start="0" length="0">
    <dxf>
      <fill>
        <patternFill patternType="solid">
          <bgColor rgb="FF66FFFF"/>
        </patternFill>
      </fill>
    </dxf>
  </rfmt>
  <rfmt sheetId="1" sqref="E488" start="0" length="0">
    <dxf>
      <fill>
        <patternFill patternType="solid">
          <bgColor rgb="FF66FFFF"/>
        </patternFill>
      </fill>
    </dxf>
  </rfmt>
  <rfmt sheetId="1" sqref="F488" start="0" length="0">
    <dxf>
      <fill>
        <patternFill patternType="solid">
          <bgColor rgb="FF66FFFF"/>
        </patternFill>
      </fill>
    </dxf>
  </rfmt>
  <rcc rId="7851" sId="1" odxf="1" dxf="1">
    <nc r="G488">
      <f>G489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rgb="FF66FFFF"/>
        </patternFill>
      </fill>
    </ndxf>
  </rcc>
  <rfmt sheetId="1" sqref="A489" start="0" length="0">
    <dxf>
      <font>
        <b/>
        <i/>
        <color indexed="8"/>
        <name val="Times New Roman"/>
        <family val="1"/>
      </font>
      <fill>
        <patternFill patternType="solid">
          <bgColor rgb="FFCCFFFF"/>
        </patternFill>
      </fill>
    </dxf>
  </rfmt>
  <rcc rId="7852" sId="1" odxf="1" dxf="1">
    <nc r="B489" t="inlineStr">
      <is>
        <t>971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rgb="FFCCFFFF"/>
        </patternFill>
      </fill>
    </ndxf>
  </rcc>
  <rfmt sheetId="1" sqref="C489" start="0" length="0">
    <dxf>
      <font>
        <b/>
        <i/>
        <name val="Times New Roman"/>
        <family val="1"/>
      </font>
      <fill>
        <patternFill patternType="solid">
          <bgColor rgb="FFCCFFFF"/>
        </patternFill>
      </fill>
    </dxf>
  </rfmt>
  <rfmt sheetId="1" sqref="D489" start="0" length="0">
    <dxf>
      <font>
        <b/>
        <i/>
        <name val="Times New Roman"/>
        <family val="1"/>
      </font>
      <fill>
        <patternFill patternType="solid">
          <bgColor rgb="FFCCFFFF"/>
        </patternFill>
      </fill>
    </dxf>
  </rfmt>
  <rfmt sheetId="1" sqref="E489" start="0" length="0">
    <dxf>
      <fill>
        <patternFill patternType="solid">
          <bgColor rgb="FFCCFFFF"/>
        </patternFill>
      </fill>
    </dxf>
  </rfmt>
  <rfmt sheetId="1" sqref="F489" start="0" length="0">
    <dxf>
      <fill>
        <patternFill patternType="solid">
          <bgColor rgb="FFCCFFFF"/>
        </patternFill>
      </fill>
    </dxf>
  </rfmt>
  <rfmt sheetId="1" sqref="G489" start="0" length="0">
    <dxf>
      <font>
        <b/>
        <i/>
        <name val="Times New Roman"/>
        <family val="1"/>
      </font>
      <fill>
        <patternFill>
          <bgColor rgb="FFCCFFFF"/>
        </patternFill>
      </fill>
    </dxf>
  </rfmt>
  <rcc rId="7853" sId="1">
    <nc r="C488" t="inlineStr">
      <is>
        <t>07</t>
      </is>
    </nc>
  </rcc>
  <rcc rId="7854" sId="1">
    <nc r="C489" t="inlineStr">
      <is>
        <t>07</t>
      </is>
    </nc>
  </rcc>
  <rcc rId="7855" sId="1">
    <nc r="D489" t="inlineStr">
      <is>
        <t>02</t>
      </is>
    </nc>
  </rcc>
  <rfmt sheetId="1" sqref="A495:G495" start="0" length="2147483647">
    <dxf>
      <font>
        <i val="0"/>
        <charset val="204"/>
      </font>
    </dxf>
  </rfmt>
  <rfmt sheetId="1" sqref="A489:G489" start="0" length="2147483647">
    <dxf>
      <font>
        <i val="0"/>
        <charset val="204"/>
      </font>
    </dxf>
  </rfmt>
  <rcc rId="7856" sId="1" xfDxf="1" dxf="1">
    <nc r="A488" t="inlineStr">
      <is>
        <t>ОБРАЗОВАНИЕ</t>
      </is>
    </nc>
    <ndxf>
      <font>
        <b/>
        <color indexed="8"/>
        <name val="Times New Roman"/>
        <family val="1"/>
      </font>
      <fill>
        <patternFill patternType="solid">
          <bgColor rgb="FF66FFFF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857" sId="1" xfDxf="1" dxf="1">
    <nc r="A489" t="inlineStr">
      <is>
        <t>Общее образование</t>
      </is>
    </nc>
    <ndxf>
      <font>
        <b/>
        <color indexed="8"/>
        <name val="Times New Roman"/>
        <family val="1"/>
      </font>
      <fill>
        <patternFill patternType="solid">
          <bgColor rgb="FFCCFFFF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858" sId="1">
    <nc r="A493" t="inlineStr">
      <is>
        <t>Бюджетные инвестиции в объекты капитального строительства государственной (муниципальной) собственности</t>
      </is>
    </nc>
  </rcc>
  <rcc rId="7859" sId="1">
    <nc r="B493" t="inlineStr">
      <is>
        <t>971</t>
      </is>
    </nc>
  </rcc>
  <rcc rId="7860" sId="1">
    <nc r="C493" t="inlineStr">
      <is>
        <t>07</t>
      </is>
    </nc>
  </rcc>
  <rcc rId="7861" sId="1">
    <nc r="D493" t="inlineStr">
      <is>
        <t>02</t>
      </is>
    </nc>
  </rcc>
  <rcc rId="7862" sId="1">
    <nc r="E493" t="inlineStr">
      <is>
        <t>99900 S2140</t>
      </is>
    </nc>
  </rcc>
  <rcc rId="7863" sId="1">
    <nc r="F493" t="inlineStr">
      <is>
        <t>414</t>
      </is>
    </nc>
  </rcc>
  <rcc rId="7864" sId="1" numFmtId="4">
    <nc r="G493">
      <v>10056</v>
    </nc>
  </rcc>
  <rcc rId="7865" sId="1">
    <nc r="B492" t="inlineStr">
      <is>
        <t>971</t>
      </is>
    </nc>
  </rcc>
  <rcc rId="7866" sId="1">
    <nc r="C492" t="inlineStr">
      <is>
        <t>07</t>
      </is>
    </nc>
  </rcc>
  <rcc rId="7867" sId="1">
    <nc r="D492" t="inlineStr">
      <is>
        <t>02</t>
      </is>
    </nc>
  </rcc>
  <rcc rId="7868" sId="1">
    <nc r="E492" t="inlineStr">
      <is>
        <t>99900 S2140</t>
      </is>
    </nc>
  </rcc>
  <rcc rId="7869" sId="1">
    <nc r="G492">
      <f>G493</f>
    </nc>
  </rcc>
  <rcc rId="7870" sId="1" xfDxf="1" dxf="1">
    <nc r="A492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871" sId="1" odxf="1" dxf="1">
    <nc r="A491" t="inlineStr">
      <is>
        <t>Непрограммные расходы</t>
      </is>
    </nc>
    <odxf>
      <font>
        <b val="0"/>
        <name val="Times New Roman"/>
        <family val="1"/>
      </font>
      <alignment horizontal="left" vertical="center"/>
    </odxf>
    <ndxf>
      <font>
        <b/>
        <name val="Times New Roman"/>
        <family val="1"/>
      </font>
      <alignment horizontal="general" vertical="top"/>
    </ndxf>
  </rcc>
  <rrc rId="7872" sId="1" ref="A490:XFD490" action="deleteRow">
    <undo index="65535" exp="ref" v="1" dr="G490" r="G489" sId="1"/>
    <rfmt sheetId="1" xfDxf="1" sqref="A490:XFD490" start="0" length="0">
      <dxf>
        <font>
          <name val="Times New Roman CYR"/>
          <family val="1"/>
        </font>
        <alignment wrapText="1"/>
      </dxf>
    </rfmt>
    <rfmt sheetId="1" sqref="A490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873" sId="1">
    <nc r="G489">
      <f>G490</f>
    </nc>
  </rcc>
  <rcc rId="7874" sId="1">
    <nc r="B490" t="inlineStr">
      <is>
        <t>971</t>
      </is>
    </nc>
  </rcc>
  <rcc rId="7875" sId="1">
    <nc r="C490" t="inlineStr">
      <is>
        <t>07</t>
      </is>
    </nc>
  </rcc>
  <rcc rId="7876" sId="1">
    <nc r="D490" t="inlineStr">
      <is>
        <t>02</t>
      </is>
    </nc>
  </rcc>
  <rcc rId="7877" sId="1">
    <nc r="E490" t="inlineStr">
      <is>
        <t>99900 00000</t>
      </is>
    </nc>
  </rcc>
  <rcc rId="7878" sId="1">
    <nc r="G490">
      <f>G491</f>
    </nc>
  </rcc>
  <rfmt sheetId="1" sqref="B490:G490" start="0" length="2147483647">
    <dxf>
      <font>
        <b/>
      </font>
    </dxf>
  </rfmt>
  <rcc rId="7879" sId="1">
    <oc r="G434">
      <f>G435+G455+G478+G493+G500</f>
    </oc>
    <nc r="G434">
      <f>G435+G455+G478+G493+G500+G488</f>
    </nc>
  </rcc>
  <rrc rId="7880" sId="1" ref="A507:XFD510" action="insertRow"/>
  <rcc rId="7881" sId="1">
    <nc r="A510" t="inlineStr">
      <is>
        <t>Бюджетные инвестиции в объекты капитального строительства государственной (муниципальной) собственности</t>
      </is>
    </nc>
  </rcc>
  <rcc rId="7882" sId="1">
    <nc r="B510" t="inlineStr">
      <is>
        <t>971</t>
      </is>
    </nc>
  </rcc>
  <rcc rId="7883" sId="1">
    <nc r="C510" t="inlineStr">
      <is>
        <t>11</t>
      </is>
    </nc>
  </rcc>
  <rcc rId="7884" sId="1">
    <nc r="D510" t="inlineStr">
      <is>
        <t>02</t>
      </is>
    </nc>
  </rcc>
  <rcc rId="7885" sId="1">
    <nc r="E510" t="inlineStr">
      <is>
        <t>99900 S2140</t>
      </is>
    </nc>
  </rcc>
  <rcc rId="7886" sId="1">
    <nc r="F510" t="inlineStr">
      <is>
        <t>414</t>
      </is>
    </nc>
  </rcc>
  <rcc rId="7887" sId="1" numFmtId="4">
    <nc r="G510">
      <v>130.78527</v>
    </nc>
  </rcc>
  <rcc rId="7888" sId="1">
    <nc r="B509" t="inlineStr">
      <is>
        <t>971</t>
      </is>
    </nc>
  </rcc>
  <rcc rId="7889" sId="1">
    <nc r="C509" t="inlineStr">
      <is>
        <t>11</t>
      </is>
    </nc>
  </rcc>
  <rcc rId="7890" sId="1">
    <nc r="D509" t="inlineStr">
      <is>
        <t>02</t>
      </is>
    </nc>
  </rcc>
  <rcc rId="7891" sId="1">
    <nc r="E509" t="inlineStr">
      <is>
        <t>99900 S2140</t>
      </is>
    </nc>
  </rcc>
  <rcc rId="7892" sId="1" odxf="1" dxf="1">
    <nc r="A509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7893" sId="1">
    <nc r="G509">
      <f>G510</f>
    </nc>
  </rcc>
  <rcc rId="7894" sId="1" odxf="1" dxf="1">
    <nc r="A508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7895" sId="1">
    <nc r="B508" t="inlineStr">
      <is>
        <t>971</t>
      </is>
    </nc>
  </rcc>
  <rcc rId="7896" sId="1">
    <nc r="C508" t="inlineStr">
      <is>
        <t>11</t>
      </is>
    </nc>
  </rcc>
  <rcc rId="7897" sId="1">
    <nc r="D508" t="inlineStr">
      <is>
        <t>02</t>
      </is>
    </nc>
  </rcc>
  <rcc rId="7898" sId="1">
    <nc r="E508" t="inlineStr">
      <is>
        <t>99900 00000</t>
      </is>
    </nc>
  </rcc>
  <rcc rId="7899" sId="1">
    <nc r="G508">
      <f>G509</f>
    </nc>
  </rcc>
  <rfmt sheetId="1" sqref="B508:G508" start="0" length="2147483647">
    <dxf>
      <font>
        <b/>
      </font>
    </dxf>
  </rfmt>
  <rrc rId="7900" sId="1" ref="A507:XFD507" action="deleteRow">
    <rfmt sheetId="1" xfDxf="1" sqref="A507:XFD507" start="0" length="0">
      <dxf>
        <font>
          <name val="Times New Roman CYR"/>
          <family val="1"/>
        </font>
        <alignment wrapText="1"/>
      </dxf>
    </rfmt>
    <rfmt sheetId="1" sqref="A507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901" sId="1">
    <oc r="G501">
      <f>G502</f>
    </oc>
    <nc r="G501">
      <f>G502+G507</f>
    </nc>
  </rcc>
  <rfmt sheetId="1" sqref="A508:G508" start="0" length="2147483647">
    <dxf>
      <font>
        <i/>
      </font>
    </dxf>
  </rfmt>
  <rcc rId="7902" sId="1" numFmtId="4">
    <oc r="G517">
      <v>11850.8</v>
    </oc>
    <nc r="G517">
      <v>12132.1</v>
    </nc>
  </rcc>
  <rcc rId="7903" sId="1" numFmtId="4">
    <oc r="G519">
      <v>13857.7</v>
    </oc>
    <nc r="G519">
      <v>13483.5</v>
    </nc>
  </rcc>
  <rrc rId="7904" sId="1" ref="A520:XFD523" action="insertRow"/>
  <rcc rId="7905" sId="1" odxf="1" dxf="1">
    <nc r="A523" t="inlineStr">
      <is>
        <t>Субсидии автономным учреждениям на иные цели</t>
      </is>
    </nc>
    <odxf>
      <font>
        <name val="Times New Roman"/>
        <family val="1"/>
      </font>
      <fill>
        <patternFill patternType="none"/>
      </fill>
      <border outline="0">
        <left/>
      </border>
    </odxf>
    <ndxf>
      <font>
        <color indexed="8"/>
        <name val="Times New Roman"/>
        <family val="1"/>
      </font>
      <fill>
        <patternFill patternType="solid"/>
      </fill>
      <border outline="0">
        <left style="medium">
          <color indexed="64"/>
        </left>
      </border>
    </ndxf>
  </rcc>
  <rcc rId="7906" sId="1">
    <nc r="B523" t="inlineStr">
      <is>
        <t>973</t>
      </is>
    </nc>
  </rcc>
  <rcc rId="7907" sId="1">
    <nc r="C523" t="inlineStr">
      <is>
        <t>07</t>
      </is>
    </nc>
  </rcc>
  <rcc rId="7908" sId="1">
    <nc r="D523" t="inlineStr">
      <is>
        <t>03</t>
      </is>
    </nc>
  </rcc>
  <rcc rId="7909" sId="1">
    <nc r="E523" t="inlineStr">
      <is>
        <t>08401 83160</t>
      </is>
    </nc>
  </rcc>
  <rcc rId="7910" sId="1">
    <nc r="F523" t="inlineStr">
      <is>
        <t>621</t>
      </is>
    </nc>
  </rcc>
  <rcc rId="7911" sId="1" numFmtId="4">
    <nc r="G523">
      <v>30</v>
    </nc>
  </rcc>
  <rcc rId="7912" sId="1">
    <nc r="B522" t="inlineStr">
      <is>
        <t>973</t>
      </is>
    </nc>
  </rcc>
  <rcc rId="7913" sId="1">
    <nc r="C522" t="inlineStr">
      <is>
        <t>07</t>
      </is>
    </nc>
  </rcc>
  <rcc rId="7914" sId="1">
    <nc r="D522" t="inlineStr">
      <is>
        <t>03</t>
      </is>
    </nc>
  </rcc>
  <rcc rId="7915" sId="1">
    <nc r="E522" t="inlineStr">
      <is>
        <t>08401 83160</t>
      </is>
    </nc>
  </rcc>
  <rcc rId="7916" sId="1">
    <nc r="G522">
      <f>G523</f>
    </nc>
  </rcc>
  <rcc rId="7917" sId="1" odxf="1" dxf="1">
    <nc r="A522" t="inlineStr">
      <is>
        <t>Расходы, связанные с выполнением деятельности муниципальных учреждений культуры</t>
      </is>
    </nc>
    <odxf>
      <font>
        <i val="0"/>
        <name val="Times New Roman"/>
        <family val="1"/>
      </font>
      <alignment horizontal="left" vertical="center"/>
      <border outline="0">
        <left/>
      </border>
    </odxf>
    <ndxf>
      <font>
        <i/>
        <name val="Times New Roman"/>
        <family val="1"/>
      </font>
      <alignment horizontal="general" vertical="top"/>
      <border outline="0">
        <left style="thin">
          <color indexed="64"/>
        </left>
      </border>
    </ndxf>
  </rcc>
  <rfmt sheetId="1" sqref="B522:G522" start="0" length="2147483647">
    <dxf>
      <font>
        <i/>
      </font>
    </dxf>
  </rfmt>
  <rcc rId="7918" sId="1" odxf="1" dxf="1">
    <nc r="A521" t="inlineStr">
      <is>
        <t>Основное мероприятие "Организация и проведение праздничных мероприятий"</t>
      </is>
    </nc>
    <odxf>
      <font>
        <i val="0"/>
        <name val="Times New Roman"/>
        <family val="1"/>
      </font>
      <border outline="0">
        <left/>
      </border>
    </odxf>
    <ndxf>
      <font>
        <i/>
        <name val="Times New Roman"/>
        <family val="1"/>
      </font>
      <border outline="0">
        <left style="thin">
          <color indexed="64"/>
        </left>
      </border>
    </ndxf>
  </rcc>
  <rcc rId="7919" sId="1" odxf="1" dxf="1">
    <nc r="B521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521" start="0" length="0">
    <dxf>
      <font>
        <i/>
        <name val="Times New Roman"/>
        <family val="1"/>
      </font>
    </dxf>
  </rfmt>
  <rfmt sheetId="1" sqref="D521" start="0" length="0">
    <dxf>
      <font>
        <i/>
        <name val="Times New Roman"/>
        <family val="1"/>
      </font>
    </dxf>
  </rfmt>
  <rcc rId="7920" sId="1" odxf="1" dxf="1">
    <nc r="E521" t="inlineStr">
      <is>
        <t>08401 00000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921" sId="1">
    <nc r="C521" t="inlineStr">
      <is>
        <t>07</t>
      </is>
    </nc>
  </rcc>
  <rcc rId="7922" sId="1">
    <nc r="D521" t="inlineStr">
      <is>
        <t>03</t>
      </is>
    </nc>
  </rcc>
  <rcc rId="7923" sId="1">
    <nc r="G521">
      <f>G522</f>
    </nc>
  </rcc>
  <rfmt sheetId="1" sqref="G521" start="0" length="2147483647">
    <dxf>
      <font>
        <i/>
      </font>
    </dxf>
  </rfmt>
  <rcc rId="7924" sId="1" odxf="1" dxf="1">
    <nc r="A520" t="inlineStr">
      <is>
        <t>Подпрограмма «Другие вопросы в области культуры»</t>
      </is>
    </nc>
    <odxf>
      <font>
        <b val="0"/>
        <i val="0"/>
        <name val="Times New Roman"/>
        <family val="1"/>
      </font>
      <border outline="0">
        <left/>
      </border>
    </odxf>
    <ndxf>
      <font>
        <b/>
        <i/>
        <name val="Times New Roman"/>
        <family val="1"/>
      </font>
      <border outline="0">
        <left style="thin">
          <color indexed="64"/>
        </left>
      </border>
    </ndxf>
  </rcc>
  <rcc rId="7925" sId="1" odxf="1" dxf="1">
    <nc r="B520" t="inlineStr">
      <is>
        <t>973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926" sId="1" odxf="1" dxf="1">
    <nc r="C520" t="inlineStr">
      <is>
        <t>08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927" sId="1" odxf="1" dxf="1">
    <nc r="D520" t="inlineStr">
      <is>
        <t>01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928" sId="1" odxf="1" dxf="1">
    <nc r="E520" t="inlineStr">
      <is>
        <t>08400 00000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929" sId="1">
    <nc r="G520">
      <f>G521</f>
    </nc>
  </rcc>
  <rcc rId="7930" sId="1">
    <oc r="G513">
      <f>G514</f>
    </oc>
    <nc r="G513">
      <f>G514+G520</f>
    </nc>
  </rcc>
  <rrc rId="7931" sId="1" ref="A534:XFD535" action="insertRow"/>
  <rrc rId="7932" sId="1" ref="A534:XFD535" action="insertRow"/>
  <rrc rId="7933" sId="1" ref="A534:XFD535" action="insertRow"/>
  <rcc rId="7934" sId="1" numFmtId="4">
    <oc r="G541">
      <v>5374.1559999999999</v>
    </oc>
    <nc r="G541">
      <v>8183.82</v>
    </nc>
  </rcc>
  <rcc rId="7935" sId="1" numFmtId="4">
    <oc r="G543">
      <v>9050.9</v>
    </oc>
    <nc r="G543">
      <v>6118.8990000000003</v>
    </nc>
  </rcc>
  <rcc rId="7936" sId="1" odxf="1" dxf="1">
    <nc r="A539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i/>
        <name val="Times New Roman"/>
        <family val="1"/>
      </font>
      <alignment vertical="center"/>
    </odxf>
    <ndxf>
      <font>
        <i val="0"/>
        <name val="Times New Roman"/>
        <family val="1"/>
      </font>
      <alignment vertical="top"/>
    </ndxf>
  </rcc>
  <rcc rId="7937" sId="1">
    <nc r="B539" t="inlineStr">
      <is>
        <t>973</t>
      </is>
    </nc>
  </rcc>
  <rcc rId="7938" sId="1">
    <nc r="C539" t="inlineStr">
      <is>
        <t>08</t>
      </is>
    </nc>
  </rcc>
  <rcc rId="7939" sId="1">
    <nc r="D539" t="inlineStr">
      <is>
        <t>01</t>
      </is>
    </nc>
  </rcc>
  <rcc rId="7940" sId="1">
    <nc r="E539" t="inlineStr">
      <is>
        <t>08101 S2160</t>
      </is>
    </nc>
  </rcc>
  <rcc rId="7941" sId="1">
    <nc r="F539" t="inlineStr">
      <is>
        <t>611</t>
      </is>
    </nc>
  </rcc>
  <rcc rId="7942" sId="1" numFmtId="4">
    <nc r="G539">
      <v>3000</v>
    </nc>
  </rcc>
  <rfmt sheetId="1" sqref="B539:G539" start="0" length="2147483647">
    <dxf>
      <font>
        <i val="0"/>
      </font>
    </dxf>
  </rfmt>
  <rcc rId="7943" sId="1" odxf="1" dxf="1">
    <nc r="B538" t="inlineStr">
      <is>
        <t>973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44" sId="1" odxf="1" dxf="1">
    <nc r="C538" t="inlineStr">
      <is>
        <t>08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45" sId="1" odxf="1" dxf="1">
    <nc r="D538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46" sId="1" odxf="1" dxf="1">
    <nc r="E538" t="inlineStr">
      <is>
        <t>08101 S2160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A538:XFD538" start="0" length="2147483647">
    <dxf>
      <font>
        <i val="0"/>
      </font>
    </dxf>
  </rfmt>
  <rfmt sheetId="1" sqref="A538:XFD538" start="0" length="2147483647">
    <dxf>
      <font>
        <i/>
      </font>
    </dxf>
  </rfmt>
  <rcc rId="7947" sId="1">
    <nc r="G538">
      <f>G539</f>
    </nc>
  </rcc>
  <rcc rId="7948" sId="1" xfDxf="1" dxf="1">
    <nc r="A538" t="inlineStr">
      <is>
        <t>Исполнение расходных обязательств муниципальных районов (городских округов)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949" sId="1" xfDxf="1" dxf="1">
    <nc r="A537" t="inlineStr">
      <is>
        <t>Субсидии бюджетным учреждениям на иные цели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37" start="0" length="2147483647">
    <dxf>
      <font>
        <i val="0"/>
      </font>
    </dxf>
  </rfmt>
  <rcc rId="7950" sId="1">
    <nc r="B537" t="inlineStr">
      <is>
        <t>973</t>
      </is>
    </nc>
  </rcc>
  <rcc rId="7951" sId="1">
    <nc r="C537" t="inlineStr">
      <is>
        <t>08</t>
      </is>
    </nc>
  </rcc>
  <rcc rId="7952" sId="1">
    <nc r="D537" t="inlineStr">
      <is>
        <t>01</t>
      </is>
    </nc>
  </rcc>
  <rcc rId="7953" sId="1">
    <nc r="E537" t="inlineStr">
      <is>
        <t>08101 R5190</t>
      </is>
    </nc>
  </rcc>
  <rcc rId="7954" sId="1">
    <nc r="F537" t="inlineStr">
      <is>
        <t>612</t>
      </is>
    </nc>
  </rcc>
  <rcc rId="7955" sId="1" numFmtId="4">
    <nc r="G537">
      <v>256.46740999999997</v>
    </nc>
  </rcc>
  <rfmt sheetId="1" sqref="B537:G537" start="0" length="2147483647">
    <dxf>
      <font>
        <i val="0"/>
      </font>
    </dxf>
  </rfmt>
  <rcc rId="7956" sId="1" odxf="1" dxf="1">
    <nc r="B536" t="inlineStr">
      <is>
        <t>973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57" sId="1" odxf="1" dxf="1">
    <nc r="C536" t="inlineStr">
      <is>
        <t>08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58" sId="1" odxf="1" dxf="1">
    <nc r="D536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59" sId="1" odxf="1" dxf="1">
    <nc r="E536" t="inlineStr">
      <is>
        <t>08101 R5190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A536:XFD536" start="0" length="2147483647">
    <dxf>
      <font>
        <i val="0"/>
      </font>
    </dxf>
  </rfmt>
  <rfmt sheetId="1" sqref="A536:XFD536" start="0" length="2147483647">
    <dxf>
      <font>
        <i/>
      </font>
    </dxf>
  </rfmt>
  <rcc rId="7960" sId="1">
    <nc r="G536">
      <f>G537</f>
    </nc>
  </rcc>
  <rcc rId="7961" sId="1" xfDxf="1" dxf="1">
    <nc r="A536" t="inlineStr">
      <is>
        <t>Комплектование книжных фондов библиотек муниципальных образований и государственных библиотек городов Москвы и Санкт-Петербурга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7962" sId="1" ref="A534:XFD534" action="deleteRow">
    <rfmt sheetId="1" xfDxf="1" sqref="A534:XFD534" start="0" length="0">
      <dxf>
        <font>
          <i/>
          <name val="Times New Roman CYR"/>
          <family val="1"/>
        </font>
        <alignment wrapText="1"/>
      </dxf>
    </rfmt>
    <rfmt sheetId="1" sqref="A534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3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963" sId="1" ref="A534:XFD534" action="deleteRow">
    <rfmt sheetId="1" xfDxf="1" sqref="A534:XFD534" start="0" length="0">
      <dxf>
        <font>
          <i/>
          <name val="Times New Roman CYR"/>
          <family val="1"/>
        </font>
        <alignment wrapText="1"/>
      </dxf>
    </rfmt>
    <rfmt sheetId="1" sqref="A534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3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964" sId="1">
    <oc r="G533">
      <f>G538+G540</f>
    </oc>
    <nc r="G533">
      <f>G538+G540+G536+G534</f>
    </nc>
  </rcc>
  <rcc rId="7965" sId="1" numFmtId="4">
    <oc r="G545">
      <v>9722.6280000000006</v>
    </oc>
    <nc r="G545">
      <v>13605.79</v>
    </nc>
  </rcc>
  <rcc rId="7966" sId="1" numFmtId="4">
    <oc r="G547">
      <v>14700.9</v>
    </oc>
    <nc r="G547">
      <v>8340.9</v>
    </nc>
  </rcc>
  <rrc rId="7967" sId="1" ref="A544:XFD545" action="insertRow"/>
  <rrc rId="7968" sId="1" ref="A544:XFD545" action="insertRow"/>
  <rcc rId="7969" sId="1" odxf="1" dxf="1">
    <nc r="A547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70" sId="1">
    <nc r="B547" t="inlineStr">
      <is>
        <t>973</t>
      </is>
    </nc>
  </rcc>
  <rcc rId="7971" sId="1">
    <nc r="C547" t="inlineStr">
      <is>
        <t>08</t>
      </is>
    </nc>
  </rcc>
  <rcc rId="7972" sId="1">
    <nc r="D547" t="inlineStr">
      <is>
        <t>01</t>
      </is>
    </nc>
  </rcc>
  <rcc rId="7973" sId="1">
    <nc r="F547" t="inlineStr">
      <is>
        <t>621</t>
      </is>
    </nc>
  </rcc>
  <rfmt sheetId="1" sqref="B547:G547" start="0" length="2147483647">
    <dxf>
      <font>
        <i val="0"/>
      </font>
    </dxf>
  </rfmt>
  <rcc rId="7974" sId="1">
    <nc r="E547" t="inlineStr">
      <is>
        <t>08201 S2160</t>
      </is>
    </nc>
  </rcc>
  <rcc rId="7975" sId="1" numFmtId="4">
    <nc r="G547">
      <v>6000</v>
    </nc>
  </rcc>
  <rcc rId="7976" sId="1">
    <nc r="G546">
      <f>G547</f>
    </nc>
  </rcc>
  <rcc rId="7977" sId="1" odxf="1" dxf="1">
    <nc r="B546" t="inlineStr">
      <is>
        <t>973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78" sId="1" odxf="1" dxf="1">
    <nc r="C546" t="inlineStr">
      <is>
        <t>08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79" sId="1" odxf="1" dxf="1">
    <nc r="D546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80" sId="1" odxf="1" dxf="1">
    <nc r="E546" t="inlineStr">
      <is>
        <t>08201 S2160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81" sId="1" xfDxf="1" dxf="1">
    <nc r="A546" t="inlineStr">
      <is>
        <t>Исполнение расходных обязательств муниципальных районов (городских округов)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B546:E546" start="0" length="2147483647">
    <dxf>
      <font>
        <i/>
      </font>
    </dxf>
  </rfmt>
  <rcc rId="7982" sId="1">
    <nc r="F545" t="inlineStr">
      <is>
        <t>622</t>
      </is>
    </nc>
  </rcc>
  <rcc rId="7983" sId="1">
    <nc r="B545" t="inlineStr">
      <is>
        <t>973</t>
      </is>
    </nc>
  </rcc>
  <rcc rId="7984" sId="1">
    <nc r="C545" t="inlineStr">
      <is>
        <t>08</t>
      </is>
    </nc>
  </rcc>
  <rcc rId="7985" sId="1">
    <nc r="D545" t="inlineStr">
      <is>
        <t>01</t>
      </is>
    </nc>
  </rcc>
  <rcc rId="7986" sId="1">
    <nc r="E545" t="inlineStr">
      <is>
        <t>08201 L4670</t>
      </is>
    </nc>
  </rcc>
  <rfmt sheetId="1" sqref="A545:XFD545" start="0" length="2147483647">
    <dxf>
      <font>
        <i val="0"/>
      </font>
    </dxf>
  </rfmt>
  <rcc rId="7987" sId="1" numFmtId="4">
    <nc r="G545">
      <v>983.31807000000003</v>
    </nc>
  </rcc>
  <rcc rId="7988" sId="1">
    <nc r="A545" t="inlineStr">
      <is>
        <t>Субсидии автономным учреждениям на иные цели</t>
      </is>
    </nc>
  </rcc>
  <rcc rId="7989" sId="1" odxf="1" dxf="1">
    <nc r="B544" t="inlineStr">
      <is>
        <t>973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90" sId="1" odxf="1" dxf="1">
    <nc r="C544" t="inlineStr">
      <is>
        <t>08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91" sId="1" odxf="1" dxf="1">
    <nc r="D544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92" sId="1" odxf="1" dxf="1">
    <nc r="E544" t="inlineStr">
      <is>
        <t>08201 L4670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93" sId="1">
    <nc r="G544">
      <f>G545</f>
    </nc>
  </rcc>
  <rfmt sheetId="1" sqref="B544:E544" start="0" length="2147483647">
    <dxf>
      <font>
        <i/>
      </font>
    </dxf>
  </rfmt>
  <rfmt sheetId="1" sqref="A544" start="0" length="2147483647">
    <dxf>
      <font>
        <i val="0"/>
      </font>
    </dxf>
  </rfmt>
  <rfmt sheetId="1" sqref="A544" start="0" length="2147483647">
    <dxf>
      <font>
        <i/>
      </font>
    </dxf>
  </rfmt>
  <rcc rId="7994" sId="1">
    <nc r="A544" t="inlineStr">
      <is>
        <t>На обеспечение развития и укрепления материально-технической базы домов культуры в населенных пунктах с числом жителей до 50 тысяч человек</t>
      </is>
    </nc>
  </rcc>
  <rcc rId="7995" sId="1">
    <oc r="G543">
      <f>G548+G550</f>
    </oc>
    <nc r="G543">
      <f>G548+G550+G546+G544</f>
    </nc>
  </rcc>
  <rcc rId="7996" sId="1" numFmtId="4">
    <oc r="G555">
      <v>1284</v>
    </oc>
    <nc r="G555">
      <v>953.00099999999998</v>
    </nc>
  </rcc>
  <rrc rId="7997" sId="1" ref="A556:XFD556" action="insertRow"/>
  <rcc rId="7998" sId="1">
    <nc r="F556" t="inlineStr">
      <is>
        <t>622</t>
      </is>
    </nc>
  </rcc>
  <rcc rId="7999" sId="1" odxf="1" dxf="1">
    <nc r="A556" t="inlineStr">
      <is>
        <t>Субсидии автономным учреждениям на иные цели</t>
      </is>
    </nc>
    <odxf>
      <alignment vertical="top"/>
    </odxf>
    <ndxf>
      <alignment vertical="center"/>
    </ndxf>
  </rcc>
  <rcc rId="8000" sId="1">
    <nc r="B556" t="inlineStr">
      <is>
        <t>973</t>
      </is>
    </nc>
  </rcc>
  <rcc rId="8001" sId="1">
    <nc r="C556" t="inlineStr">
      <is>
        <t>08</t>
      </is>
    </nc>
  </rcc>
  <rcc rId="8002" sId="1">
    <nc r="D556" t="inlineStr">
      <is>
        <t>01</t>
      </is>
    </nc>
  </rcc>
  <rcc rId="8003" sId="1">
    <nc r="E556" t="inlineStr">
      <is>
        <t>08401 83160</t>
      </is>
    </nc>
  </rcc>
  <rcc rId="8004" sId="1" numFmtId="4">
    <nc r="G556">
      <v>129</v>
    </nc>
  </rcc>
  <rcc rId="8005" sId="1">
    <oc r="G554">
      <f>SUM(G555:G555)</f>
    </oc>
    <nc r="G554">
      <f>SUM(G555:G556)</f>
    </nc>
  </rcc>
  <rrc rId="8006" sId="1" ref="A557:XFD559" action="insertRow"/>
  <rcc rId="8007" sId="1">
    <nc r="A559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8008" sId="1">
    <nc r="B559" t="inlineStr">
      <is>
        <t>973</t>
      </is>
    </nc>
  </rcc>
  <rcc rId="8009" sId="1">
    <nc r="C559" t="inlineStr">
      <is>
        <t>08</t>
      </is>
    </nc>
  </rcc>
  <rcc rId="8010" sId="1">
    <nc r="D559" t="inlineStr">
      <is>
        <t>01</t>
      </is>
    </nc>
  </rcc>
  <rcc rId="8011" sId="1">
    <nc r="E559" t="inlineStr">
      <is>
        <t>22002 S5060</t>
      </is>
    </nc>
  </rcc>
  <rcc rId="8012" sId="1">
    <nc r="F559" t="inlineStr">
      <is>
        <t>621</t>
      </is>
    </nc>
  </rcc>
  <rcc rId="8013" sId="1" numFmtId="4">
    <nc r="G559">
      <v>720</v>
    </nc>
  </rcc>
  <rcc rId="8014" sId="1">
    <nc r="B558" t="inlineStr">
      <is>
        <t>973</t>
      </is>
    </nc>
  </rcc>
  <rcc rId="8015" sId="1">
    <nc r="C558" t="inlineStr">
      <is>
        <t>08</t>
      </is>
    </nc>
  </rcc>
  <rcc rId="8016" sId="1">
    <nc r="D558" t="inlineStr">
      <is>
        <t>01</t>
      </is>
    </nc>
  </rcc>
  <rcc rId="8017" sId="1">
    <nc r="E558" t="inlineStr">
      <is>
        <t>22002 S5060</t>
      </is>
    </nc>
  </rcc>
  <rcc rId="8018" sId="1">
    <nc r="G558">
      <f>G559</f>
    </nc>
  </rcc>
  <rcc rId="8019" sId="1">
    <nc r="A558" t="inlineStr">
      <is>
        <t>Разработка, принятие и софинансирование муниципальных программ по сохранению и развитию бурятского языка</t>
      </is>
    </nc>
  </rcc>
  <rfmt sheetId="1" sqref="A558:XFD558" start="0" length="2147483647">
    <dxf>
      <font>
        <i/>
      </font>
    </dxf>
  </rfmt>
  <rcc rId="8020" sId="1">
    <nc r="B557" t="inlineStr">
      <is>
        <t>973</t>
      </is>
    </nc>
  </rcc>
  <rcc rId="8021" sId="1">
    <nc r="C557" t="inlineStr">
      <is>
        <t>08</t>
      </is>
    </nc>
  </rcc>
  <rcc rId="8022" sId="1">
    <nc r="D557" t="inlineStr">
      <is>
        <t>01</t>
      </is>
    </nc>
  </rcc>
  <rcc rId="8023" sId="1">
    <nc r="E557" t="inlineStr">
      <is>
        <t>22002 00000</t>
      </is>
    </nc>
  </rcc>
  <rcc rId="8024" sId="1">
    <nc r="G557">
      <f>G558</f>
    </nc>
  </rcc>
  <rcc rId="8025" sId="1" xfDxf="1" dxf="1">
    <nc r="A557" t="inlineStr">
      <is>
        <t>Основное мероприятие "Организация деятельности по обеспечению сохранения и развития бурятского языка"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57:XFD557" start="0" length="2147483647">
    <dxf>
      <font>
        <i/>
      </font>
    </dxf>
  </rfmt>
  <rrc rId="8026" sId="1" ref="A557:XFD557" action="insertRow"/>
  <rcc rId="8027" sId="1">
    <nc r="B557" t="inlineStr">
      <is>
        <t>973</t>
      </is>
    </nc>
  </rcc>
  <rcc rId="8028" sId="1">
    <nc r="C557" t="inlineStr">
      <is>
        <t>08</t>
      </is>
    </nc>
  </rcc>
  <rcc rId="8029" sId="1">
    <nc r="D557" t="inlineStr">
      <is>
        <t>01</t>
      </is>
    </nc>
  </rcc>
  <rcc rId="8030" sId="1">
    <nc r="E557" t="inlineStr">
      <is>
        <t>22000 00000</t>
      </is>
    </nc>
  </rcc>
  <rcc rId="8031" sId="1">
    <nc r="G557">
      <f>G558</f>
    </nc>
  </rcc>
  <rcc rId="8032" sId="1" xfDxf="1" dxf="1">
    <nc r="A557" t="inlineStr">
      <is>
        <t>Муниципальная программа «Сохранение и развитие бурятского языка в Селенгинском районе на 2021-2024 годы"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57:XFD557" start="0" length="2147483647">
    <dxf>
      <font>
        <b/>
      </font>
    </dxf>
  </rfmt>
  <rcc rId="8033" sId="1">
    <oc r="G530">
      <f>G531+G561</f>
    </oc>
    <nc r="G530">
      <f>G531+G561+G557</f>
    </nc>
  </rcc>
  <rrc rId="8034" sId="1" ref="A562:XFD563" action="insertRow"/>
  <rcc rId="8035" sId="1" odxf="1" dxf="1">
    <nc r="A563" t="inlineStr">
      <is>
        <t>Иные межбюджетные трансферты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036" sId="1">
    <nc r="B563" t="inlineStr">
      <is>
        <t>973</t>
      </is>
    </nc>
  </rcc>
  <rcc rId="8037" sId="1">
    <nc r="C563" t="inlineStr">
      <is>
        <t>08</t>
      </is>
    </nc>
  </rcc>
  <rcc rId="8038" sId="1">
    <nc r="D563" t="inlineStr">
      <is>
        <t>01</t>
      </is>
    </nc>
  </rcc>
  <rcc rId="8039" sId="1">
    <nc r="E563" t="inlineStr">
      <is>
        <t>99900 82900</t>
      </is>
    </nc>
  </rcc>
  <rcc rId="8040" sId="1">
    <nc r="F563" t="inlineStr">
      <is>
        <t>540</t>
      </is>
    </nc>
  </rcc>
  <rfmt sheetId="1" sqref="B563:G563" start="0" length="2147483647">
    <dxf>
      <font>
        <b val="0"/>
      </font>
    </dxf>
  </rfmt>
  <rcc rId="8041" sId="1" numFmtId="4">
    <nc r="G563">
      <v>100</v>
    </nc>
  </rcc>
  <rcc rId="8042" sId="1" odxf="1" dxf="1">
    <nc r="B562" t="inlineStr">
      <is>
        <t>973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043" sId="1" odxf="1" dxf="1">
    <nc r="C562" t="inlineStr">
      <is>
        <t>08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044" sId="1" odxf="1" dxf="1">
    <nc r="D562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045" sId="1" odxf="1" dxf="1">
    <nc r="E562" t="inlineStr">
      <is>
        <t>99900 82900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046" sId="1">
    <nc r="G562">
      <f>G563</f>
    </nc>
  </rcc>
  <rfmt sheetId="1" sqref="A562:XFD562" start="0" length="2147483647">
    <dxf>
      <font>
        <b val="0"/>
      </font>
    </dxf>
  </rfmt>
  <rfmt sheetId="1" sqref="A562:XFD562" start="0" length="2147483647">
    <dxf>
      <font>
        <i/>
      </font>
    </dxf>
  </rfmt>
  <rcc rId="8047" sId="1">
    <nc r="A562" t="inlineStr">
      <is>
        <t>Прочие мероприятия , связанные с выполнением обязательств ОМСУ</t>
      </is>
    </nc>
  </rcc>
  <rrc rId="8048" sId="1" ref="A564:XFD565" action="insertRow"/>
  <rcc rId="8049" sId="1">
    <nc r="F565" t="inlineStr">
      <is>
        <t>612</t>
      </is>
    </nc>
  </rcc>
  <rcc rId="8050" sId="1">
    <nc r="B565" t="inlineStr">
      <is>
        <t>973</t>
      </is>
    </nc>
  </rcc>
  <rcc rId="8051" sId="1">
    <nc r="C565" t="inlineStr">
      <is>
        <t>08</t>
      </is>
    </nc>
  </rcc>
  <rcc rId="8052" sId="1">
    <nc r="D565" t="inlineStr">
      <is>
        <t>01</t>
      </is>
    </nc>
  </rcc>
  <rcc rId="8053" sId="1">
    <nc r="E565" t="inlineStr">
      <is>
        <t>99900 S2140</t>
      </is>
    </nc>
  </rcc>
  <rcc rId="8054" sId="1" numFmtId="4">
    <nc r="G565">
      <v>94.2</v>
    </nc>
  </rcc>
  <rcc rId="8055" sId="1">
    <nc r="A565" t="inlineStr">
      <is>
        <t>Субсидии бюджетным учреждениям на иные цели</t>
      </is>
    </nc>
  </rcc>
  <rcc rId="8056" sId="1">
    <nc r="G564">
      <f>G565</f>
    </nc>
  </rcc>
  <rcc rId="8057" sId="1">
    <nc r="B564" t="inlineStr">
      <is>
        <t>973</t>
      </is>
    </nc>
  </rcc>
  <rcc rId="8058" sId="1">
    <nc r="C564" t="inlineStr">
      <is>
        <t>08</t>
      </is>
    </nc>
  </rcc>
  <rcc rId="8059" sId="1">
    <nc r="D564" t="inlineStr">
      <is>
        <t>01</t>
      </is>
    </nc>
  </rcc>
  <rcc rId="8060" sId="1">
    <nc r="E564" t="inlineStr">
      <is>
        <t>99900 S2140</t>
      </is>
    </nc>
  </rcc>
  <rfmt sheetId="1" sqref="A564:XFD564" start="0" length="2147483647">
    <dxf>
      <font>
        <i/>
      </font>
    </dxf>
  </rfmt>
  <rcc rId="8061" sId="1">
    <nc r="A564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</rcc>
  <rcc rId="8062" sId="1">
    <oc r="G561">
      <f>G564</f>
    </oc>
    <nc r="G561">
      <f>G566+G562+G564</f>
    </nc>
  </rcc>
  <rcc rId="8063" sId="1" numFmtId="4">
    <oc r="G567">
      <v>5154.2160000000003</v>
    </oc>
    <nc r="G567">
      <v>7336.99</v>
    </nc>
  </rcc>
  <rcc rId="8064" sId="1" numFmtId="4">
    <oc r="G573">
      <v>639.79999999999995</v>
    </oc>
    <nc r="G573">
      <v>529.79999999999995</v>
    </nc>
  </rcc>
  <rcc rId="8065" sId="1" numFmtId="4">
    <oc r="G574">
      <v>193.2</v>
    </oc>
    <nc r="G574">
      <v>160</v>
    </nc>
  </rcc>
  <rcc rId="8066" sId="1" numFmtId="4">
    <oc r="G576">
      <v>6924.5</v>
    </oc>
    <nc r="G576">
      <v>5718.5</v>
    </nc>
  </rcc>
  <rcc rId="8067" sId="1" numFmtId="4">
    <oc r="G577">
      <v>2091.1999999999998</v>
    </oc>
    <nc r="G577">
      <v>1608.7</v>
    </nc>
  </rcc>
  <rcc rId="8068" sId="1" numFmtId="4">
    <oc r="G578">
      <v>40.700000000000003</v>
    </oc>
    <nc r="G578">
      <v>130.69999999999999</v>
    </nc>
  </rcc>
  <rcc rId="8069" sId="1" numFmtId="4">
    <oc r="G579">
      <v>252</v>
    </oc>
    <nc r="G579">
      <v>369.2</v>
    </nc>
  </rcc>
  <rrc rId="8070" sId="1" ref="A619:XFD619" action="insertRow"/>
  <rcc rId="8071" sId="1">
    <nc r="F619" t="inlineStr">
      <is>
        <t>112</t>
      </is>
    </nc>
  </rcc>
  <rfmt sheetId="1" sqref="A619:XFD619" start="0" length="2147483647">
    <dxf>
      <font>
        <i val="0"/>
      </font>
    </dxf>
  </rfmt>
  <rcc rId="8072" sId="1">
    <nc r="B619" t="inlineStr">
      <is>
        <t>975</t>
      </is>
    </nc>
  </rcc>
  <rcc rId="8073" sId="1">
    <nc r="C619" t="inlineStr">
      <is>
        <t>11</t>
      </is>
    </nc>
  </rcc>
  <rcc rId="8074" sId="1">
    <nc r="D619" t="inlineStr">
      <is>
        <t>02</t>
      </is>
    </nc>
  </rcc>
  <rcc rId="8075" sId="1">
    <nc r="E619" t="inlineStr">
      <is>
        <t>09101 82600</t>
      </is>
    </nc>
  </rcc>
  <rcc rId="8076" sId="1">
    <nc r="A619" t="inlineStr">
      <is>
        <t>Иные выплаты персоналу учреждений, за исключением фонда оплаты труда</t>
      </is>
    </nc>
  </rcc>
  <rcc rId="8077" sId="1" numFmtId="4">
    <nc r="G619">
      <v>10</v>
    </nc>
  </rcc>
  <rcc rId="8078" sId="1" numFmtId="4">
    <oc r="G620">
      <v>1250</v>
    </oc>
    <nc r="G620">
      <v>1094.5</v>
    </nc>
  </rcc>
  <rrc rId="8079" sId="1" ref="A621:XFD621" action="insertRow"/>
  <rcc rId="8080" sId="1">
    <nc r="B621" t="inlineStr">
      <is>
        <t>975</t>
      </is>
    </nc>
  </rcc>
  <rcc rId="8081" sId="1">
    <nc r="C621" t="inlineStr">
      <is>
        <t>11</t>
      </is>
    </nc>
  </rcc>
  <rcc rId="8082" sId="1">
    <nc r="D621" t="inlineStr">
      <is>
        <t>02</t>
      </is>
    </nc>
  </rcc>
  <rcc rId="8083" sId="1">
    <nc r="E621" t="inlineStr">
      <is>
        <t>09101 82600</t>
      </is>
    </nc>
  </rcc>
  <rcc rId="8084" sId="1">
    <nc r="F621" t="inlineStr">
      <is>
        <t>350</t>
      </is>
    </nc>
  </rcc>
  <rcc rId="8085" sId="1">
    <nc r="A621" t="inlineStr">
      <is>
        <t>Премии и гранты</t>
      </is>
    </nc>
  </rcc>
  <rcc rId="8086" sId="1" numFmtId="4">
    <nc r="G621">
      <v>145.5</v>
    </nc>
  </rcc>
  <rcc rId="8087" sId="1">
    <oc r="G618">
      <f>SUM(G620:G620)</f>
    </oc>
    <nc r="G618">
      <f>SUM(G619:G621)</f>
    </nc>
  </rcc>
  <rcc rId="8088" sId="1" numFmtId="4">
    <oc r="G625">
      <f>676.8+1954.4</f>
    </oc>
    <nc r="G625">
      <v>2666.6</v>
    </nc>
  </rcc>
  <rcc rId="8089" sId="1" numFmtId="4">
    <oc r="G626">
      <f>204.4+590.2</f>
    </oc>
    <nc r="G626">
      <v>805.3</v>
    </nc>
  </rcc>
  <rcc rId="8090" sId="1" numFmtId="4">
    <oc r="G635">
      <f>25141.9+1150</f>
    </oc>
    <nc r="G635">
      <v>19291.900000000001</v>
    </nc>
  </rcc>
  <rrc rId="8091" sId="1" ref="A636:XFD637" action="insertRow"/>
  <rcc rId="8092" sId="1">
    <nc r="A637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8093" sId="1">
    <nc r="F637" t="inlineStr">
      <is>
        <t>611</t>
      </is>
    </nc>
  </rcc>
  <rcc rId="8094" sId="1">
    <nc r="B637" t="inlineStr">
      <is>
        <t>975</t>
      </is>
    </nc>
  </rcc>
  <rcc rId="8095" sId="1">
    <nc r="C637" t="inlineStr">
      <is>
        <t>11</t>
      </is>
    </nc>
  </rcc>
  <rcc rId="8096" sId="1">
    <nc r="D637" t="inlineStr">
      <is>
        <t>03</t>
      </is>
    </nc>
  </rcc>
  <rcc rId="8097" sId="1">
    <nc r="E637" t="inlineStr">
      <is>
        <t>09301 S2160</t>
      </is>
    </nc>
  </rcc>
  <rcc rId="8098" sId="1" numFmtId="4">
    <nc r="G637">
      <v>7000</v>
    </nc>
  </rcc>
  <rcc rId="8099" sId="1">
    <nc r="B636" t="inlineStr">
      <is>
        <t>975</t>
      </is>
    </nc>
  </rcc>
  <rcc rId="8100" sId="1">
    <nc r="C636" t="inlineStr">
      <is>
        <t>11</t>
      </is>
    </nc>
  </rcc>
  <rcc rId="8101" sId="1">
    <nc r="D636" t="inlineStr">
      <is>
        <t>03</t>
      </is>
    </nc>
  </rcc>
  <rcc rId="8102" sId="1">
    <nc r="E636" t="inlineStr">
      <is>
        <t>09301 S2160</t>
      </is>
    </nc>
  </rcc>
  <rcc rId="8103" sId="1">
    <nc r="G636">
      <f>G637</f>
    </nc>
  </rcc>
  <rcc rId="8104" sId="1">
    <nc r="A636" t="inlineStr">
      <is>
        <t>Исполнение расходных обязательств муниципальных районов (городских округов)</t>
      </is>
    </nc>
  </rcc>
  <rfmt sheetId="1" sqref="A636:XFD636" start="0" length="2147483647">
    <dxf>
      <font>
        <i/>
      </font>
    </dxf>
  </rfmt>
  <rcc rId="8105" sId="1">
    <oc r="G633">
      <f>G634+G638</f>
    </oc>
    <nc r="G633">
      <f>G634+G638+G636</f>
    </nc>
  </rcc>
  <rrc rId="8106" sId="1" ref="A640:XFD640" action="insertRow"/>
  <rrc rId="8107" sId="1" ref="A640:XFD640" action="insertRow"/>
  <rrc rId="8108" sId="1" ref="A640:XFD640" action="insertRow"/>
  <rcc rId="8109" sId="1">
    <nc r="A642" t="inlineStr">
      <is>
        <t>Субсидии бюджетным учреждениям на иные цели</t>
      </is>
    </nc>
  </rcc>
  <rcc rId="8110" sId="1">
    <nc r="F642" t="inlineStr">
      <is>
        <t>612</t>
      </is>
    </nc>
  </rcc>
  <rcc rId="8111" sId="1" numFmtId="4">
    <nc r="G642">
      <v>200</v>
    </nc>
  </rcc>
  <rcc rId="8112" sId="1">
    <nc r="B642" t="inlineStr">
      <is>
        <t>975</t>
      </is>
    </nc>
  </rcc>
  <rcc rId="8113" sId="1">
    <nc r="C642" t="inlineStr">
      <is>
        <t>11</t>
      </is>
    </nc>
  </rcc>
  <rcc rId="8114" sId="1">
    <nc r="D642" t="inlineStr">
      <is>
        <t>03</t>
      </is>
    </nc>
  </rcc>
  <rcc rId="8115" sId="1">
    <nc r="E642" t="inlineStr">
      <is>
        <t>99900 S2140</t>
      </is>
    </nc>
  </rcc>
  <rcc rId="8116" sId="1">
    <nc r="B641" t="inlineStr">
      <is>
        <t>975</t>
      </is>
    </nc>
  </rcc>
  <rcc rId="8117" sId="1">
    <nc r="C641" t="inlineStr">
      <is>
        <t>11</t>
      </is>
    </nc>
  </rcc>
  <rcc rId="8118" sId="1">
    <nc r="D641" t="inlineStr">
      <is>
        <t>03</t>
      </is>
    </nc>
  </rcc>
  <rcc rId="8119" sId="1">
    <nc r="E641" t="inlineStr">
      <is>
        <t>99900 S2140</t>
      </is>
    </nc>
  </rcc>
  <rcc rId="8120" sId="1">
    <nc r="G641">
      <f>G642</f>
    </nc>
  </rcc>
  <rcc rId="8121" sId="1">
    <nc r="A641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</rcc>
  <rfmt sheetId="1" sqref="A641:XFD641" start="0" length="2147483647">
    <dxf>
      <font>
        <i/>
      </font>
    </dxf>
  </rfmt>
  <rcc rId="8122" sId="1">
    <nc r="E640" t="inlineStr">
      <is>
        <t>99900 00000</t>
      </is>
    </nc>
  </rcc>
  <rcc rId="8123" sId="1">
    <nc r="G640">
      <f>G641</f>
    </nc>
  </rcc>
  <rcc rId="8124" sId="1" odxf="1" dxf="1">
    <nc r="B640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125" sId="1" odxf="1" dxf="1">
    <nc r="C640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126" sId="1" odxf="1" dxf="1">
    <nc r="D640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127" sId="1">
    <nc r="A640" t="inlineStr">
      <is>
        <t>Непрограммные расходы</t>
      </is>
    </nc>
  </rcc>
  <rfmt sheetId="1" sqref="A640:XFD640" start="0" length="2147483647">
    <dxf>
      <font>
        <b/>
      </font>
    </dxf>
  </rfmt>
  <rfmt sheetId="1" sqref="A640:XFD640" start="0" length="2147483647">
    <dxf>
      <font>
        <i/>
      </font>
    </dxf>
  </rfmt>
  <rfmt sheetId="1" sqref="A640:XFD640" start="0" length="2147483647">
    <dxf>
      <font>
        <i val="0"/>
      </font>
    </dxf>
  </rfmt>
  <rcc rId="8128" sId="1">
    <oc r="G630">
      <f>G631</f>
    </oc>
    <nc r="G630">
      <f>G631+G640</f>
    </nc>
  </rcc>
  <rcc rId="8129" sId="1" numFmtId="4">
    <oc r="G648">
      <v>621.9</v>
    </oc>
    <nc r="G648">
      <v>511.9</v>
    </nc>
  </rcc>
  <rcc rId="8130" sId="1" numFmtId="4">
    <oc r="G649">
      <v>187.8</v>
    </oc>
    <nc r="G649">
      <v>154.6</v>
    </nc>
  </rcc>
  <rcc rId="8131" sId="1" numFmtId="4">
    <oc r="G651">
      <f>1877.4+517.3</f>
    </oc>
    <nc r="G651">
      <v>1767.5</v>
    </nc>
  </rcc>
  <rcc rId="8132" sId="1" numFmtId="4">
    <oc r="G652">
      <f>567+156.2</f>
    </oc>
    <nc r="G652">
      <v>533.79999999999995</v>
    </nc>
  </rcc>
  <rcc rId="8133" sId="1" numFmtId="4">
    <oc r="G653">
      <v>31.8</v>
    </oc>
    <nc r="G653">
      <v>37.799999999999997</v>
    </nc>
  </rcc>
  <rcc rId="8134" sId="1" numFmtId="4">
    <oc r="G654">
      <v>189.95918</v>
    </oc>
    <nc r="G654">
      <v>183.95918</v>
    </nc>
  </rcc>
  <rcc rId="8135" sId="1" numFmtId="4">
    <oc r="G686">
      <v>8630.0681999999997</v>
    </oc>
    <nc r="G686">
      <v>0</v>
    </nc>
  </rcc>
  <rrc rId="8136" sId="1" ref="A681:XFD681" action="deleteRow">
    <undo index="65535" exp="ref" v="1" dr="G681" r="G656" sId="1"/>
    <rfmt sheetId="1" xfDxf="1" sqref="A681:XFD681" start="0" length="0">
      <dxf>
        <font>
          <name val="Times New Roman CYR"/>
          <family val="1"/>
        </font>
        <alignment wrapText="1"/>
      </dxf>
    </rfmt>
    <rcc rId="0" sId="1" dxf="1">
      <nc r="A681" t="inlineStr">
        <is>
          <t>СОЦИАЛЬНАЯ ПОЛИТИКА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81" t="inlineStr">
        <is>
          <t>976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81" t="inlineStr">
        <is>
          <t>10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68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8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8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81">
        <f>G686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37" sId="1" ref="A681:XFD681" action="deleteRow">
    <rfmt sheetId="1" xfDxf="1" sqref="A681:XFD681" start="0" length="0">
      <dxf>
        <font>
          <name val="Times New Roman CYR"/>
          <family val="1"/>
        </font>
        <alignment wrapText="1"/>
      </dxf>
    </rfmt>
    <rcc rId="0" sId="1" dxf="1">
      <nc r="A681" t="inlineStr">
        <is>
          <t>Социальное обеспечение населения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81" t="inlineStr">
        <is>
          <t>976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81" t="inlineStr">
        <is>
          <t>10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81" t="inlineStr">
        <is>
          <t>03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68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8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81">
        <f>G682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38" sId="1" ref="A681:XFD681" action="deleteRow">
    <rfmt sheetId="1" xfDxf="1" sqref="A681:XFD681" start="0" length="0">
      <dxf>
        <font>
          <name val="Times New Roman CYR"/>
          <family val="1"/>
        </font>
        <alignment wrapText="1"/>
      </dxf>
    </rfmt>
    <rcc rId="0" sId="1" dxf="1">
      <nc r="A681" t="inlineStr">
        <is>
          <t>Муниципальная программа «Комплексное развитие сельских территорий в Селенгинском районе на 2020-2024 годы»</t>
        </is>
      </nc>
      <ndxf>
        <font>
          <b/>
          <name val="Times New Roman"/>
          <family val="1"/>
        </font>
        <alignment vertical="center"/>
      </ndxf>
    </rcc>
    <rcc rId="0" sId="1" dxf="1">
      <nc r="B681" t="inlineStr">
        <is>
          <t>976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81" t="inlineStr">
        <is>
          <t>10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81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81" t="inlineStr">
        <is>
          <t>06000 00000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8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81">
        <f>G682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39" sId="1" ref="A681:XFD681" action="deleteRow">
    <rfmt sheetId="1" xfDxf="1" sqref="A681:XFD681" start="0" length="0">
      <dxf>
        <font>
          <name val="Times New Roman CYR"/>
          <family val="1"/>
        </font>
        <alignment wrapText="1"/>
      </dxf>
    </rfmt>
    <rcc rId="0" sId="1" dxf="1">
      <nc r="A681" t="inlineStr">
        <is>
          <t>Основное мероприятие "Реализация мероприятий по строительству жилья, предоставляемого по договору найма жилого помещения"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81" t="inlineStr">
        <is>
          <t>976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81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81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81" t="inlineStr">
        <is>
          <t>06040 00000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8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81">
        <f>G682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40" sId="1" ref="A681:XFD681" action="deleteRow">
    <rfmt sheetId="1" xfDxf="1" sqref="A681:XFD681" start="0" length="0">
      <dxf>
        <font>
          <name val="Times New Roman CYR"/>
          <family val="1"/>
        </font>
        <alignment wrapText="1"/>
      </dxf>
    </rfmt>
    <rcc rId="0" sId="1" dxf="1">
      <nc r="A681" t="inlineStr">
        <is>
          <t>Обеспечение комплексного развития сельских территорий</t>
        </is>
      </nc>
      <ndxf>
        <font>
          <i/>
          <color indexed="8"/>
          <name val="Times New Roman"/>
          <family val="1"/>
        </font>
      </ndxf>
    </rcc>
    <rcc rId="0" sId="1" dxf="1">
      <nc r="B681" t="inlineStr">
        <is>
          <t>976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81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81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81" t="inlineStr">
        <is>
          <t>06040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8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81">
        <f>G682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41" sId="1" ref="A681:XFD681" action="deleteRow">
    <rfmt sheetId="1" xfDxf="1" sqref="A681:XFD681" start="0" length="0">
      <dxf>
        <font>
          <name val="Times New Roman CYR"/>
          <family val="1"/>
        </font>
        <alignment wrapText="1"/>
      </dxf>
    </rfmt>
    <rcc rId="0" sId="1" dxf="1">
      <nc r="A681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81" t="inlineStr">
        <is>
          <t>976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81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8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81" t="inlineStr">
        <is>
          <t>06040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81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681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142" sId="1">
    <oc r="G656">
      <f>G657+#REF!</f>
    </oc>
    <nc r="G656">
      <f>G657</f>
    </nc>
  </rcc>
  <rcc rId="8143" sId="1" numFmtId="4">
    <oc r="G116">
      <v>203.74079</v>
    </oc>
    <nc r="G116">
      <v>6903.7407899999998</v>
    </nc>
  </rcc>
  <rcc rId="8144" sId="1">
    <oc r="G122">
      <f>SUM(G123:G130)</f>
    </oc>
    <nc r="G122">
      <f>SUM(G123:G130)</f>
    </nc>
  </rcc>
  <rcc rId="8145" sId="1">
    <oc r="G183">
      <f>G188+G203+G213</f>
    </oc>
    <nc r="G183">
      <f>G188+G184+G199+G219</f>
    </nc>
  </rcc>
  <rcc rId="8146" sId="1" numFmtId="4">
    <oc r="G454">
      <v>1207.2</v>
    </oc>
    <nc r="G454">
      <v>9936.2549999999992</v>
    </nc>
  </rcc>
</revisions>
</file>

<file path=xl/revisions/revisionLog1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149" sId="1">
    <oc r="G3" t="inlineStr">
      <is>
        <t>от    марта 2023  № ____</t>
      </is>
    </oc>
    <nc r="G3" t="inlineStr">
      <is>
        <t>от 17  марта 2023  № 245</t>
      </is>
    </nc>
  </rcc>
  <rcv guid="{73FC67B9-3A5E-4402-A781-D3BF0209130F}" action="delete"/>
  <rdn rId="0" localSheetId="1" customView="1" name="Z_73FC67B9_3A5E_4402_A781_D3BF0209130F_.wvu.PrintArea" hidden="1" oldHidden="1">
    <formula>Ведом.структура!$A$1:$G$683</formula>
    <oldFormula>Ведом.структура!$A$5:$G$683</oldFormula>
  </rdn>
  <rdn rId="0" localSheetId="1" customView="1" name="Z_73FC67B9_3A5E_4402_A781_D3BF0209130F_.wvu.FilterData" hidden="1" oldHidden="1">
    <formula>Ведом.структура!$A$17:$I$681</formula>
    <oldFormula>Ведом.структура!$A$17:$I$681</oldFormula>
  </rdn>
  <rcv guid="{73FC67B9-3A5E-4402-A781-D3BF0209130F}" action="add"/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53" sId="1">
    <oc r="G267">
      <f>386+7.7</f>
    </oc>
    <nc r="G267">
      <f>386+7.9</f>
    </nc>
  </rcc>
</revisions>
</file>

<file path=xl/revisions/revisionLog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54" sId="1">
    <oc r="G228">
      <f>482.5+10</f>
    </oc>
    <nc r="G228">
      <f>482.5+9.8</f>
    </nc>
  </rcc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55" sId="1">
    <oc r="G230">
      <f>29257.6+300</f>
    </oc>
    <nc r="G230">
      <f>29257.6+295.5</f>
    </nc>
  </rcc>
</revisions>
</file>

<file path=xl/revisions/revisionLog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56" sId="1">
    <oc r="F236" t="inlineStr">
      <is>
        <t>612</t>
      </is>
    </oc>
    <nc r="F236" t="inlineStr">
      <is>
        <t>611</t>
      </is>
    </nc>
  </rcc>
  <rcc rId="6057" sId="1" odxf="1" dxf="1">
    <oc r="A236" t="inlineStr">
      <is>
        <t>Субсидии бюджетным учреждениям на иные цели</t>
      </is>
    </oc>
    <nc r="A236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878" sId="1" ref="A231:XFD231" action="insertRow">
    <undo index="65535" exp="area" ref3D="1" dr="$A$465:$XFD$465" dn="Z_B67934D4_E797_41BD_A015_871403995F47_.wvu.Rows" sId="1"/>
    <undo index="65535" exp="area" ref3D="1" dr="$A$438:$XFD$438" dn="Z_B67934D4_E797_41BD_A015_871403995F47_.wvu.Rows" sId="1"/>
    <undo index="65535" exp="area" ref3D="1" dr="$A$410:$XFD$410" dn="Z_B67934D4_E797_41BD_A015_871403995F47_.wvu.Rows" sId="1"/>
    <undo index="65535" exp="area" ref3D="1" dr="$A$392:$XFD$393" dn="Z_B67934D4_E797_41BD_A015_871403995F47_.wvu.Rows" sId="1"/>
    <undo index="65535" exp="area" ref3D="1" dr="$A$385:$XFD$386" dn="Z_B67934D4_E797_41BD_A015_871403995F47_.wvu.Rows" sId="1"/>
    <undo index="65535" exp="area" ref3D="1" dr="$A$351:$XFD$356" dn="Z_B67934D4_E797_41BD_A015_871403995F47_.wvu.Rows" sId="1"/>
  </rrc>
  <rrc rId="5879" sId="1" ref="A231:XFD231" action="insertRow">
    <undo index="65535" exp="area" ref3D="1" dr="$A$466:$XFD$466" dn="Z_B67934D4_E797_41BD_A015_871403995F47_.wvu.Rows" sId="1"/>
    <undo index="65535" exp="area" ref3D="1" dr="$A$439:$XFD$439" dn="Z_B67934D4_E797_41BD_A015_871403995F47_.wvu.Rows" sId="1"/>
    <undo index="65535" exp="area" ref3D="1" dr="$A$411:$XFD$411" dn="Z_B67934D4_E797_41BD_A015_871403995F47_.wvu.Rows" sId="1"/>
    <undo index="65535" exp="area" ref3D="1" dr="$A$393:$XFD$394" dn="Z_B67934D4_E797_41BD_A015_871403995F47_.wvu.Rows" sId="1"/>
    <undo index="65535" exp="area" ref3D="1" dr="$A$386:$XFD$387" dn="Z_B67934D4_E797_41BD_A015_871403995F47_.wvu.Rows" sId="1"/>
    <undo index="65535" exp="area" ref3D="1" dr="$A$352:$XFD$357" dn="Z_B67934D4_E797_41BD_A015_871403995F47_.wvu.Rows" sId="1"/>
  </rrc>
  <rcc rId="5880" sId="1" odxf="1" dxf="1">
    <nc r="A231" t="inlineStr">
      <is>
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</is>
    </nc>
    <odxf>
      <font>
        <i val="0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  <rcc rId="5881" sId="1" odxf="1" dxf="1">
    <nc r="A232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5882" sId="1" odxf="1" dxf="1">
    <nc r="C231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83" sId="1" odxf="1" dxf="1">
    <nc r="D231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84" sId="1" odxf="1" dxf="1">
    <nc r="E231" t="inlineStr">
      <is>
        <t>102EВ 51790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31" start="0" length="0">
    <dxf>
      <font>
        <i/>
        <name val="Times New Roman"/>
        <family val="1"/>
      </font>
    </dxf>
  </rfmt>
  <rcc rId="5885" sId="1" odxf="1" dxf="1">
    <nc r="G231">
      <f>G232</f>
    </nc>
    <odxf>
      <font>
        <i val="0"/>
        <name val="Times New Roman"/>
        <family val="1"/>
      </font>
      <fill>
        <patternFill>
          <bgColor theme="0"/>
        </patternFill>
      </fill>
    </odxf>
    <ndxf>
      <font>
        <i/>
        <name val="Times New Roman"/>
        <family val="1"/>
      </font>
      <fill>
        <patternFill>
          <bgColor rgb="FFFFFF00"/>
        </patternFill>
      </fill>
    </ndxf>
  </rcc>
  <rcc rId="5886" sId="1">
    <nc r="C232" t="inlineStr">
      <is>
        <t>07</t>
      </is>
    </nc>
  </rcc>
  <rcc rId="5887" sId="1">
    <nc r="D232" t="inlineStr">
      <is>
        <t>02</t>
      </is>
    </nc>
  </rcc>
  <rcc rId="5888" sId="1">
    <nc r="E232" t="inlineStr">
      <is>
        <t>102EВ 51790</t>
      </is>
    </nc>
  </rcc>
  <rcc rId="5889" sId="1">
    <nc r="F232" t="inlineStr">
      <is>
        <t>612</t>
      </is>
    </nc>
  </rcc>
  <rcc rId="5890" sId="1">
    <nc r="G232">
      <f>4758</f>
    </nc>
  </rcc>
  <rcc rId="5891" sId="1">
    <nc r="B231" t="inlineStr">
      <is>
        <t>969</t>
      </is>
    </nc>
  </rcc>
  <rcc rId="5892" sId="1">
    <nc r="B232" t="inlineStr">
      <is>
        <t>969</t>
      </is>
    </nc>
  </rcc>
  <rfmt sheetId="1" sqref="G231">
    <dxf>
      <fill>
        <patternFill>
          <bgColor theme="0"/>
        </patternFill>
      </fill>
    </dxf>
  </rfmt>
  <rcc rId="5893" sId="1">
    <oc r="G214">
      <f>G221+G227+G229+G220+G225+G223+G215+G217</f>
    </oc>
    <nc r="G214">
      <f>G221+G227+G229+G220+G225+G223+G215+G217+G231</f>
    </nc>
  </rcc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058" sId="1" ref="A405:XFD405" action="insertRow">
    <undo index="65535" exp="area" ref3D="1" dr="$A$480:$XFD$480" dn="Z_B67934D4_E797_41BD_A015_871403995F47_.wvu.Rows" sId="1"/>
    <undo index="65535" exp="area" ref3D="1" dr="$A$453:$XFD$453" dn="Z_B67934D4_E797_41BD_A015_871403995F47_.wvu.Rows" sId="1"/>
    <undo index="65535" exp="area" ref3D="1" dr="$A$425:$XFD$425" dn="Z_B67934D4_E797_41BD_A015_871403995F47_.wvu.Rows" sId="1"/>
    <undo index="65535" exp="area" ref3D="1" dr="$A$407:$XFD$408" dn="Z_B67934D4_E797_41BD_A015_871403995F47_.wvu.Rows" sId="1"/>
  </rrc>
  <rrc rId="6059" sId="1" ref="A405:XFD405" action="insertRow">
    <undo index="65535" exp="area" ref3D="1" dr="$A$481:$XFD$481" dn="Z_B67934D4_E797_41BD_A015_871403995F47_.wvu.Rows" sId="1"/>
    <undo index="65535" exp="area" ref3D="1" dr="$A$454:$XFD$454" dn="Z_B67934D4_E797_41BD_A015_871403995F47_.wvu.Rows" sId="1"/>
    <undo index="65535" exp="area" ref3D="1" dr="$A$426:$XFD$426" dn="Z_B67934D4_E797_41BD_A015_871403995F47_.wvu.Rows" sId="1"/>
    <undo index="65535" exp="area" ref3D="1" dr="$A$408:$XFD$409" dn="Z_B67934D4_E797_41BD_A015_871403995F47_.wvu.Rows" sId="1"/>
  </rrc>
  <rrc rId="6060" sId="1" ref="A405:XFD405" action="insertRow">
    <undo index="65535" exp="area" ref3D="1" dr="$A$482:$XFD$482" dn="Z_B67934D4_E797_41BD_A015_871403995F47_.wvu.Rows" sId="1"/>
    <undo index="65535" exp="area" ref3D="1" dr="$A$455:$XFD$455" dn="Z_B67934D4_E797_41BD_A015_871403995F47_.wvu.Rows" sId="1"/>
    <undo index="65535" exp="area" ref3D="1" dr="$A$427:$XFD$427" dn="Z_B67934D4_E797_41BD_A015_871403995F47_.wvu.Rows" sId="1"/>
    <undo index="65535" exp="area" ref3D="1" dr="$A$409:$XFD$410" dn="Z_B67934D4_E797_41BD_A015_871403995F47_.wvu.Rows" sId="1"/>
  </rrc>
  <rcc rId="6061" sId="1">
    <nc r="F407" t="inlineStr">
      <is>
        <t>621</t>
      </is>
    </nc>
  </rcc>
  <rfmt sheetId="1" sqref="B408:D408" start="0" length="2147483647">
    <dxf>
      <font>
        <i/>
      </font>
    </dxf>
  </rfmt>
  <rcc rId="6062" sId="1">
    <nc r="B407" t="inlineStr">
      <is>
        <t>973</t>
      </is>
    </nc>
  </rcc>
  <rcc rId="6063" sId="1">
    <nc r="C407" t="inlineStr">
      <is>
        <t>08</t>
      </is>
    </nc>
  </rcc>
  <rcc rId="6064" sId="1">
    <nc r="D407" t="inlineStr">
      <is>
        <t>01</t>
      </is>
    </nc>
  </rcc>
  <rcc rId="6065" sId="1">
    <nc r="E407" t="inlineStr">
      <is>
        <t>08201 L5760</t>
      </is>
    </nc>
  </rcc>
  <rcc rId="6066" sId="1">
    <nc r="G407">
      <f>110292.9+2250.9+565.6</f>
    </nc>
  </rcc>
  <rcc rId="6067" sId="1">
    <nc r="F406" t="inlineStr">
      <is>
        <t>540</t>
      </is>
    </nc>
  </rcc>
  <rcc rId="6068" sId="1">
    <nc r="B406" t="inlineStr">
      <is>
        <t>973</t>
      </is>
    </nc>
  </rcc>
  <rcc rId="6069" sId="1">
    <nc r="C406" t="inlineStr">
      <is>
        <t>08</t>
      </is>
    </nc>
  </rcc>
  <rcc rId="6070" sId="1">
    <nc r="D406" t="inlineStr">
      <is>
        <t>01</t>
      </is>
    </nc>
  </rcc>
  <rcc rId="6071" sId="1">
    <nc r="E406" t="inlineStr">
      <is>
        <t>08201 L5760</t>
      </is>
    </nc>
  </rcc>
  <rcc rId="6072" sId="1">
    <nc r="G406">
      <f>125891.7+2569.3+656.4</f>
    </nc>
  </rcc>
  <rcc rId="6073" sId="1">
    <nc r="A407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6074" sId="1">
    <nc r="A406" t="inlineStr">
      <is>
        <t>Иные межбюджетные трансферты</t>
      </is>
    </nc>
  </rcc>
  <rrc rId="6075" sId="1" ref="A405:XFD405" action="insertRow">
    <undo index="65535" exp="area" ref3D="1" dr="$A$483:$XFD$483" dn="Z_B67934D4_E797_41BD_A015_871403995F47_.wvu.Rows" sId="1"/>
    <undo index="65535" exp="area" ref3D="1" dr="$A$456:$XFD$456" dn="Z_B67934D4_E797_41BD_A015_871403995F47_.wvu.Rows" sId="1"/>
    <undo index="65535" exp="area" ref3D="1" dr="$A$428:$XFD$428" dn="Z_B67934D4_E797_41BD_A015_871403995F47_.wvu.Rows" sId="1"/>
    <undo index="65535" exp="area" ref3D="1" dr="$A$410:$XFD$411" dn="Z_B67934D4_E797_41BD_A015_871403995F47_.wvu.Rows" sId="1"/>
  </rrc>
  <rcc rId="6076" sId="1">
    <nc r="B406" t="inlineStr">
      <is>
        <t>973</t>
      </is>
    </nc>
  </rcc>
  <rcc rId="6077" sId="1">
    <nc r="C406" t="inlineStr">
      <is>
        <t>08</t>
      </is>
    </nc>
  </rcc>
  <rcc rId="6078" sId="1">
    <nc r="D406" t="inlineStr">
      <is>
        <t>01</t>
      </is>
    </nc>
  </rcc>
  <rcc rId="6079" sId="1">
    <nc r="E406" t="inlineStr">
      <is>
        <t>08201 L5760</t>
      </is>
    </nc>
  </rcc>
  <rcc rId="6080" sId="1">
    <nc r="A406" t="inlineStr">
      <is>
        <t>На обеспечение комплексного развития сельских территорий</t>
      </is>
    </nc>
  </rcc>
  <rcc rId="6081" sId="1">
    <nc r="G406">
      <f>G407+G408</f>
    </nc>
  </rcc>
  <rrc rId="6082" sId="1" ref="A405:XFD405" action="deleteRow">
    <undo index="65535" exp="area" ref3D="1" dr="$A$484:$XFD$484" dn="Z_B67934D4_E797_41BD_A015_871403995F47_.wvu.Rows" sId="1"/>
    <undo index="65535" exp="area" ref3D="1" dr="$A$457:$XFD$457" dn="Z_B67934D4_E797_41BD_A015_871403995F47_.wvu.Rows" sId="1"/>
    <undo index="65535" exp="area" ref3D="1" dr="$A$429:$XFD$429" dn="Z_B67934D4_E797_41BD_A015_871403995F47_.wvu.Rows" sId="1"/>
    <undo index="65535" exp="area" ref3D="1" dr="$A$411:$XFD$412" dn="Z_B67934D4_E797_41BD_A015_871403995F47_.wvu.Rows" sId="1"/>
    <rfmt sheetId="1" xfDxf="1" sqref="A405:XFD405" start="0" length="0">
      <dxf>
        <font>
          <name val="Times New Roman CYR"/>
          <family val="1"/>
        </font>
        <alignment wrapText="1"/>
      </dxf>
    </rfmt>
    <rfmt sheetId="1" sqref="A405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0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fmt sheetId="1" sqref="A405:XFD405" start="0" length="2147483647">
    <dxf>
      <font>
        <i/>
      </font>
    </dxf>
  </rfmt>
  <rcc rId="6083" sId="1">
    <oc r="G402">
      <f>G403+G408</f>
    </oc>
    <nc r="G402">
      <f>G403+G408+G405</f>
    </nc>
  </rcc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84" sId="1" numFmtId="4">
    <oc r="G36">
      <v>1949.6</v>
    </oc>
    <nc r="G36">
      <v>2034.3</v>
    </nc>
  </rcc>
  <rcc rId="6085" sId="1" numFmtId="4">
    <oc r="G37">
      <v>588.79999999999995</v>
    </oc>
    <nc r="G37">
      <v>614.4</v>
    </nc>
  </rcc>
  <rrc rId="6086" sId="1" ref="A24:XFD24" action="insertRow">
    <undo index="65535" exp="area" ref3D="1" dr="$A$483:$XFD$483" dn="Z_B67934D4_E797_41BD_A015_871403995F47_.wvu.Rows" sId="1"/>
    <undo index="65535" exp="area" ref3D="1" dr="$A$456:$XFD$456" dn="Z_B67934D4_E797_41BD_A015_871403995F47_.wvu.Rows" sId="1"/>
    <undo index="65535" exp="area" ref3D="1" dr="$A$428:$XFD$428" dn="Z_B67934D4_E797_41BD_A015_871403995F47_.wvu.Rows" sId="1"/>
    <undo index="65535" exp="area" ref3D="1" dr="$A$410:$XFD$411" dn="Z_B67934D4_E797_41BD_A015_871403995F47_.wvu.Rows" sId="1"/>
    <undo index="65535" exp="area" ref3D="1" dr="$A$400:$XFD$401" dn="Z_B67934D4_E797_41BD_A015_871403995F47_.wvu.Rows" sId="1"/>
    <undo index="65535" exp="area" ref3D="1" dr="$A$366:$XFD$371" dn="Z_B67934D4_E797_41BD_A015_871403995F47_.wvu.Rows" sId="1"/>
  </rrc>
  <rrc rId="6087" sId="1" ref="A26:XFD26" action="insertRow">
    <undo index="65535" exp="area" ref3D="1" dr="$A$484:$XFD$484" dn="Z_B67934D4_E797_41BD_A015_871403995F47_.wvu.Rows" sId="1"/>
    <undo index="65535" exp="area" ref3D="1" dr="$A$457:$XFD$457" dn="Z_B67934D4_E797_41BD_A015_871403995F47_.wvu.Rows" sId="1"/>
    <undo index="65535" exp="area" ref3D="1" dr="$A$429:$XFD$429" dn="Z_B67934D4_E797_41BD_A015_871403995F47_.wvu.Rows" sId="1"/>
    <undo index="65535" exp="area" ref3D="1" dr="$A$411:$XFD$412" dn="Z_B67934D4_E797_41BD_A015_871403995F47_.wvu.Rows" sId="1"/>
    <undo index="65535" exp="area" ref3D="1" dr="$A$401:$XFD$402" dn="Z_B67934D4_E797_41BD_A015_871403995F47_.wvu.Rows" sId="1"/>
    <undo index="65535" exp="area" ref3D="1" dr="$A$367:$XFD$372" dn="Z_B67934D4_E797_41BD_A015_871403995F47_.wvu.Rows" sId="1"/>
  </rrc>
  <rcc rId="6088" sId="1" odxf="1" dxf="1">
    <nc r="A24" t="inlineStr">
      <is>
        <t>Иные выплаты персоналу государственных (муниципальных) органов, за исключением фонда оплаты труда</t>
      </is>
    </nc>
    <odxf>
      <fill>
        <patternFill>
          <bgColor indexed="65"/>
        </patternFill>
      </fill>
    </odxf>
    <ndxf>
      <fill>
        <patternFill>
          <bgColor theme="0"/>
        </patternFill>
      </fill>
    </ndxf>
  </rcc>
  <rcc rId="6089" sId="1">
    <nc r="A26" t="inlineStr">
      <is>
        <t>Закупка товаров, работ и услуг в сфере информационно-коммуникационных технологий</t>
      </is>
    </nc>
  </rcc>
  <rcc rId="6090" sId="1" numFmtId="4">
    <oc r="G23">
      <v>1016.7</v>
    </oc>
    <nc r="G23">
      <v>1060.9000000000001</v>
    </nc>
  </rcc>
  <rcc rId="6091" sId="1">
    <nc r="C24" t="inlineStr">
      <is>
        <t>01</t>
      </is>
    </nc>
  </rcc>
  <rcc rId="6092" sId="1">
    <nc r="D24" t="inlineStr">
      <is>
        <t>03</t>
      </is>
    </nc>
  </rcc>
  <rcc rId="6093" sId="1">
    <nc r="E24" t="inlineStr">
      <is>
        <t>99900 81020</t>
      </is>
    </nc>
  </rcc>
  <rcc rId="6094" sId="1">
    <nc r="F24" t="inlineStr">
      <is>
        <t>122</t>
      </is>
    </nc>
  </rcc>
  <rcc rId="6095" sId="1" numFmtId="4">
    <nc r="G24">
      <v>150</v>
    </nc>
  </rcc>
  <rcc rId="6096" sId="1" numFmtId="4">
    <oc r="G25">
      <v>307</v>
    </oc>
    <nc r="G25">
      <v>320.39999999999998</v>
    </nc>
  </rcc>
  <rcc rId="6097" sId="1">
    <nc r="C26" t="inlineStr">
      <is>
        <t>01</t>
      </is>
    </nc>
  </rcc>
  <rcc rId="6098" sId="1">
    <nc r="D26" t="inlineStr">
      <is>
        <t>03</t>
      </is>
    </nc>
  </rcc>
  <rcc rId="6099" sId="1">
    <nc r="E26" t="inlineStr">
      <is>
        <t>99900 81020</t>
      </is>
    </nc>
  </rcc>
  <rcc rId="6100" sId="1">
    <nc r="F26" t="inlineStr">
      <is>
        <t>242</t>
      </is>
    </nc>
  </rcc>
  <rcc rId="6101" sId="1">
    <nc r="G26">
      <f>25+8</f>
    </nc>
  </rcc>
  <rcc rId="6102" sId="1" numFmtId="4">
    <oc r="G27">
      <v>100</v>
    </oc>
    <nc r="G27">
      <v>200</v>
    </nc>
  </rcc>
  <rcc rId="6103" sId="1">
    <nc r="B24" t="inlineStr">
      <is>
        <t>845</t>
      </is>
    </nc>
  </rcc>
  <rcc rId="6104" sId="1">
    <nc r="B26" t="inlineStr">
      <is>
        <t>845</t>
      </is>
    </nc>
  </rcc>
  <rcc rId="6105" sId="1">
    <oc r="G22">
      <f>SUM(G23:G27)</f>
    </oc>
    <nc r="G22">
      <f>SUM(G23:G27)</f>
    </nc>
  </rcc>
  <rcc rId="6106" sId="1" numFmtId="4">
    <oc r="G29">
      <v>1559.8</v>
    </oc>
    <nc r="G29">
      <v>1627.5</v>
    </nc>
  </rcc>
  <rcc rId="6107" sId="1" numFmtId="4">
    <oc r="G30">
      <v>100</v>
    </oc>
    <nc r="G30">
      <v>200</v>
    </nc>
  </rcc>
  <rcc rId="6108" sId="1" numFmtId="4">
    <oc r="G31">
      <v>471.1</v>
    </oc>
    <nc r="G31">
      <v>491.5</v>
    </nc>
  </rcc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09" sId="1">
    <oc r="F409" t="inlineStr">
      <is>
        <t>621</t>
      </is>
    </oc>
    <nc r="F409" t="inlineStr">
      <is>
        <t>622</t>
      </is>
    </nc>
  </rcc>
  <rcc rId="6110" sId="1">
    <oc r="A409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409" t="inlineStr">
      <is>
        <t>Субсидии автономным учреждениям на иные цели</t>
      </is>
    </nc>
  </rcc>
  <rcc rId="6111" sId="1">
    <oc r="G409">
      <f>110292.9+2250.9+565.6</f>
    </oc>
    <nc r="G409">
      <f>179751.5+3668.5+921.8</f>
    </nc>
  </rcc>
  <rcc rId="6112" sId="1">
    <oc r="F408" t="inlineStr">
      <is>
        <t>540</t>
      </is>
    </oc>
    <nc r="F408" t="inlineStr">
      <is>
        <t>414</t>
      </is>
    </nc>
  </rcc>
  <rcc rId="6113" sId="1">
    <oc r="G408">
      <f>125891.7+2569.3+656.4</f>
    </oc>
    <nc r="G408">
      <f>56433.1+1151.7+300.2</f>
    </nc>
  </rcc>
  <rcc rId="6114" sId="1">
    <oc r="A408" t="inlineStr">
      <is>
        <t>Иные межбюджетные трансферты</t>
      </is>
    </oc>
    <nc r="A408" t="inlineStr">
      <is>
        <t>Бюджетные инвестиции в объекты капитального строительства государственной (муниципальной) собственности</t>
      </is>
    </nc>
  </rcc>
  <rcc rId="6115" sId="1">
    <oc r="G462">
      <f>1441.3+511+453.1</f>
    </oc>
    <nc r="G462">
      <f>1441.3+511+466.6</f>
    </nc>
  </rcc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116" sId="1" ref="A46:XFD46" action="insertRow">
    <undo index="65535" exp="area" ref3D="1" dr="$A$485:$XFD$485" dn="Z_B67934D4_E797_41BD_A015_871403995F47_.wvu.Rows" sId="1"/>
    <undo index="65535" exp="area" ref3D="1" dr="$A$458:$XFD$458" dn="Z_B67934D4_E797_41BD_A015_871403995F47_.wvu.Rows" sId="1"/>
    <undo index="65535" exp="area" ref3D="1" dr="$A$430:$XFD$430" dn="Z_B67934D4_E797_41BD_A015_871403995F47_.wvu.Rows" sId="1"/>
    <undo index="65535" exp="area" ref3D="1" dr="$A$412:$XFD$413" dn="Z_B67934D4_E797_41BD_A015_871403995F47_.wvu.Rows" sId="1"/>
    <undo index="65535" exp="area" ref3D="1" dr="$A$402:$XFD$403" dn="Z_B67934D4_E797_41BD_A015_871403995F47_.wvu.Rows" sId="1"/>
    <undo index="65535" exp="area" ref3D="1" dr="$A$368:$XFD$373" dn="Z_B67934D4_E797_41BD_A015_871403995F47_.wvu.Rows" sId="1"/>
  </rrc>
  <rrc rId="6117" sId="1" ref="A46:XFD46" action="insertRow">
    <undo index="65535" exp="area" ref3D="1" dr="$A$486:$XFD$486" dn="Z_B67934D4_E797_41BD_A015_871403995F47_.wvu.Rows" sId="1"/>
    <undo index="65535" exp="area" ref3D="1" dr="$A$459:$XFD$459" dn="Z_B67934D4_E797_41BD_A015_871403995F47_.wvu.Rows" sId="1"/>
    <undo index="65535" exp="area" ref3D="1" dr="$A$431:$XFD$431" dn="Z_B67934D4_E797_41BD_A015_871403995F47_.wvu.Rows" sId="1"/>
    <undo index="65535" exp="area" ref3D="1" dr="$A$413:$XFD$414" dn="Z_B67934D4_E797_41BD_A015_871403995F47_.wvu.Rows" sId="1"/>
    <undo index="65535" exp="area" ref3D="1" dr="$A$403:$XFD$404" dn="Z_B67934D4_E797_41BD_A015_871403995F47_.wvu.Rows" sId="1"/>
    <undo index="65535" exp="area" ref3D="1" dr="$A$369:$XFD$374" dn="Z_B67934D4_E797_41BD_A015_871403995F47_.wvu.Rows" sId="1"/>
  </rrc>
  <rcc rId="6118" sId="1" odxf="1" dxf="1">
    <nc r="A46" t="inlineStr">
      <is>
        <t>Закупка товаров, работ и услуг в сфере информационно-коммуникационных технологий</t>
      </is>
    </nc>
    <odxf>
      <border outline="0">
        <left/>
      </border>
    </odxf>
    <ndxf>
      <border outline="0">
        <left style="thin">
          <color indexed="64"/>
        </left>
      </border>
    </ndxf>
  </rcc>
  <rcc rId="6119" sId="1" odxf="1" dxf="1">
    <nc r="A47" t="inlineStr">
      <is>
        <t>Закупка товаров, работ и услуг в сфере информационно-коммуникационных технологий</t>
      </is>
    </nc>
    <odxf>
      <border outline="0">
        <left/>
      </border>
    </odxf>
    <ndxf>
      <border outline="0">
        <left style="thin">
          <color indexed="64"/>
        </left>
      </border>
    </ndxf>
  </rcc>
  <rcc rId="6120" sId="1" numFmtId="4">
    <oc r="G44">
      <v>10623.4</v>
    </oc>
    <nc r="G44">
      <v>10855.5</v>
    </nc>
  </rcc>
  <rcc rId="6121" sId="1" numFmtId="4">
    <oc r="G45">
      <v>3208.2</v>
    </oc>
    <nc r="G45">
      <v>3278.3</v>
    </nc>
  </rcc>
  <rcc rId="6122" sId="1">
    <nc r="C46" t="inlineStr">
      <is>
        <t>01</t>
      </is>
    </nc>
  </rcc>
  <rcc rId="6123" sId="1">
    <nc r="D46" t="inlineStr">
      <is>
        <t>04</t>
      </is>
    </nc>
  </rcc>
  <rcc rId="6124" sId="1">
    <nc r="E46" t="inlineStr">
      <is>
        <t>99900 81020</t>
      </is>
    </nc>
  </rcc>
  <rcc rId="6125" sId="1">
    <nc r="F46" t="inlineStr">
      <is>
        <t>242</t>
      </is>
    </nc>
  </rcc>
  <rcc rId="6126" sId="1" numFmtId="4">
    <nc r="G46">
      <v>8</v>
    </nc>
  </rcc>
  <rcc rId="6127" sId="1">
    <nc r="C47" t="inlineStr">
      <is>
        <t>01</t>
      </is>
    </nc>
  </rcc>
  <rcc rId="6128" sId="1">
    <nc r="D47" t="inlineStr">
      <is>
        <t>04</t>
      </is>
    </nc>
  </rcc>
  <rcc rId="6129" sId="1">
    <nc r="E47" t="inlineStr">
      <is>
        <t>99900 81020</t>
      </is>
    </nc>
  </rcc>
  <rcc rId="6130" sId="1">
    <nc r="F47" t="inlineStr">
      <is>
        <t>851</t>
      </is>
    </nc>
  </rcc>
  <rcc rId="6131" sId="1" numFmtId="4">
    <nc r="G47">
      <v>90</v>
    </nc>
  </rcc>
  <rcc rId="6132" sId="1">
    <nc r="B46" t="inlineStr">
      <is>
        <t>968</t>
      </is>
    </nc>
  </rcc>
  <rcc rId="6133" sId="1">
    <nc r="B47" t="inlineStr">
      <is>
        <t>968</t>
      </is>
    </nc>
  </rcc>
  <rcc rId="6134" sId="1" numFmtId="4">
    <oc r="G56">
      <v>400</v>
    </oc>
    <nc r="G56">
      <v>500</v>
    </nc>
  </rcc>
  <rcc rId="6135" sId="1" numFmtId="4">
    <oc r="G61">
      <v>50</v>
    </oc>
    <nc r="G61">
      <v>100</v>
    </nc>
  </rcc>
  <rcc rId="6136" sId="1" numFmtId="4">
    <oc r="G107">
      <f>1975.5+596.6+42.3</f>
    </oc>
    <nc r="G107">
      <v>2718.7</v>
    </nc>
  </rcc>
  <rrc rId="6137" sId="1" ref="A111:XFD111" action="insertRow">
    <undo index="65535" exp="area" ref3D="1" dr="$A$487:$XFD$487" dn="Z_B67934D4_E797_41BD_A015_871403995F47_.wvu.Rows" sId="1"/>
    <undo index="65535" exp="area" ref3D="1" dr="$A$460:$XFD$460" dn="Z_B67934D4_E797_41BD_A015_871403995F47_.wvu.Rows" sId="1"/>
    <undo index="65535" exp="area" ref3D="1" dr="$A$432:$XFD$432" dn="Z_B67934D4_E797_41BD_A015_871403995F47_.wvu.Rows" sId="1"/>
    <undo index="65535" exp="area" ref3D="1" dr="$A$414:$XFD$415" dn="Z_B67934D4_E797_41BD_A015_871403995F47_.wvu.Rows" sId="1"/>
    <undo index="65535" exp="area" ref3D="1" dr="$A$404:$XFD$405" dn="Z_B67934D4_E797_41BD_A015_871403995F47_.wvu.Rows" sId="1"/>
    <undo index="65535" exp="area" ref3D="1" dr="$A$370:$XFD$375" dn="Z_B67934D4_E797_41BD_A015_871403995F47_.wvu.Rows" sId="1"/>
  </rrc>
  <rrc rId="6138" sId="1" ref="A113:XFD113" action="insertRow">
    <undo index="65535" exp="area" ref3D="1" dr="$A$488:$XFD$488" dn="Z_B67934D4_E797_41BD_A015_871403995F47_.wvu.Rows" sId="1"/>
    <undo index="65535" exp="area" ref3D="1" dr="$A$461:$XFD$461" dn="Z_B67934D4_E797_41BD_A015_871403995F47_.wvu.Rows" sId="1"/>
    <undo index="65535" exp="area" ref3D="1" dr="$A$433:$XFD$433" dn="Z_B67934D4_E797_41BD_A015_871403995F47_.wvu.Rows" sId="1"/>
    <undo index="65535" exp="area" ref3D="1" dr="$A$415:$XFD$416" dn="Z_B67934D4_E797_41BD_A015_871403995F47_.wvu.Rows" sId="1"/>
    <undo index="65535" exp="area" ref3D="1" dr="$A$405:$XFD$406" dn="Z_B67934D4_E797_41BD_A015_871403995F47_.wvu.Rows" sId="1"/>
    <undo index="65535" exp="area" ref3D="1" dr="$A$371:$XFD$376" dn="Z_B67934D4_E797_41BD_A015_871403995F47_.wvu.Rows" sId="1"/>
  </rrc>
  <rrc rId="6139" sId="1" ref="A116:XFD116" action="insertRow">
    <undo index="65535" exp="area" ref3D="1" dr="$A$489:$XFD$489" dn="Z_B67934D4_E797_41BD_A015_871403995F47_.wvu.Rows" sId="1"/>
    <undo index="65535" exp="area" ref3D="1" dr="$A$462:$XFD$462" dn="Z_B67934D4_E797_41BD_A015_871403995F47_.wvu.Rows" sId="1"/>
    <undo index="65535" exp="area" ref3D="1" dr="$A$434:$XFD$434" dn="Z_B67934D4_E797_41BD_A015_871403995F47_.wvu.Rows" sId="1"/>
    <undo index="65535" exp="area" ref3D="1" dr="$A$416:$XFD$417" dn="Z_B67934D4_E797_41BD_A015_871403995F47_.wvu.Rows" sId="1"/>
    <undo index="65535" exp="area" ref3D="1" dr="$A$406:$XFD$407" dn="Z_B67934D4_E797_41BD_A015_871403995F47_.wvu.Rows" sId="1"/>
    <undo index="65535" exp="area" ref3D="1" dr="$A$372:$XFD$377" dn="Z_B67934D4_E797_41BD_A015_871403995F47_.wvu.Rows" sId="1"/>
  </rrc>
  <rcc rId="6140" sId="1" odxf="1" dxf="1">
    <nc r="A111" t="inlineStr">
      <is>
        <t>Иные выплаты персоналу учреждений, за исключением фонда оплаты труда</t>
      </is>
    </nc>
    <odxf>
      <font>
        <name val="Times New Roman"/>
        <family val="1"/>
      </font>
      <numFmt numFmtId="30" formatCode="@"/>
      <fill>
        <patternFill patternType="none"/>
      </fill>
      <alignment vertical="top"/>
    </odxf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6141" sId="1" odxf="1" dxf="1">
    <nc r="A113" t="inlineStr">
      <is>
        <t>Закупка товаров, работ и услуг в сфере информационно-коммуникационных технологий</t>
      </is>
    </nc>
    <odxf>
      <fill>
        <patternFill patternType="solid"/>
      </fill>
    </odxf>
    <ndxf>
      <fill>
        <patternFill patternType="none"/>
      </fill>
    </ndxf>
  </rcc>
  <rcc rId="6142" sId="1">
    <nc r="A116" t="inlineStr">
      <is>
        <t xml:space="preserve">Уплата прочих налогов, сборов </t>
      </is>
    </nc>
  </rcc>
  <rcc rId="6143" sId="1">
    <nc r="C111" t="inlineStr">
      <is>
        <t>01</t>
      </is>
    </nc>
  </rcc>
  <rcc rId="6144" sId="1">
    <nc r="D111" t="inlineStr">
      <is>
        <t>13</t>
      </is>
    </nc>
  </rcc>
  <rcc rId="6145" sId="1">
    <nc r="E111" t="inlineStr">
      <is>
        <t>99900 83590</t>
      </is>
    </nc>
  </rcc>
  <rcc rId="6146" sId="1">
    <nc r="F111" t="inlineStr">
      <is>
        <t>112</t>
      </is>
    </nc>
  </rcc>
  <rcc rId="6147" sId="1" numFmtId="4">
    <nc r="G111">
      <v>200</v>
    </nc>
  </rcc>
  <rcc rId="6148" sId="1">
    <nc r="C113" t="inlineStr">
      <is>
        <t>01</t>
      </is>
    </nc>
  </rcc>
  <rcc rId="6149" sId="1">
    <nc r="D113" t="inlineStr">
      <is>
        <t>13</t>
      </is>
    </nc>
  </rcc>
  <rcc rId="6150" sId="1">
    <nc r="E113" t="inlineStr">
      <is>
        <t>99900 83590</t>
      </is>
    </nc>
  </rcc>
  <rcc rId="6151" sId="1">
    <nc r="F113" t="inlineStr">
      <is>
        <t>242</t>
      </is>
    </nc>
  </rcc>
  <rcc rId="6152" sId="1" numFmtId="4">
    <nc r="G113">
      <v>845.5</v>
    </nc>
  </rcc>
  <rcc rId="6153" sId="1" numFmtId="4">
    <oc r="G114">
      <v>60</v>
    </oc>
    <nc r="G114">
      <v>4318</v>
    </nc>
  </rcc>
  <rcc rId="6154" sId="1" numFmtId="4">
    <oc r="G115">
      <f>948+318</f>
    </oc>
    <nc r="G115">
      <v>1297.5</v>
    </nc>
  </rcc>
  <rcc rId="6155" sId="1">
    <nc r="C116" t="inlineStr">
      <is>
        <t>01</t>
      </is>
    </nc>
  </rcc>
  <rcc rId="6156" sId="1">
    <nc r="D116" t="inlineStr">
      <is>
        <t>13</t>
      </is>
    </nc>
  </rcc>
  <rcc rId="6157" sId="1">
    <nc r="E116" t="inlineStr">
      <is>
        <t>99900 83590</t>
      </is>
    </nc>
  </rcc>
  <rcc rId="6158" sId="1">
    <nc r="F116" t="inlineStr">
      <is>
        <t>852</t>
      </is>
    </nc>
  </rcc>
  <rcc rId="6159" sId="1" numFmtId="4">
    <nc r="G116">
      <v>50</v>
    </nc>
  </rcc>
  <rcc rId="6160" sId="1">
    <nc r="B111" t="inlineStr">
      <is>
        <t>968</t>
      </is>
    </nc>
  </rcc>
  <rcc rId="6161" sId="1">
    <nc r="B113" t="inlineStr">
      <is>
        <t>968</t>
      </is>
    </nc>
  </rcc>
  <rcc rId="6162" sId="1">
    <nc r="B116" t="inlineStr">
      <is>
        <t>968</t>
      </is>
    </nc>
  </rcc>
  <rcc rId="6163" sId="1">
    <oc r="G109">
      <f>SUM(G110:G115)</f>
    </oc>
    <nc r="G109">
      <f>SUM(G110:G116)</f>
    </nc>
  </rcc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64" sId="1" numFmtId="4">
    <oc r="G122">
      <v>1000</v>
    </oc>
    <nc r="G122">
      <v>1500</v>
    </nc>
  </rcc>
  <rrc rId="6165" sId="1" ref="A369:XFD379" action="insertRow">
    <undo index="65535" exp="area" ref3D="1" dr="$A$490:$XFD$490" dn="Z_B67934D4_E797_41BD_A015_871403995F47_.wvu.Rows" sId="1"/>
    <undo index="65535" exp="area" ref3D="1" dr="$A$463:$XFD$463" dn="Z_B67934D4_E797_41BD_A015_871403995F47_.wvu.Rows" sId="1"/>
    <undo index="65535" exp="area" ref3D="1" dr="$A$435:$XFD$435" dn="Z_B67934D4_E797_41BD_A015_871403995F47_.wvu.Rows" sId="1"/>
    <undo index="65535" exp="area" ref3D="1" dr="$A$417:$XFD$418" dn="Z_B67934D4_E797_41BD_A015_871403995F47_.wvu.Rows" sId="1"/>
    <undo index="65535" exp="area" ref3D="1" dr="$A$407:$XFD$408" dn="Z_B67934D4_E797_41BD_A015_871403995F47_.wvu.Rows" sId="1"/>
    <undo index="65535" exp="area" ref3D="1" dr="$A$373:$XFD$378" dn="Z_B67934D4_E797_41BD_A015_871403995F47_.wvu.Rows" sId="1"/>
  </rrc>
  <rm rId="6166" sheetId="1" source="A131:XFD141" destination="A369:XFD379" sourceSheetId="1">
    <rfmt sheetId="1" xfDxf="1" sqref="A369:XFD369" start="0" length="0">
      <dxf>
        <font>
          <name val="Times New Roman CYR"/>
          <family val="1"/>
        </font>
        <alignment wrapText="1"/>
      </dxf>
    </rfmt>
    <rfmt sheetId="1" xfDxf="1" sqref="A370:XFD370" start="0" length="0">
      <dxf>
        <font>
          <name val="Times New Roman CYR"/>
          <family val="1"/>
        </font>
        <alignment wrapText="1"/>
      </dxf>
    </rfmt>
    <rfmt sheetId="1" xfDxf="1" sqref="A371:XFD371" start="0" length="0">
      <dxf>
        <font>
          <name val="Times New Roman CYR"/>
          <family val="1"/>
        </font>
        <alignment wrapText="1"/>
      </dxf>
    </rfmt>
    <rfmt sheetId="1" xfDxf="1" sqref="A372:XFD372" start="0" length="0">
      <dxf>
        <font>
          <name val="Times New Roman CYR"/>
          <family val="1"/>
        </font>
        <alignment wrapText="1"/>
      </dxf>
    </rfmt>
    <rfmt sheetId="1" xfDxf="1" sqref="A373:XFD373" start="0" length="0">
      <dxf>
        <font>
          <name val="Times New Roman CYR"/>
          <family val="1"/>
        </font>
        <alignment wrapText="1"/>
      </dxf>
    </rfmt>
    <rfmt sheetId="1" xfDxf="1" sqref="A374:XFD374" start="0" length="0">
      <dxf>
        <font>
          <name val="Times New Roman CYR"/>
          <family val="1"/>
        </font>
        <alignment wrapText="1"/>
      </dxf>
    </rfmt>
    <rfmt sheetId="1" xfDxf="1" sqref="A375:XFD375" start="0" length="0">
      <dxf>
        <font>
          <name val="Times New Roman CYR"/>
          <family val="1"/>
        </font>
        <alignment wrapText="1"/>
      </dxf>
    </rfmt>
    <rfmt sheetId="1" xfDxf="1" sqref="A376:XFD376" start="0" length="0">
      <dxf>
        <font>
          <name val="Times New Roman CYR"/>
          <family val="1"/>
        </font>
        <alignment wrapText="1"/>
      </dxf>
    </rfmt>
    <rfmt sheetId="1" xfDxf="1" sqref="A377:XFD377" start="0" length="0">
      <dxf>
        <font>
          <name val="Times New Roman CYR"/>
          <family val="1"/>
        </font>
        <alignment wrapText="1"/>
      </dxf>
    </rfmt>
    <rfmt sheetId="1" xfDxf="1" sqref="A378:XFD378" start="0" length="0">
      <dxf>
        <font>
          <name val="Times New Roman CYR"/>
          <family val="1"/>
        </font>
        <alignment wrapText="1"/>
      </dxf>
    </rfmt>
    <rfmt sheetId="1" xfDxf="1" sqref="A379:XFD379" start="0" length="0">
      <dxf>
        <font>
          <name val="Times New Roman CYR"/>
          <family val="1"/>
        </font>
        <alignment wrapText="1"/>
      </dxf>
    </rfmt>
    <rfmt sheetId="1" sqref="A369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69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0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0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1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1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2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2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3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3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3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3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3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3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3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4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4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5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5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6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6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7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7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8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9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9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167" sId="1" ref="A131:XFD131" action="deleteRow">
    <undo index="65535" exp="area" ref3D="1" dr="$A$501:$XFD$501" dn="Z_B67934D4_E797_41BD_A015_871403995F47_.wvu.Rows" sId="1"/>
    <undo index="65535" exp="area" ref3D="1" dr="$A$474:$XFD$474" dn="Z_B67934D4_E797_41BD_A015_871403995F47_.wvu.Rows" sId="1"/>
    <undo index="65535" exp="area" ref3D="1" dr="$A$446:$XFD$446" dn="Z_B67934D4_E797_41BD_A015_871403995F47_.wvu.Rows" sId="1"/>
    <undo index="65535" exp="area" ref3D="1" dr="$A$428:$XFD$429" dn="Z_B67934D4_E797_41BD_A015_871403995F47_.wvu.Rows" sId="1"/>
    <undo index="65535" exp="area" ref3D="1" dr="$A$418:$XFD$419" dn="Z_B67934D4_E797_41BD_A015_871403995F47_.wvu.Rows" sId="1"/>
    <undo index="65535" exp="area" ref3D="1" dr="$A$384:$XFD$389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68" sId="1" ref="A131:XFD131" action="deleteRow">
    <undo index="65535" exp="area" ref3D="1" dr="$A$500:$XFD$500" dn="Z_B67934D4_E797_41BD_A015_871403995F47_.wvu.Rows" sId="1"/>
    <undo index="65535" exp="area" ref3D="1" dr="$A$473:$XFD$473" dn="Z_B67934D4_E797_41BD_A015_871403995F47_.wvu.Rows" sId="1"/>
    <undo index="65535" exp="area" ref3D="1" dr="$A$445:$XFD$445" dn="Z_B67934D4_E797_41BD_A015_871403995F47_.wvu.Rows" sId="1"/>
    <undo index="65535" exp="area" ref3D="1" dr="$A$427:$XFD$428" dn="Z_B67934D4_E797_41BD_A015_871403995F47_.wvu.Rows" sId="1"/>
    <undo index="65535" exp="area" ref3D="1" dr="$A$417:$XFD$418" dn="Z_B67934D4_E797_41BD_A015_871403995F47_.wvu.Rows" sId="1"/>
    <undo index="65535" exp="area" ref3D="1" dr="$A$383:$XFD$388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69" sId="1" ref="A131:XFD131" action="deleteRow">
    <undo index="65535" exp="area" ref3D="1" dr="$A$499:$XFD$499" dn="Z_B67934D4_E797_41BD_A015_871403995F47_.wvu.Rows" sId="1"/>
    <undo index="65535" exp="area" ref3D="1" dr="$A$472:$XFD$472" dn="Z_B67934D4_E797_41BD_A015_871403995F47_.wvu.Rows" sId="1"/>
    <undo index="65535" exp="area" ref3D="1" dr="$A$444:$XFD$444" dn="Z_B67934D4_E797_41BD_A015_871403995F47_.wvu.Rows" sId="1"/>
    <undo index="65535" exp="area" ref3D="1" dr="$A$426:$XFD$427" dn="Z_B67934D4_E797_41BD_A015_871403995F47_.wvu.Rows" sId="1"/>
    <undo index="65535" exp="area" ref3D="1" dr="$A$416:$XFD$417" dn="Z_B67934D4_E797_41BD_A015_871403995F47_.wvu.Rows" sId="1"/>
    <undo index="65535" exp="area" ref3D="1" dr="$A$382:$XFD$387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0" sId="1" ref="A131:XFD131" action="deleteRow">
    <undo index="65535" exp="area" ref3D="1" dr="$A$498:$XFD$498" dn="Z_B67934D4_E797_41BD_A015_871403995F47_.wvu.Rows" sId="1"/>
    <undo index="65535" exp="area" ref3D="1" dr="$A$471:$XFD$471" dn="Z_B67934D4_E797_41BD_A015_871403995F47_.wvu.Rows" sId="1"/>
    <undo index="65535" exp="area" ref3D="1" dr="$A$443:$XFD$443" dn="Z_B67934D4_E797_41BD_A015_871403995F47_.wvu.Rows" sId="1"/>
    <undo index="65535" exp="area" ref3D="1" dr="$A$425:$XFD$426" dn="Z_B67934D4_E797_41BD_A015_871403995F47_.wvu.Rows" sId="1"/>
    <undo index="65535" exp="area" ref3D="1" dr="$A$415:$XFD$416" dn="Z_B67934D4_E797_41BD_A015_871403995F47_.wvu.Rows" sId="1"/>
    <undo index="65535" exp="area" ref3D="1" dr="$A$381:$XFD$386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1" sId="1" ref="A131:XFD131" action="deleteRow">
    <undo index="65535" exp="area" ref3D="1" dr="$A$497:$XFD$497" dn="Z_B67934D4_E797_41BD_A015_871403995F47_.wvu.Rows" sId="1"/>
    <undo index="65535" exp="area" ref3D="1" dr="$A$470:$XFD$470" dn="Z_B67934D4_E797_41BD_A015_871403995F47_.wvu.Rows" sId="1"/>
    <undo index="65535" exp="area" ref3D="1" dr="$A$442:$XFD$442" dn="Z_B67934D4_E797_41BD_A015_871403995F47_.wvu.Rows" sId="1"/>
    <undo index="65535" exp="area" ref3D="1" dr="$A$424:$XFD$425" dn="Z_B67934D4_E797_41BD_A015_871403995F47_.wvu.Rows" sId="1"/>
    <undo index="65535" exp="area" ref3D="1" dr="$A$414:$XFD$415" dn="Z_B67934D4_E797_41BD_A015_871403995F47_.wvu.Rows" sId="1"/>
    <undo index="65535" exp="area" ref3D="1" dr="$A$380:$XFD$385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2" sId="1" ref="A131:XFD131" action="deleteRow">
    <undo index="65535" exp="area" ref3D="1" dr="$A$496:$XFD$496" dn="Z_B67934D4_E797_41BD_A015_871403995F47_.wvu.Rows" sId="1"/>
    <undo index="65535" exp="area" ref3D="1" dr="$A$469:$XFD$469" dn="Z_B67934D4_E797_41BD_A015_871403995F47_.wvu.Rows" sId="1"/>
    <undo index="65535" exp="area" ref3D="1" dr="$A$441:$XFD$441" dn="Z_B67934D4_E797_41BD_A015_871403995F47_.wvu.Rows" sId="1"/>
    <undo index="65535" exp="area" ref3D="1" dr="$A$423:$XFD$424" dn="Z_B67934D4_E797_41BD_A015_871403995F47_.wvu.Rows" sId="1"/>
    <undo index="65535" exp="area" ref3D="1" dr="$A$413:$XFD$414" dn="Z_B67934D4_E797_41BD_A015_871403995F47_.wvu.Rows" sId="1"/>
    <undo index="65535" exp="area" ref3D="1" dr="$A$379:$XFD$384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3" sId="1" ref="A131:XFD131" action="deleteRow">
    <undo index="65535" exp="area" ref3D="1" dr="$A$495:$XFD$495" dn="Z_B67934D4_E797_41BD_A015_871403995F47_.wvu.Rows" sId="1"/>
    <undo index="65535" exp="area" ref3D="1" dr="$A$468:$XFD$468" dn="Z_B67934D4_E797_41BD_A015_871403995F47_.wvu.Rows" sId="1"/>
    <undo index="65535" exp="area" ref3D="1" dr="$A$440:$XFD$440" dn="Z_B67934D4_E797_41BD_A015_871403995F47_.wvu.Rows" sId="1"/>
    <undo index="65535" exp="area" ref3D="1" dr="$A$422:$XFD$423" dn="Z_B67934D4_E797_41BD_A015_871403995F47_.wvu.Rows" sId="1"/>
    <undo index="65535" exp="area" ref3D="1" dr="$A$412:$XFD$413" dn="Z_B67934D4_E797_41BD_A015_871403995F47_.wvu.Rows" sId="1"/>
    <undo index="65535" exp="area" ref3D="1" dr="$A$378:$XFD$383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4" sId="1" ref="A131:XFD131" action="deleteRow">
    <undo index="65535" exp="area" ref3D="1" dr="$A$494:$XFD$494" dn="Z_B67934D4_E797_41BD_A015_871403995F47_.wvu.Rows" sId="1"/>
    <undo index="65535" exp="area" ref3D="1" dr="$A$467:$XFD$467" dn="Z_B67934D4_E797_41BD_A015_871403995F47_.wvu.Rows" sId="1"/>
    <undo index="65535" exp="area" ref3D="1" dr="$A$439:$XFD$439" dn="Z_B67934D4_E797_41BD_A015_871403995F47_.wvu.Rows" sId="1"/>
    <undo index="65535" exp="area" ref3D="1" dr="$A$421:$XFD$422" dn="Z_B67934D4_E797_41BD_A015_871403995F47_.wvu.Rows" sId="1"/>
    <undo index="65535" exp="area" ref3D="1" dr="$A$411:$XFD$412" dn="Z_B67934D4_E797_41BD_A015_871403995F47_.wvu.Rows" sId="1"/>
    <undo index="65535" exp="area" ref3D="1" dr="$A$377:$XFD$382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5" sId="1" ref="A131:XFD131" action="deleteRow">
    <undo index="65535" exp="area" ref3D="1" dr="$A$493:$XFD$493" dn="Z_B67934D4_E797_41BD_A015_871403995F47_.wvu.Rows" sId="1"/>
    <undo index="65535" exp="area" ref3D="1" dr="$A$466:$XFD$466" dn="Z_B67934D4_E797_41BD_A015_871403995F47_.wvu.Rows" sId="1"/>
    <undo index="65535" exp="area" ref3D="1" dr="$A$438:$XFD$438" dn="Z_B67934D4_E797_41BD_A015_871403995F47_.wvu.Rows" sId="1"/>
    <undo index="65535" exp="area" ref3D="1" dr="$A$420:$XFD$421" dn="Z_B67934D4_E797_41BD_A015_871403995F47_.wvu.Rows" sId="1"/>
    <undo index="65535" exp="area" ref3D="1" dr="$A$410:$XFD$411" dn="Z_B67934D4_E797_41BD_A015_871403995F47_.wvu.Rows" sId="1"/>
    <undo index="65535" exp="area" ref3D="1" dr="$A$376:$XFD$381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6" sId="1" ref="A131:XFD131" action="deleteRow">
    <undo index="65535" exp="area" ref3D="1" dr="$A$492:$XFD$492" dn="Z_B67934D4_E797_41BD_A015_871403995F47_.wvu.Rows" sId="1"/>
    <undo index="65535" exp="area" ref3D="1" dr="$A$465:$XFD$465" dn="Z_B67934D4_E797_41BD_A015_871403995F47_.wvu.Rows" sId="1"/>
    <undo index="65535" exp="area" ref3D="1" dr="$A$437:$XFD$437" dn="Z_B67934D4_E797_41BD_A015_871403995F47_.wvu.Rows" sId="1"/>
    <undo index="65535" exp="area" ref3D="1" dr="$A$419:$XFD$420" dn="Z_B67934D4_E797_41BD_A015_871403995F47_.wvu.Rows" sId="1"/>
    <undo index="65535" exp="area" ref3D="1" dr="$A$409:$XFD$410" dn="Z_B67934D4_E797_41BD_A015_871403995F47_.wvu.Rows" sId="1"/>
    <undo index="65535" exp="area" ref3D="1" dr="$A$375:$XFD$380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7" sId="1" ref="A131:XFD131" action="deleteRow">
    <undo index="65535" exp="area" ref3D="1" dr="$A$491:$XFD$491" dn="Z_B67934D4_E797_41BD_A015_871403995F47_.wvu.Rows" sId="1"/>
    <undo index="65535" exp="area" ref3D="1" dr="$A$464:$XFD$464" dn="Z_B67934D4_E797_41BD_A015_871403995F47_.wvu.Rows" sId="1"/>
    <undo index="65535" exp="area" ref3D="1" dr="$A$436:$XFD$436" dn="Z_B67934D4_E797_41BD_A015_871403995F47_.wvu.Rows" sId="1"/>
    <undo index="65535" exp="area" ref3D="1" dr="$A$418:$XFD$419" dn="Z_B67934D4_E797_41BD_A015_871403995F47_.wvu.Rows" sId="1"/>
    <undo index="65535" exp="area" ref3D="1" dr="$A$408:$XFD$409" dn="Z_B67934D4_E797_41BD_A015_871403995F47_.wvu.Rows" sId="1"/>
    <undo index="65535" exp="area" ref3D="1" dr="$A$374:$XFD$379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8" sId="1" ref="A368:XFD368" action="insertRow">
    <undo index="65535" exp="area" ref3D="1" dr="$A$490:$XFD$490" dn="Z_B67934D4_E797_41BD_A015_871403995F47_.wvu.Rows" sId="1"/>
    <undo index="65535" exp="area" ref3D="1" dr="$A$463:$XFD$463" dn="Z_B67934D4_E797_41BD_A015_871403995F47_.wvu.Rows" sId="1"/>
    <undo index="65535" exp="area" ref3D="1" dr="$A$435:$XFD$435" dn="Z_B67934D4_E797_41BD_A015_871403995F47_.wvu.Rows" sId="1"/>
    <undo index="65535" exp="area" ref3D="1" dr="$A$417:$XFD$418" dn="Z_B67934D4_E797_41BD_A015_871403995F47_.wvu.Rows" sId="1"/>
    <undo index="65535" exp="area" ref3D="1" dr="$A$407:$XFD$408" dn="Z_B67934D4_E797_41BD_A015_871403995F47_.wvu.Rows" sId="1"/>
    <undo index="65535" exp="area" ref3D="1" dr="$A$373:$XFD$378" dn="Z_B67934D4_E797_41BD_A015_871403995F47_.wvu.Rows" sId="1"/>
  </rrc>
  <rcc rId="6179" sId="1" odxf="1" dxf="1">
    <nc r="A368" t="inlineStr">
      <is>
        <t>Закупка энергетических ресурсов</t>
      </is>
    </nc>
    <odxf>
      <font>
        <i/>
        <name val="Times New Roman"/>
        <family val="1"/>
      </font>
      <fill>
        <patternFill patternType="none"/>
      </fill>
      <alignment horizontal="general" vertical="top"/>
    </odxf>
    <ndxf>
      <font>
        <i val="0"/>
        <color indexed="8"/>
        <name val="Times New Roman"/>
        <family val="1"/>
      </font>
      <fill>
        <patternFill patternType="solid"/>
      </fill>
      <alignment horizontal="left" vertical="center"/>
    </ndxf>
  </rcc>
  <rcc rId="6180" sId="1" odxf="1" dxf="1">
    <nc r="B368" t="inlineStr">
      <is>
        <t>971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6181" sId="1" odxf="1" dxf="1">
    <nc r="C368" t="inlineStr">
      <is>
        <t>04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6182" sId="1" odxf="1" dxf="1">
    <nc r="D368" t="inlineStr">
      <is>
        <t>09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6183" sId="1" odxf="1" dxf="1">
    <nc r="E368" t="inlineStr">
      <is>
        <t>11001 82200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6184" sId="1" odxf="1" dxf="1">
    <nc r="F368" t="inlineStr">
      <is>
        <t>247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6185" sId="1" odxf="1" dxf="1">
    <nc r="G368">
      <f>590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6186" sId="1">
    <oc r="G367">
      <f>G369</f>
    </oc>
    <nc r="G367">
      <f>G368+G369</f>
    </nc>
  </rcc>
  <rrc rId="6187" sId="1" ref="A370:XFD370" action="deleteRow">
    <undo index="65535" exp="ref" v="1" dr="G370" r="G357" sId="1"/>
    <undo index="65535" exp="area" ref3D="1" dr="$A$491:$XFD$491" dn="Z_B67934D4_E797_41BD_A015_871403995F47_.wvu.Rows" sId="1"/>
    <undo index="65535" exp="area" ref3D="1" dr="$A$464:$XFD$464" dn="Z_B67934D4_E797_41BD_A015_871403995F47_.wvu.Rows" sId="1"/>
    <undo index="65535" exp="area" ref3D="1" dr="$A$436:$XFD$436" dn="Z_B67934D4_E797_41BD_A015_871403995F47_.wvu.Rows" sId="1"/>
    <undo index="65535" exp="area" ref3D="1" dr="$A$418:$XFD$419" dn="Z_B67934D4_E797_41BD_A015_871403995F47_.wvu.Rows" sId="1"/>
    <undo index="65535" exp="area" ref3D="1" dr="$A$408:$XFD$409" dn="Z_B67934D4_E797_41BD_A015_871403995F47_.wvu.Rows" sId="1"/>
    <undo index="65535" exp="area" ref3D="1" dr="$A$374:$XFD$379" dn="Z_B67934D4_E797_41BD_A015_871403995F47_.wvu.Rows" sId="1"/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Дорожное хозяйство (дорожные фонды)</t>
        </is>
      </nc>
      <ndxf>
        <font>
          <b/>
          <name val="Times New Roman"/>
          <family val="1"/>
        </font>
        <fill>
          <patternFill patternType="solid">
            <bgColor rgb="FFCCFFFF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04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09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0" start="0" length="0">
      <dxf>
        <font>
          <b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0" start="0" length="0">
      <dxf>
        <font>
          <b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0">
        <f>G373</f>
      </nc>
      <ndxf>
        <font>
          <b/>
          <name val="Times New Roman"/>
          <family val="1"/>
        </font>
        <numFmt numFmtId="165" formatCode="0.00000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188" sId="1" ref="A370:XFD370" action="deleteRow">
    <undo index="65535" exp="area" ref3D="1" dr="$A$490:$XFD$490" dn="Z_B67934D4_E797_41BD_A015_871403995F47_.wvu.Rows" sId="1"/>
    <undo index="65535" exp="area" ref3D="1" dr="$A$463:$XFD$463" dn="Z_B67934D4_E797_41BD_A015_871403995F47_.wvu.Rows" sId="1"/>
    <undo index="65535" exp="area" ref3D="1" dr="$A$435:$XFD$435" dn="Z_B67934D4_E797_41BD_A015_871403995F47_.wvu.Rows" sId="1"/>
    <undo index="65535" exp="area" ref3D="1" dr="$A$417:$XFD$418" dn="Z_B67934D4_E797_41BD_A015_871403995F47_.wvu.Rows" sId="1"/>
    <undo index="65535" exp="area" ref3D="1" dr="$A$407:$XFD$408" dn="Z_B67934D4_E797_41BD_A015_871403995F47_.wvu.Rows" sId="1"/>
    <undo index="65535" exp="area" ref3D="1" dr="$A$373:$XFD$378" dn="Z_B67934D4_E797_41BD_A015_871403995F47_.wvu.Rows" sId="1"/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Муниципальная программа «Развитие дорожной сети в Селенгинском районе на 2020 - 2024 годы»</t>
        </is>
      </nc>
      <ndxf>
        <font>
          <b/>
          <name val="Times New Roman"/>
          <family val="1"/>
        </font>
      </ndxf>
    </rcc>
    <rcc rId="0" sId="1" dxf="1">
      <nc r="B370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09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0" t="inlineStr">
        <is>
          <t>11000 00000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0">
        <f>G371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189" sId="1" ref="A370:XFD370" action="deleteRow">
    <undo index="65535" exp="area" ref3D="1" dr="$A$489:$XFD$489" dn="Z_B67934D4_E797_41BD_A015_871403995F47_.wvu.Rows" sId="1"/>
    <undo index="65535" exp="area" ref3D="1" dr="$A$462:$XFD$462" dn="Z_B67934D4_E797_41BD_A015_871403995F47_.wvu.Rows" sId="1"/>
    <undo index="65535" exp="area" ref3D="1" dr="$A$434:$XFD$434" dn="Z_B67934D4_E797_41BD_A015_871403995F47_.wvu.Rows" sId="1"/>
    <undo index="65535" exp="area" ref3D="1" dr="$A$416:$XFD$417" dn="Z_B67934D4_E797_41BD_A015_871403995F47_.wvu.Rows" sId="1"/>
    <undo index="65535" exp="area" ref3D="1" dr="$A$406:$XFD$407" dn="Z_B67934D4_E797_41BD_A015_871403995F47_.wvu.Rows" sId="1"/>
    <undo index="65535" exp="area" ref3D="1" dr="$A$372:$XFD$377" dn="Z_B67934D4_E797_41BD_A015_871403995F47_.wvu.Rows" sId="1"/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Основное мероприятие "Реконструкция, строительство и содержание автомобильных дорог общего пользования местного значения"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0" t="inlineStr">
        <is>
          <t>11001 00000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0">
        <f>G371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190" sId="1" ref="A370:XFD370" action="deleteRow">
    <undo index="65535" exp="area" ref3D="1" dr="$A$488:$XFD$488" dn="Z_B67934D4_E797_41BD_A015_871403995F47_.wvu.Rows" sId="1"/>
    <undo index="65535" exp="area" ref3D="1" dr="$A$461:$XFD$461" dn="Z_B67934D4_E797_41BD_A015_871403995F47_.wvu.Rows" sId="1"/>
    <undo index="65535" exp="area" ref3D="1" dr="$A$433:$XFD$433" dn="Z_B67934D4_E797_41BD_A015_871403995F47_.wvu.Rows" sId="1"/>
    <undo index="65535" exp="area" ref3D="1" dr="$A$415:$XFD$416" dn="Z_B67934D4_E797_41BD_A015_871403995F47_.wvu.Rows" sId="1"/>
    <undo index="65535" exp="area" ref3D="1" dr="$A$405:$XFD$406" dn="Z_B67934D4_E797_41BD_A015_871403995F47_.wvu.Rows" sId="1"/>
    <undo index="65535" exp="area" ref3D="1" dr="$A$371:$XFD$376" dn="Z_B67934D4_E797_41BD_A015_871403995F47_.wvu.Rows" sId="1"/>
    <rfmt sheetId="1" xfDxf="1" sqref="A370:XFD370" start="0" length="0">
      <dxf>
        <font>
          <i/>
          <name val="Times New Roman CYR"/>
          <family val="1"/>
        </font>
        <alignment wrapText="1"/>
      </dxf>
    </rfmt>
    <rcc rId="0" sId="1" dxf="1">
      <nc r="A370" t="inlineStr">
        <is>
          <t>Содержание автомобильных дорог общего пользования местного значения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0" t="inlineStr">
        <is>
          <t>11001 82200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0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0">
        <f>G371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191" sId="1" ref="A370:XFD370" action="deleteRow">
    <undo index="65535" exp="area" ref3D="1" dr="$A$487:$XFD$487" dn="Z_B67934D4_E797_41BD_A015_871403995F47_.wvu.Rows" sId="1"/>
    <undo index="65535" exp="area" ref3D="1" dr="$A$460:$XFD$460" dn="Z_B67934D4_E797_41BD_A015_871403995F47_.wvu.Rows" sId="1"/>
    <undo index="65535" exp="area" ref3D="1" dr="$A$432:$XFD$432" dn="Z_B67934D4_E797_41BD_A015_871403995F47_.wvu.Rows" sId="1"/>
    <undo index="65535" exp="area" ref3D="1" dr="$A$414:$XFD$415" dn="Z_B67934D4_E797_41BD_A015_871403995F47_.wvu.Rows" sId="1"/>
    <undo index="65535" exp="area" ref3D="1" dr="$A$404:$XFD$405" dn="Z_B67934D4_E797_41BD_A015_871403995F47_.wvu.Rows" sId="1"/>
    <undo index="65535" exp="area" ref3D="1" dr="$A$370:$XFD$375" dn="Z_B67934D4_E797_41BD_A015_871403995F47_.wvu.Rows" sId="1"/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Закупка энергетических ресурсов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0" t="inlineStr">
        <is>
          <t>11001 82200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0" t="inlineStr">
        <is>
          <t>247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70">
        <f>590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6192" sId="1">
    <oc r="G357">
      <f>G370+#REF!</f>
    </oc>
    <nc r="G357">
      <f>G370+G358</f>
    </nc>
  </rcc>
  <rcc rId="6193" sId="1">
    <oc r="B358" t="inlineStr">
      <is>
        <t>968</t>
      </is>
    </oc>
    <nc r="B358" t="inlineStr">
      <is>
        <t>971</t>
      </is>
    </nc>
  </rcc>
  <rcc rId="6194" sId="1" numFmtId="30">
    <oc r="B359">
      <v>968</v>
    </oc>
    <nc r="B359" t="inlineStr">
      <is>
        <t>971</t>
      </is>
    </nc>
  </rcc>
  <rcc rId="6195" sId="1" numFmtId="30">
    <oc r="B360">
      <v>968</v>
    </oc>
    <nc r="B360" t="inlineStr">
      <is>
        <t>971</t>
      </is>
    </nc>
  </rcc>
  <rcc rId="6196" sId="1" numFmtId="30">
    <oc r="B361">
      <v>968</v>
    </oc>
    <nc r="B361" t="inlineStr">
      <is>
        <t>971</t>
      </is>
    </nc>
  </rcc>
  <rcc rId="6197" sId="1" numFmtId="30">
    <oc r="B362">
      <v>968</v>
    </oc>
    <nc r="B362" t="inlineStr">
      <is>
        <t>971</t>
      </is>
    </nc>
  </rcc>
  <rcc rId="6198" sId="1">
    <oc r="B363" t="inlineStr">
      <is>
        <t>968</t>
      </is>
    </oc>
    <nc r="B363" t="inlineStr">
      <is>
        <t>971</t>
      </is>
    </nc>
  </rcc>
  <rcc rId="6199" sId="1">
    <oc r="B364" t="inlineStr">
      <is>
        <t>968</t>
      </is>
    </oc>
    <nc r="B364" t="inlineStr">
      <is>
        <t>971</t>
      </is>
    </nc>
  </rcc>
  <rcc rId="6200" sId="1">
    <oc r="B365" t="inlineStr">
      <is>
        <t>968</t>
      </is>
    </oc>
    <nc r="B365" t="inlineStr">
      <is>
        <t>971</t>
      </is>
    </nc>
  </rcc>
  <rcc rId="6201" sId="1">
    <oc r="B366" t="inlineStr">
      <is>
        <t>968</t>
      </is>
    </oc>
    <nc r="B366" t="inlineStr">
      <is>
        <t>971</t>
      </is>
    </nc>
  </rcc>
  <rcc rId="6202" sId="1">
    <oc r="B367" t="inlineStr">
      <is>
        <t>968</t>
      </is>
    </oc>
    <nc r="B367" t="inlineStr">
      <is>
        <t>971</t>
      </is>
    </nc>
  </rcc>
  <rcc rId="6203" sId="1" numFmtId="30">
    <oc r="B369">
      <v>968</v>
    </oc>
    <nc r="B369" t="inlineStr">
      <is>
        <t>971</t>
      </is>
    </nc>
  </rcc>
  <rcc rId="6204" sId="1">
    <oc r="G123">
      <f>G124+G358+G131</f>
    </oc>
    <nc r="G123">
      <f>G124+G131</f>
    </nc>
  </rcc>
  <rcc rId="6205" sId="1" numFmtId="4">
    <oc r="G153">
      <v>150</v>
    </oc>
    <nc r="G153">
      <v>300</v>
    </nc>
  </rcc>
  <rcc rId="6206" sId="1">
    <oc r="F160" t="inlineStr">
      <is>
        <t>540</t>
      </is>
    </oc>
    <nc r="F160" t="inlineStr">
      <is>
        <t>244</t>
      </is>
    </nc>
  </rcc>
  <rcc rId="6207" sId="1">
    <oc r="A160" t="inlineStr">
      <is>
        <t>Иные межбюджетные трансферты</t>
      </is>
    </oc>
    <nc r="A160" t="inlineStr">
      <is>
        <t>Прочие закупки товаров, работ и услуг для государственных (муниципальных) нужд</t>
      </is>
    </nc>
  </rcc>
  <rcv guid="{73FC67B9-3A5E-4402-A781-D3BF0209130F}" action="delete"/>
  <rdn rId="0" localSheetId="1" customView="1" name="Z_73FC67B9_3A5E_4402_A781_D3BF0209130F_.wvu.PrintArea" hidden="1" oldHidden="1">
    <formula>Ведом.структура!$A$1:$G$528</formula>
    <oldFormula>Ведом.структура!$A$1:$G$528</oldFormula>
  </rdn>
  <rdn rId="0" localSheetId="1" customView="1" name="Z_73FC67B9_3A5E_4402_A781_D3BF0209130F_.wvu.FilterData" hidden="1" oldHidden="1">
    <formula>Ведом.структура!$A$13:$J$526</formula>
    <oldFormula>Ведом.структура!$A$13:$J$526</oldFormula>
  </rdn>
  <rcv guid="{73FC67B9-3A5E-4402-A781-D3BF0209130F}" action="add"/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10" sId="1">
    <oc r="G165">
      <f>14836.2+302.8+15.1389</f>
    </oc>
    <nc r="G165">
      <f>14836.2+302.8+15.1</f>
    </nc>
  </rcc>
  <rrc rId="6211" sId="1" ref="A380:XFD381" action="insertRow">
    <undo index="65535" exp="area" ref3D="1" dr="$A$486:$XFD$486" dn="Z_B67934D4_E797_41BD_A015_871403995F47_.wvu.Rows" sId="1"/>
    <undo index="65535" exp="area" ref3D="1" dr="$A$459:$XFD$459" dn="Z_B67934D4_E797_41BD_A015_871403995F47_.wvu.Rows" sId="1"/>
    <undo index="65535" exp="area" ref3D="1" dr="$A$431:$XFD$431" dn="Z_B67934D4_E797_41BD_A015_871403995F47_.wvu.Rows" sId="1"/>
    <undo index="65535" exp="area" ref3D="1" dr="$A$413:$XFD$414" dn="Z_B67934D4_E797_41BD_A015_871403995F47_.wvu.Rows" sId="1"/>
    <undo index="65535" exp="area" ref3D="1" dr="$A$403:$XFD$404" dn="Z_B67934D4_E797_41BD_A015_871403995F47_.wvu.Rows" sId="1"/>
  </rrc>
  <rm rId="6212" sheetId="1" source="A170:XFD171" destination="A380:XFD381" sourceSheetId="1">
    <rfmt sheetId="1" xfDxf="1" sqref="A380:XFD380" start="0" length="0">
      <dxf>
        <font>
          <name val="Times New Roman CYR"/>
          <family val="1"/>
        </font>
        <alignment wrapText="1"/>
      </dxf>
    </rfmt>
    <rfmt sheetId="1" xfDxf="1" sqref="A381:XFD381" start="0" length="0">
      <dxf>
        <font>
          <name val="Times New Roman CYR"/>
          <family val="1"/>
        </font>
        <alignment wrapText="1"/>
      </dxf>
    </rfmt>
    <rfmt sheetId="1" sqref="A380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0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81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213" sId="1" ref="A170:XFD170" action="deleteRow">
    <undo index="65535" exp="area" ref3D="1" dr="$A$488:$XFD$488" dn="Z_B67934D4_E797_41BD_A015_871403995F47_.wvu.Rows" sId="1"/>
    <undo index="65535" exp="area" ref3D="1" dr="$A$461:$XFD$461" dn="Z_B67934D4_E797_41BD_A015_871403995F47_.wvu.Rows" sId="1"/>
    <undo index="65535" exp="area" ref3D="1" dr="$A$433:$XFD$433" dn="Z_B67934D4_E797_41BD_A015_871403995F47_.wvu.Rows" sId="1"/>
    <undo index="65535" exp="area" ref3D="1" dr="$A$415:$XFD$416" dn="Z_B67934D4_E797_41BD_A015_871403995F47_.wvu.Rows" sId="1"/>
    <undo index="65535" exp="area" ref3D="1" dr="$A$405:$XFD$406" dn="Z_B67934D4_E797_41BD_A015_871403995F47_.wvu.Rows" sId="1"/>
    <undo index="65535" exp="area" ref3D="1" dr="$A$370:$XFD$374" dn="Z_B67934D4_E797_41BD_A015_871403995F47_.wvu.Rows" sId="1"/>
    <rfmt sheetId="1" xfDxf="1" sqref="A170:XFD170" start="0" length="0">
      <dxf>
        <font>
          <name val="Times New Roman CYR"/>
          <family val="1"/>
        </font>
        <alignment wrapText="1"/>
      </dxf>
    </rfmt>
  </rrc>
  <rrc rId="6214" sId="1" ref="A170:XFD170" action="deleteRow">
    <undo index="65535" exp="area" ref3D="1" dr="$A$487:$XFD$487" dn="Z_B67934D4_E797_41BD_A015_871403995F47_.wvu.Rows" sId="1"/>
    <undo index="65535" exp="area" ref3D="1" dr="$A$460:$XFD$460" dn="Z_B67934D4_E797_41BD_A015_871403995F47_.wvu.Rows" sId="1"/>
    <undo index="65535" exp="area" ref3D="1" dr="$A$432:$XFD$432" dn="Z_B67934D4_E797_41BD_A015_871403995F47_.wvu.Rows" sId="1"/>
    <undo index="65535" exp="area" ref3D="1" dr="$A$414:$XFD$415" dn="Z_B67934D4_E797_41BD_A015_871403995F47_.wvu.Rows" sId="1"/>
    <undo index="65535" exp="area" ref3D="1" dr="$A$404:$XFD$405" dn="Z_B67934D4_E797_41BD_A015_871403995F47_.wvu.Rows" sId="1"/>
    <undo index="65535" exp="area" ref3D="1" dr="$A$369:$XFD$373" dn="Z_B67934D4_E797_41BD_A015_871403995F47_.wvu.Rows" sId="1"/>
    <rfmt sheetId="1" xfDxf="1" sqref="A170:XFD170" start="0" length="0">
      <dxf>
        <font>
          <name val="Times New Roman CYR"/>
          <family val="1"/>
        </font>
        <alignment wrapText="1"/>
      </dxf>
    </rfmt>
  </rrc>
  <rrc rId="6215" sId="1" ref="A378:XFD379" action="insertRow">
    <undo index="65535" exp="area" ref3D="1" dr="$A$486:$XFD$486" dn="Z_B67934D4_E797_41BD_A015_871403995F47_.wvu.Rows" sId="1"/>
    <undo index="65535" exp="area" ref3D="1" dr="$A$459:$XFD$459" dn="Z_B67934D4_E797_41BD_A015_871403995F47_.wvu.Rows" sId="1"/>
    <undo index="65535" exp="area" ref3D="1" dr="$A$431:$XFD$431" dn="Z_B67934D4_E797_41BD_A015_871403995F47_.wvu.Rows" sId="1"/>
    <undo index="65535" exp="area" ref3D="1" dr="$A$413:$XFD$414" dn="Z_B67934D4_E797_41BD_A015_871403995F47_.wvu.Rows" sId="1"/>
    <undo index="65535" exp="area" ref3D="1" dr="$A$403:$XFD$404" dn="Z_B67934D4_E797_41BD_A015_871403995F47_.wvu.Rows" sId="1"/>
  </rrc>
  <rcc rId="6216" sId="1" odxf="1" dxf="1">
    <nc r="A378" t="inlineStr">
      <is>
        <t>Другие вопросы в области жилищно-коммунального хозяйства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41"/>
        </patternFill>
      </fill>
      <alignment horizontal="general"/>
    </ndxf>
  </rcc>
  <rfmt sheetId="1" sqref="B37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6217" sId="1" odxf="1" dxf="1">
    <nc r="C378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6218" sId="1" odxf="1" dxf="1">
    <nc r="D378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37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378" start="0" length="0">
    <dxf>
      <font>
        <b/>
        <name val="Times New Roman"/>
        <family val="1"/>
      </font>
      <fill>
        <patternFill>
          <bgColor indexed="41"/>
        </patternFill>
      </fill>
    </dxf>
  </rfmt>
  <rcc rId="6219" sId="1" odxf="1" dxf="1">
    <nc r="G378">
      <f>G379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6220" sId="1" odxf="1" dxf="1">
    <nc r="A379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fmt sheetId="1" sqref="B379" start="0" length="0">
    <dxf>
      <font>
        <b/>
        <name val="Times New Roman"/>
        <family val="1"/>
      </font>
    </dxf>
  </rfmt>
  <rcc rId="6221" sId="1" odxf="1" dxf="1">
    <nc r="C379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6222" sId="1" odxf="1" dxf="1">
    <nc r="D379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6223" sId="1" odxf="1" dxf="1">
    <nc r="E379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379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6224" sId="1" odxf="1" dxf="1">
    <nc r="G379">
      <f>G592+G380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6225" sId="1">
    <nc r="B378" t="inlineStr">
      <is>
        <t>971</t>
      </is>
    </nc>
  </rcc>
  <rcc rId="6226" sId="1" numFmtId="30">
    <nc r="B379" t="inlineStr">
      <is>
        <t>971</t>
      </is>
    </nc>
  </rcc>
  <rcc rId="6227" sId="1">
    <oc r="B380" t="inlineStr">
      <is>
        <t>968</t>
      </is>
    </oc>
    <nc r="B380" t="inlineStr">
      <is>
        <t>971</t>
      </is>
    </nc>
  </rcc>
  <rcc rId="6228" sId="1">
    <oc r="B381" t="inlineStr">
      <is>
        <t>968</t>
      </is>
    </oc>
    <nc r="B381" t="inlineStr">
      <is>
        <t>971</t>
      </is>
    </nc>
  </rcc>
  <rcc rId="6229" sId="1">
    <oc r="G381">
      <f>29475.6+600</f>
    </oc>
    <nc r="G381">
      <f>29475.6+600+613.8</f>
    </nc>
  </rcc>
  <rcv guid="{73FC67B9-3A5E-4402-A781-D3BF0209130F}" action="delete"/>
  <rdn rId="0" localSheetId="1" customView="1" name="Z_73FC67B9_3A5E_4402_A781_D3BF0209130F_.wvu.PrintArea" hidden="1" oldHidden="1">
    <formula>Ведом.структура!$A$1:$G$530</formula>
    <oldFormula>Ведом.структура!$A$1:$G$530</oldFormula>
  </rdn>
  <rdn rId="0" localSheetId="1" customView="1" name="Z_73FC67B9_3A5E_4402_A781_D3BF0209130F_.wvu.FilterData" hidden="1" oldHidden="1">
    <formula>Ведом.структура!$A$13:$J$528</formula>
    <oldFormula>Ведом.структура!$A$13:$J$528</oldFormula>
  </rdn>
  <rcv guid="{73FC67B9-3A5E-4402-A781-D3BF0209130F}" action="add"/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232" sId="1" ref="A378:XFD378" action="insertRow">
    <undo index="65535" exp="area" ref3D="1" dr="$A$488:$XFD$488" dn="Z_B67934D4_E797_41BD_A015_871403995F47_.wvu.Rows" sId="1"/>
    <undo index="65535" exp="area" ref3D="1" dr="$A$461:$XFD$461" dn="Z_B67934D4_E797_41BD_A015_871403995F47_.wvu.Rows" sId="1"/>
    <undo index="65535" exp="area" ref3D="1" dr="$A$433:$XFD$433" dn="Z_B67934D4_E797_41BD_A015_871403995F47_.wvu.Rows" sId="1"/>
    <undo index="65535" exp="area" ref3D="1" dr="$A$415:$XFD$416" dn="Z_B67934D4_E797_41BD_A015_871403995F47_.wvu.Rows" sId="1"/>
    <undo index="65535" exp="area" ref3D="1" dr="$A$405:$XFD$406" dn="Z_B67934D4_E797_41BD_A015_871403995F47_.wvu.Rows" sId="1"/>
  </rrc>
  <rcc rId="6233" sId="1" odxf="1" dxf="1">
    <nc r="A378" t="inlineStr">
      <is>
        <t>ЖИЛИЩНО-КОММУНАЛЬНОЕ ХОЗЯЙСТВО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15"/>
        </patternFill>
      </fill>
      <alignment horizontal="general"/>
    </ndxf>
  </rcc>
  <rcc rId="6234" sId="1" odxf="1" dxf="1">
    <nc r="C378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378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378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378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G378" start="0" length="0">
    <dxf>
      <font>
        <b/>
        <name val="Times New Roman"/>
        <family val="1"/>
      </font>
      <fill>
        <patternFill>
          <bgColor indexed="15"/>
        </patternFill>
      </fill>
    </dxf>
  </rfmt>
  <rcc rId="6235" sId="1" odxf="1" dxf="1">
    <nc r="B378" t="inlineStr">
      <is>
        <t>971</t>
      </is>
    </nc>
    <ndxf>
      <font>
        <b/>
        <name val="Times New Roman"/>
        <family val="1"/>
      </font>
      <fill>
        <patternFill patternType="solid">
          <bgColor indexed="15"/>
        </patternFill>
      </fill>
    </ndxf>
  </rcc>
  <rcc rId="6236" sId="1">
    <nc r="G378">
      <f>G379</f>
    </nc>
  </rcc>
  <rcc rId="6237" sId="1">
    <oc r="G337">
      <f>G338+G355</f>
    </oc>
    <nc r="G337">
      <f>G338+G355+G378</f>
    </nc>
  </rcc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38" sId="1" numFmtId="4">
    <oc r="G175">
      <v>2423.6999999999998</v>
    </oc>
    <nc r="G175">
      <v>5249.2</v>
    </nc>
  </rcc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39" sId="1" numFmtId="4">
    <oc r="G373">
      <v>150</v>
    </oc>
    <nc r="G373">
      <v>447</v>
    </nc>
  </rcc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40" sId="1" numFmtId="4">
    <oc r="G505">
      <v>50</v>
    </oc>
    <nc r="G505">
      <v>100</v>
    </nc>
  </rcc>
  <rcc rId="6241" sId="1">
    <oc r="G528">
      <f>6766+138.1</f>
    </oc>
    <nc r="G528">
      <f>6766+138.1+86.30068</f>
    </nc>
  </rcc>
  <rrc rId="6242" sId="1" ref="A520:XFD520" action="insertRow"/>
  <rcc rId="6243" sId="1" odxf="1" dxf="1">
    <nc r="A520" t="inlineStr">
      <is>
        <t>Иные выплаты персоналу учреждений, за исключением фонда оплаты труда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244" sId="1" numFmtId="4">
    <oc r="G519">
      <v>1379.3</v>
    </oc>
    <nc r="G519">
      <v>1148.0999999999999</v>
    </nc>
  </rcc>
  <rcc rId="6245" sId="1">
    <nc r="C520" t="inlineStr">
      <is>
        <t>04</t>
      </is>
    </nc>
  </rcc>
  <rcc rId="6246" sId="1">
    <nc r="D520" t="inlineStr">
      <is>
        <t>05</t>
      </is>
    </nc>
  </rcc>
  <rcc rId="6247" sId="1">
    <nc r="E520" t="inlineStr">
      <is>
        <t>99900 83510</t>
      </is>
    </nc>
  </rcc>
  <rcc rId="6248" sId="1">
    <nc r="F520" t="inlineStr">
      <is>
        <t>112</t>
      </is>
    </nc>
  </rcc>
  <rcc rId="6249" sId="1" numFmtId="4">
    <nc r="G520">
      <v>10</v>
    </nc>
  </rcc>
  <rcc rId="6250" sId="1" numFmtId="4">
    <oc r="G521">
      <v>416.5</v>
    </oc>
    <nc r="G521">
      <v>346.7</v>
    </nc>
  </rcc>
  <rcc rId="6251" sId="1" numFmtId="4">
    <oc r="G522">
      <v>17.3</v>
    </oc>
    <nc r="G522">
      <v>55.8</v>
    </nc>
  </rcc>
  <rcc rId="6252" sId="1" numFmtId="4">
    <oc r="G523">
      <v>50</v>
    </oc>
    <nc r="G523">
      <v>17.899999999999999</v>
    </nc>
  </rcc>
  <rcc rId="6253" sId="1">
    <nc r="B520" t="inlineStr">
      <is>
        <t>976</t>
      </is>
    </nc>
  </rcc>
  <rcc rId="6254" sId="1">
    <oc r="G518">
      <f>SUM(G519:G523)</f>
    </oc>
    <nc r="G518">
      <f>SUM(G519:G523)</f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894" sId="1" ref="A484:XFD484" action="insertRow"/>
  <rrc rId="5895" sId="1" ref="A484:XFD484" action="insertRow"/>
  <rrc rId="5896" sId="1" ref="A485:XFD485" action="insertRow"/>
  <rrc rId="5897" sId="1" ref="A485:XFD485" action="insertRow"/>
  <rcc rId="5898" sId="1" odxf="1" dxf="1">
    <nc r="A484" t="inlineStr">
      <is>
        <t>Муниципальная программа «Комплексное развитие сельских территорий в Селенгинском районе на 2020-2024 годы»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ndxf>
  </rcc>
  <rcc rId="5899" sId="1" odxf="1" dxf="1">
    <nc r="A485" t="inlineStr">
      <is>
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5900" sId="1" odxf="1" dxf="1">
    <nc r="A486" t="inlineStr">
      <is>
        <t>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ndxf>
  </rcc>
  <rcc rId="5901" sId="1" odxf="1" dxf="1">
    <nc r="A487" t="inlineStr">
      <is>
        <t>Субсидии гражданам на приобретение жилья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5902" sId="1" odxf="1" dxf="1">
    <nc r="C484" t="inlineStr">
      <is>
        <t>10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903" sId="1" odxf="1" dxf="1">
    <nc r="D484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904" sId="1" odxf="1" dxf="1">
    <nc r="E484" t="inlineStr">
      <is>
        <t>06000 00000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484" start="0" length="0">
    <dxf>
      <font>
        <b/>
        <name val="Times New Roman"/>
        <family val="1"/>
      </font>
    </dxf>
  </rfmt>
  <rcc rId="5905" sId="1" odxf="1" dxf="1">
    <nc r="G484">
      <f>G485</f>
    </nc>
    <odxf>
      <font>
        <b val="0"/>
        <name val="Times New Roman"/>
        <family val="1"/>
      </font>
      <alignment wrapText="1"/>
    </odxf>
    <ndxf>
      <font>
        <b/>
        <name val="Times New Roman"/>
        <family val="1"/>
      </font>
      <alignment wrapText="0"/>
    </ndxf>
  </rcc>
  <rcc rId="5906" sId="1" odxf="1" dxf="1">
    <nc r="C485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07" sId="1" odxf="1" dxf="1">
    <nc r="D48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08" sId="1" odxf="1" dxf="1">
    <nc r="E485" t="inlineStr">
      <is>
        <t>06004 00000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85" start="0" length="0">
    <dxf>
      <font>
        <i/>
        <name val="Times New Roman"/>
        <family val="1"/>
      </font>
    </dxf>
  </rfmt>
  <rcc rId="5909" sId="1" odxf="1" dxf="1">
    <nc r="G485">
      <f>G486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cc rId="5910" sId="1" odxf="1" dxf="1">
    <nc r="C486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11" sId="1" odxf="1" dxf="1">
    <nc r="D48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12" sId="1" odxf="1" dxf="1">
    <nc r="E486" t="inlineStr">
      <is>
        <t>06004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86" start="0" length="0">
    <dxf>
      <font>
        <i/>
        <name val="Times New Roman"/>
        <family val="1"/>
      </font>
    </dxf>
  </rfmt>
  <rcc rId="5913" sId="1" odxf="1" dxf="1">
    <nc r="G486">
      <f>G487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cc rId="5914" sId="1" odxf="1" dxf="1">
    <nc r="C487" t="inlineStr">
      <is>
        <t>10</t>
      </is>
    </nc>
    <odxf>
      <font>
        <name val="Times New Roman"/>
        <family val="1"/>
      </font>
    </odxf>
    <ndxf>
      <font>
        <name val="Times New Roman"/>
        <family val="1"/>
      </font>
    </ndxf>
  </rcc>
  <rcc rId="5915" sId="1" odxf="1" dxf="1">
    <nc r="D487" t="inlineStr">
      <is>
        <t>03</t>
      </is>
    </nc>
    <odxf>
      <font>
        <name val="Times New Roman"/>
        <family val="1"/>
      </font>
    </odxf>
    <ndxf>
      <font>
        <name val="Times New Roman"/>
        <family val="1"/>
      </font>
    </ndxf>
  </rcc>
  <rcc rId="5916" sId="1" odxf="1" dxf="1">
    <nc r="E487" t="inlineStr">
      <is>
        <t>06004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17" sId="1" odxf="1" dxf="1">
    <nc r="F487" t="inlineStr">
      <is>
        <t>322</t>
      </is>
    </nc>
    <odxf>
      <font>
        <name val="Times New Roman"/>
        <family val="1"/>
      </font>
    </odxf>
    <ndxf>
      <font>
        <name val="Times New Roman"/>
        <family val="1"/>
      </font>
    </ndxf>
  </rcc>
  <rcc rId="5918" sId="1" odxf="1" dxf="1">
    <nc r="G487">
      <f>6766+138.1</f>
    </nc>
    <odxf>
      <font>
        <name val="Times New Roman"/>
        <family val="1"/>
      </font>
      <fill>
        <patternFill patternType="none">
          <bgColor indexed="65"/>
        </patternFill>
      </fill>
    </odxf>
    <ndxf>
      <font>
        <name val="Times New Roman"/>
        <family val="1"/>
      </font>
      <fill>
        <patternFill patternType="solid">
          <bgColor theme="0"/>
        </patternFill>
      </fill>
    </ndxf>
  </rcc>
  <rcc rId="5919" sId="1" odxf="1" dxf="1">
    <nc r="B484" t="inlineStr">
      <is>
        <t>976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920" sId="1" odxf="1" dxf="1">
    <nc r="B485" t="inlineStr">
      <is>
        <t>976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21" sId="1" odxf="1" dxf="1">
    <nc r="B486" t="inlineStr">
      <is>
        <t>976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22" sId="1">
    <nc r="B487" t="inlineStr">
      <is>
        <t>976</t>
      </is>
    </nc>
  </rcc>
  <rrc rId="5923" sId="1" ref="A505:XFD508" action="insertRow"/>
  <rm rId="5924" sheetId="1" source="A484:XFD487" destination="A505:XFD508" sourceSheetId="1">
    <rfmt sheetId="1" xfDxf="1" sqref="A505:XFD505" start="0" length="0">
      <dxf>
        <font>
          <name val="Times New Roman CYR"/>
          <family val="1"/>
        </font>
        <alignment wrapText="1"/>
      </dxf>
    </rfmt>
    <rfmt sheetId="1" xfDxf="1" sqref="A506:XFD506" start="0" length="0">
      <dxf>
        <font>
          <name val="Times New Roman CYR"/>
          <family val="1"/>
        </font>
        <alignment wrapText="1"/>
      </dxf>
    </rfmt>
    <rfmt sheetId="1" xfDxf="1" sqref="A507:XFD507" start="0" length="0">
      <dxf>
        <font>
          <name val="Times New Roman CYR"/>
          <family val="1"/>
        </font>
        <alignment wrapText="1"/>
      </dxf>
    </rfmt>
    <rfmt sheetId="1" xfDxf="1" sqref="A508:XFD508" start="0" length="0">
      <dxf>
        <font>
          <name val="Times New Roman CYR"/>
          <family val="1"/>
        </font>
        <alignment wrapText="1"/>
      </dxf>
    </rfmt>
    <rfmt sheetId="1" sqref="A505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06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07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0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5925" sId="1" ref="A484:XFD484" action="deleteRow">
    <rfmt sheetId="1" xfDxf="1" sqref="A484:XFD484" start="0" length="0">
      <dxf>
        <font>
          <name val="Times New Roman CYR"/>
          <family val="1"/>
        </font>
        <alignment wrapText="1"/>
      </dxf>
    </rfmt>
  </rrc>
  <rrc rId="5926" sId="1" ref="A484:XFD484" action="deleteRow">
    <rfmt sheetId="1" xfDxf="1" sqref="A484:XFD484" start="0" length="0">
      <dxf>
        <font>
          <name val="Times New Roman CYR"/>
          <family val="1"/>
        </font>
        <alignment wrapText="1"/>
      </dxf>
    </rfmt>
  </rrc>
  <rrc rId="5927" sId="1" ref="A484:XFD484" action="deleteRow">
    <rfmt sheetId="1" xfDxf="1" sqref="A484:XFD484" start="0" length="0">
      <dxf>
        <font>
          <name val="Times New Roman CYR"/>
          <family val="1"/>
        </font>
        <alignment wrapText="1"/>
      </dxf>
    </rfmt>
  </rrc>
  <rrc rId="5928" sId="1" ref="A484:XFD484" action="deleteRow">
    <rfmt sheetId="1" xfDxf="1" sqref="A484:XFD484" start="0" length="0">
      <dxf>
        <font>
          <name val="Times New Roman CYR"/>
          <family val="1"/>
        </font>
        <alignment wrapText="1"/>
      </dxf>
    </rfmt>
  </rrc>
  <rrc rId="5929" sId="1" ref="A501:XFD501" action="insertRow"/>
  <rrc rId="5930" sId="1" ref="A501:XFD501" action="insertRow"/>
  <rfmt sheetId="1" sqref="A501:A502" start="0" length="0">
    <dxf>
      <border>
        <left style="thin">
          <color indexed="64"/>
        </left>
      </border>
    </dxf>
  </rfmt>
  <rfmt sheetId="1" sqref="A502" start="0" length="0">
    <dxf>
      <border>
        <bottom style="thin">
          <color indexed="64"/>
        </bottom>
      </border>
    </dxf>
  </rfmt>
  <rfmt sheetId="1" sqref="A501:A502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c rId="5931" sId="1" odxf="1" dxf="1">
    <nc r="A501" t="inlineStr">
      <is>
        <t>СОЦИАЛЬНАЯ ПОЛИТИКА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15"/>
        </patternFill>
      </fill>
    </ndxf>
  </rcc>
  <rfmt sheetId="1" sqref="B501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5932" sId="1" odxf="1" dxf="1">
    <nc r="C501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501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501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501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5933" sId="1" odxf="1" dxf="1">
    <nc r="G501">
      <f>G506</f>
    </nc>
    <odxf>
      <font>
        <b val="0"/>
        <name val="Times New Roman"/>
        <family val="1"/>
      </font>
      <fill>
        <patternFill patternType="none">
          <bgColor indexed="65"/>
        </patternFill>
      </fill>
      <alignment wrapText="1"/>
    </odxf>
    <ndxf>
      <font>
        <b/>
        <name val="Times New Roman"/>
        <family val="1"/>
      </font>
      <fill>
        <patternFill patternType="solid">
          <bgColor indexed="15"/>
        </patternFill>
      </fill>
      <alignment wrapText="0"/>
    </ndxf>
  </rcc>
  <rcc rId="5934" sId="1" odxf="1" dxf="1">
    <nc r="A502" t="inlineStr">
      <is>
        <t>Социальное обеспечение населения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41"/>
        </patternFill>
      </fill>
      <alignment horizontal="general"/>
    </ndxf>
  </rcc>
  <rfmt sheetId="1" sqref="B50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5935" sId="1" odxf="1" dxf="1">
    <nc r="C502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5936" sId="1" odxf="1" dxf="1">
    <nc r="D502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50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50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5937" sId="1" odxf="1" dxf="1">
    <nc r="G502">
      <f>G503</f>
    </nc>
    <odxf>
      <font>
        <b val="0"/>
        <name val="Times New Roman"/>
        <family val="1"/>
      </font>
      <fill>
        <patternFill patternType="none">
          <bgColor indexed="65"/>
        </patternFill>
      </fill>
      <alignment wrapText="1"/>
    </odxf>
    <ndxf>
      <font>
        <b/>
        <name val="Times New Roman"/>
        <family val="1"/>
      </font>
      <fill>
        <patternFill patternType="solid">
          <bgColor indexed="41"/>
        </patternFill>
      </fill>
      <alignment wrapText="0"/>
    </ndxf>
  </rcc>
  <rcc rId="5938" sId="1">
    <nc r="B501" t="inlineStr">
      <is>
        <t>976</t>
      </is>
    </nc>
  </rcc>
  <rcc rId="5939" sId="1">
    <nc r="B502" t="inlineStr">
      <is>
        <t>976</t>
      </is>
    </nc>
  </rcc>
  <rcc rId="5940" sId="1">
    <oc r="G477">
      <f>G478</f>
    </oc>
    <nc r="G477">
      <f>G478+G501</f>
    </nc>
  </rcc>
  <rcv guid="{73FC67B9-3A5E-4402-A781-D3BF0209130F}" action="delete"/>
  <rdn rId="0" localSheetId="1" customView="1" name="Z_73FC67B9_3A5E_4402_A781_D3BF0209130F_.wvu.PrintArea" hidden="1" oldHidden="1">
    <formula>Ведом.структура!$A$1:$G$509</formula>
    <oldFormula>Ведом.структура!$A$1:$G$509</oldFormula>
  </rdn>
  <rdn rId="0" localSheetId="1" customView="1" name="Z_73FC67B9_3A5E_4402_A781_D3BF0209130F_.wvu.FilterData" hidden="1" oldHidden="1">
    <formula>Ведом.структура!$A$13:$J$507</formula>
    <oldFormula>Ведом.структура!$A$13:$J$507</oldFormula>
  </rdn>
  <rcv guid="{73FC67B9-3A5E-4402-A781-D3BF0209130F}" action="add"/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55" sId="1" numFmtId="4">
    <oc r="G536">
      <f>1205556+15795.13+84+2336.9+308.9+15413.6</f>
    </oc>
    <nc r="G536">
      <v>1869267.99</v>
    </nc>
  </rcc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256" sId="1" ref="A209:XFD210" action="insertRow">
    <undo index="65535" exp="area" ref3D="1" dr="$A$489:$XFD$489" dn="Z_B67934D4_E797_41BD_A015_871403995F47_.wvu.Rows" sId="1"/>
    <undo index="65535" exp="area" ref3D="1" dr="$A$462:$XFD$462" dn="Z_B67934D4_E797_41BD_A015_871403995F47_.wvu.Rows" sId="1"/>
    <undo index="65535" exp="area" ref3D="1" dr="$A$434:$XFD$434" dn="Z_B67934D4_E797_41BD_A015_871403995F47_.wvu.Rows" sId="1"/>
    <undo index="65535" exp="area" ref3D="1" dr="$A$416:$XFD$417" dn="Z_B67934D4_E797_41BD_A015_871403995F47_.wvu.Rows" sId="1"/>
    <undo index="65535" exp="area" ref3D="1" dr="$A$406:$XFD$407" dn="Z_B67934D4_E797_41BD_A015_871403995F47_.wvu.Rows" sId="1"/>
    <undo index="65535" exp="area" ref3D="1" dr="$A$368:$XFD$372" dn="Z_B67934D4_E797_41BD_A015_871403995F47_.wvu.Rows" sId="1"/>
  </rrc>
  <rfmt sheetId="1" sqref="A209" start="0" length="0">
    <dxf>
      <font>
        <i/>
        <name val="Times New Roman"/>
        <family val="1"/>
      </font>
    </dxf>
  </rfmt>
  <rcc rId="6257" sId="1" odxf="1" dxf="1" numFmtId="30">
    <nc r="B209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09" start="0" length="0">
    <dxf>
      <font>
        <i/>
        <name val="Times New Roman"/>
        <family val="1"/>
      </font>
    </dxf>
  </rfmt>
  <rfmt sheetId="1" sqref="D209" start="0" length="0">
    <dxf>
      <font>
        <i/>
        <name val="Times New Roman"/>
        <family val="1"/>
      </font>
    </dxf>
  </rfmt>
  <rfmt sheetId="1" sqref="E209" start="0" length="0">
    <dxf>
      <font>
        <i/>
        <name val="Times New Roman"/>
        <family val="1"/>
      </font>
    </dxf>
  </rfmt>
  <rfmt sheetId="1" sqref="F209" start="0" length="0">
    <dxf>
      <font>
        <i/>
        <name val="Times New Roman"/>
        <family val="1"/>
      </font>
    </dxf>
  </rfmt>
  <rfmt sheetId="1" sqref="G209" start="0" length="0">
    <dxf>
      <font>
        <i/>
        <name val="Times New Roman"/>
        <family val="1"/>
      </font>
    </dxf>
  </rfmt>
  <rcc rId="6258" sId="1" numFmtId="30">
    <nc r="B210">
      <v>969</v>
    </nc>
  </rcc>
  <rcc rId="6259" sId="1">
    <nc r="C209" t="inlineStr">
      <is>
        <t>07</t>
      </is>
    </nc>
  </rcc>
  <rcc rId="6260" sId="1">
    <nc r="D209" t="inlineStr">
      <is>
        <t>01</t>
      </is>
    </nc>
  </rcc>
  <rcc rId="6261" sId="1">
    <nc r="E209" t="inlineStr">
      <is>
        <t>10101 S2160</t>
      </is>
    </nc>
  </rcc>
  <rcc rId="6262" sId="1" odxf="1" dxf="1">
    <nc r="G209">
      <f>G210</f>
    </nc>
    <ndxf>
      <fill>
        <patternFill patternType="solid">
          <bgColor theme="0"/>
        </patternFill>
      </fill>
    </ndxf>
  </rcc>
  <rcc rId="6263" sId="1">
    <nc r="C210" t="inlineStr">
      <is>
        <t>07</t>
      </is>
    </nc>
  </rcc>
  <rcc rId="6264" sId="1">
    <nc r="D210" t="inlineStr">
      <is>
        <t>01</t>
      </is>
    </nc>
  </rcc>
  <rcc rId="6265" sId="1">
    <nc r="E210" t="inlineStr">
      <is>
        <t>10101 S2160</t>
      </is>
    </nc>
  </rcc>
  <rcc rId="6266" sId="1">
    <nc r="F210" t="inlineStr">
      <is>
        <t>611</t>
      </is>
    </nc>
  </rcc>
  <rcc rId="6267" sId="1" odxf="1" dxf="1">
    <nc r="G210">
      <f>71577+1431.5</f>
    </nc>
    <ndxf>
      <fill>
        <patternFill patternType="solid">
          <bgColor theme="0"/>
        </patternFill>
      </fill>
    </ndxf>
  </rcc>
  <rcc rId="6268" sId="1">
    <nc r="A209" t="inlineStr">
      <is>
        <t>Софинансирование расходных обязательств муниципальных районов (городских округов)</t>
      </is>
    </nc>
  </rcc>
  <rcc rId="6269" sId="1">
    <nc r="A210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6270" sId="1">
    <oc r="G202">
      <f>G203+G207+G205</f>
    </oc>
    <nc r="G202">
      <f>G203+G207+G205+G209</f>
    </nc>
  </rcc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402" sId="1" ref="A441:XFD441" action="deleteRow">
    <undo index="65535" exp="ref" v="1" dr="G441" r="G438" sId="1"/>
    <undo index="65535" exp="area" ref3D="1" dr="$A$538:$XFD$538" dn="Z_73FC67B9_3A5E_4402_A781_D3BF0209130F_.wvu.Rows" sId="1"/>
    <undo index="65535" exp="area" ref3D="1" dr="$A$543:$XFD$543" dn="Z_B67934D4_E797_41BD_A015_871403995F47_.wvu.Rows" sId="1"/>
    <undo index="65535" exp="area" ref3D="1" dr="$A$513:$XFD$513" dn="Z_B67934D4_E797_41BD_A015_871403995F47_.wvu.Rows" sId="1"/>
    <undo index="65535" exp="area" ref3D="1" dr="$A$483:$XFD$483" dn="Z_B67934D4_E797_41BD_A015_871403995F47_.wvu.Rows" sId="1"/>
    <undo index="65535" exp="area" ref3D="1" dr="$A$456:$XFD$457" dn="Z_B67934D4_E797_41BD_A015_871403995F47_.wvu.Rows" sId="1"/>
    <undo index="65535" exp="area" ref3D="1" dr="$A$444:$XFD$445" dn="Z_B67934D4_E797_41BD_A015_871403995F47_.wvu.Rows" sId="1"/>
    <rfmt sheetId="1" xfDxf="1" sqref="A441:XFD441" start="0" length="0">
      <dxf>
        <font>
          <name val="Times New Roman CYR"/>
          <family val="1"/>
        </font>
        <alignment wrapText="1"/>
      </dxf>
    </rfmt>
    <rcc rId="0" sId="1" dxf="1">
      <nc r="A441" t="inlineStr">
        <is>
          <t xml:space="preserve">На поддержку отрасли культуры		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1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1" t="inlineStr">
        <is>
          <t>08101 R5190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4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41">
        <f>G442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03" sId="1" ref="A441:XFD441" action="deleteRow">
    <undo index="65535" exp="area" ref3D="1" dr="$A$537:$XFD$537" dn="Z_73FC67B9_3A5E_4402_A781_D3BF0209130F_.wvu.Rows" sId="1"/>
    <undo index="65535" exp="area" ref3D="1" dr="$A$542:$XFD$542" dn="Z_B67934D4_E797_41BD_A015_871403995F47_.wvu.Rows" sId="1"/>
    <undo index="65535" exp="area" ref3D="1" dr="$A$512:$XFD$512" dn="Z_B67934D4_E797_41BD_A015_871403995F47_.wvu.Rows" sId="1"/>
    <undo index="65535" exp="area" ref3D="1" dr="$A$482:$XFD$482" dn="Z_B67934D4_E797_41BD_A015_871403995F47_.wvu.Rows" sId="1"/>
    <undo index="65535" exp="area" ref3D="1" dr="$A$455:$XFD$456" dn="Z_B67934D4_E797_41BD_A015_871403995F47_.wvu.Rows" sId="1"/>
    <undo index="65535" exp="area" ref3D="1" dr="$A$443:$XFD$444" dn="Z_B67934D4_E797_41BD_A015_871403995F47_.wvu.Rows" sId="1"/>
    <rfmt sheetId="1" xfDxf="1" sqref="A441:XFD441" start="0" length="0">
      <dxf>
        <font>
          <name val="Times New Roman CYR"/>
          <family val="1"/>
        </font>
        <alignment wrapText="1"/>
      </dxf>
    </rfmt>
    <rcc rId="0" sId="1" dxf="1">
      <nc r="A441" t="inlineStr">
        <is>
          <t>Субсидии бюджетным учреждениям на иные цели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1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1" t="inlineStr">
        <is>
          <t>08101 R5190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1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4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404" sId="1">
    <oc r="G438">
      <f>G439+G441+#REF!</f>
    </oc>
    <nc r="G438">
      <f>G439+G441</f>
    </nc>
  </rcc>
  <rrc rId="5405" sId="1" ref="A447:XFD447" action="deleteRow">
    <undo index="65535" exp="ref" v="1" dr="G447" r="G444" sId="1"/>
    <undo index="65535" exp="area" ref3D="1" dr="$A$536:$XFD$536" dn="Z_73FC67B9_3A5E_4402_A781_D3BF0209130F_.wvu.Rows" sId="1"/>
    <undo index="65535" exp="area" ref3D="1" dr="$A$541:$XFD$541" dn="Z_B67934D4_E797_41BD_A015_871403995F47_.wvu.Rows" sId="1"/>
    <undo index="65535" exp="area" ref3D="1" dr="$A$511:$XFD$511" dn="Z_B67934D4_E797_41BD_A015_871403995F47_.wvu.Rows" sId="1"/>
    <undo index="65535" exp="area" ref3D="1" dr="$A$481:$XFD$481" dn="Z_B67934D4_E797_41BD_A015_871403995F47_.wvu.Rows" sId="1"/>
    <undo index="65535" exp="area" ref3D="1" dr="$A$454:$XFD$455" dn="Z_B67934D4_E797_41BD_A015_871403995F47_.wvu.Rows" sId="1"/>
    <rfmt sheetId="1" xfDxf="1" sqref="A447:XFD447" start="0" length="0">
      <dxf>
        <font>
          <i/>
          <name val="Times New Roman CYR"/>
          <family val="1"/>
        </font>
        <alignment wrapText="1"/>
      </dxf>
    </rfmt>
    <rcc rId="0" sId="1" dxf="1">
      <nc r="A447" t="inlineStr">
        <is>
          <t>Создание виртуальных концертных залов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7" t="inlineStr">
        <is>
          <t xml:space="preserve">08 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7" t="inlineStr">
        <is>
          <t>082A354530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4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47">
        <f>G448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06" sId="1" ref="A447:XFD447" action="deleteRow">
    <undo index="65535" exp="area" ref3D="1" dr="$A$535:$XFD$535" dn="Z_73FC67B9_3A5E_4402_A781_D3BF0209130F_.wvu.Rows" sId="1"/>
    <undo index="65535" exp="area" ref3D="1" dr="$A$540:$XFD$540" dn="Z_B67934D4_E797_41BD_A015_871403995F47_.wvu.Rows" sId="1"/>
    <undo index="65535" exp="area" ref3D="1" dr="$A$510:$XFD$510" dn="Z_B67934D4_E797_41BD_A015_871403995F47_.wvu.Rows" sId="1"/>
    <undo index="65535" exp="area" ref3D="1" dr="$A$480:$XFD$480" dn="Z_B67934D4_E797_41BD_A015_871403995F47_.wvu.Rows" sId="1"/>
    <undo index="65535" exp="area" ref3D="1" dr="$A$453:$XFD$454" dn="Z_B67934D4_E797_41BD_A015_871403995F47_.wvu.Rows" sId="1"/>
    <rfmt sheetId="1" xfDxf="1" sqref="A447:XFD447" start="0" length="0">
      <dxf>
        <font>
          <name val="Times New Roman CYR"/>
          <family val="1"/>
        </font>
        <alignment wrapText="1"/>
      </dxf>
    </rfmt>
    <rcc rId="0" sId="1" dxf="1">
      <nc r="A447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7" t="inlineStr">
        <is>
          <t xml:space="preserve">08 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7" t="inlineStr">
        <is>
          <t>082A354530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7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4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07" sId="1" ref="A450:XFD450" action="deleteRow">
    <undo index="65535" exp="ref" v="1" dr="G450" r="G444" sId="1"/>
    <undo index="65535" exp="area" ref3D="1" dr="$A$534:$XFD$534" dn="Z_73FC67B9_3A5E_4402_A781_D3BF0209130F_.wvu.Rows" sId="1"/>
    <undo index="65535" exp="area" ref3D="1" dr="$A$539:$XFD$539" dn="Z_B67934D4_E797_41BD_A015_871403995F47_.wvu.Rows" sId="1"/>
    <undo index="65535" exp="area" ref3D="1" dr="$A$509:$XFD$509" dn="Z_B67934D4_E797_41BD_A015_871403995F47_.wvu.Rows" sId="1"/>
    <undo index="65535" exp="area" ref3D="1" dr="$A$479:$XFD$479" dn="Z_B67934D4_E797_41BD_A015_871403995F47_.wvu.Rows" sId="1"/>
    <undo index="65535" exp="area" ref3D="1" dr="$A$452:$XFD$453" dn="Z_B67934D4_E797_41BD_A015_871403995F47_.wvu.Rows" sId="1"/>
    <rfmt sheetId="1" xfDxf="1" sqref="A450:XFD450" start="0" length="0">
      <dxf>
        <font>
          <name val="Times New Roman CYR"/>
          <family val="1"/>
        </font>
        <alignment wrapText="1"/>
      </dxf>
    </rfmt>
    <rcc rId="0" sId="1" dxf="1">
      <nc r="A450" t="inlineStr">
        <is>
          <t>На обеспечение развития и укрепления материально-технической базы домов культуры в населенных пунктах с числом жителей до 50 тысяч человек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0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0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0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0" t="inlineStr">
        <is>
          <t>08201 L4670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0">
        <f>G451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08" sId="1" ref="A450:XFD450" action="deleteRow">
    <undo index="65535" exp="area" ref3D="1" dr="$A$533:$XFD$533" dn="Z_73FC67B9_3A5E_4402_A781_D3BF0209130F_.wvu.Rows" sId="1"/>
    <undo index="65535" exp="area" ref3D="1" dr="$A$538:$XFD$538" dn="Z_B67934D4_E797_41BD_A015_871403995F47_.wvu.Rows" sId="1"/>
    <undo index="65535" exp="area" ref3D="1" dr="$A$508:$XFD$508" dn="Z_B67934D4_E797_41BD_A015_871403995F47_.wvu.Rows" sId="1"/>
    <undo index="65535" exp="area" ref3D="1" dr="$A$478:$XFD$478" dn="Z_B67934D4_E797_41BD_A015_871403995F47_.wvu.Rows" sId="1"/>
    <undo index="65535" exp="area" ref3D="1" dr="$A$451:$XFD$452" dn="Z_B67934D4_E797_41BD_A015_871403995F47_.wvu.Rows" sId="1"/>
    <rfmt sheetId="1" xfDxf="1" sqref="A450:XFD450" start="0" length="0">
      <dxf>
        <font>
          <name val="Times New Roman CYR"/>
          <family val="1"/>
        </font>
        <alignment wrapText="1"/>
      </dxf>
    </rfmt>
    <rcc rId="0" sId="1" dxf="1">
      <nc r="A450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0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0" t="inlineStr">
        <is>
          <t>08201 L4670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0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5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409" sId="1">
    <oc r="G444">
      <f>G445+G447+G450+#REF!</f>
    </oc>
    <nc r="G444">
      <f>G445+G447</f>
    </nc>
  </rcc>
  <rrc rId="5410" sId="1" ref="A456:XFD456" action="deleteRow">
    <undo index="65535" exp="ref" v="1" dr="G456" r="G450" sId="1"/>
    <undo index="65535" exp="area" ref3D="1" dr="$A$532:$XFD$532" dn="Z_73FC67B9_3A5E_4402_A781_D3BF0209130F_.wvu.Rows" sId="1"/>
    <undo index="65535" exp="area" ref3D="1" dr="$A$537:$XFD$537" dn="Z_B67934D4_E797_41BD_A015_871403995F47_.wvu.Rows" sId="1"/>
    <undo index="65535" exp="area" ref3D="1" dr="$A$507:$XFD$507" dn="Z_B67934D4_E797_41BD_A015_871403995F47_.wvu.Rows" sId="1"/>
    <undo index="65535" exp="area" ref3D="1" dr="$A$477:$XFD$477" dn="Z_B67934D4_E797_41BD_A015_871403995F47_.wvu.Rows" sId="1"/>
    <rfmt sheetId="1" xfDxf="1" sqref="A456:XFD456" start="0" length="0">
      <dxf>
        <font>
          <i/>
          <name val="Times New Roman CYR"/>
          <family val="1"/>
        </font>
        <alignment wrapText="1"/>
      </dxf>
    </rfmt>
    <rcc rId="0" sId="1" dxf="1">
      <nc r="A456" t="inlineStr">
        <is>
          <t>Создание и модернизация учреждений культурно-досугового типа в сельской месности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6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6" t="inlineStr">
        <is>
          <t>084A1 55130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6">
        <f>G457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11" sId="1" ref="A456:XFD456" action="deleteRow">
    <undo index="65535" exp="area" ref3D="1" dr="$A$531:$XFD$531" dn="Z_73FC67B9_3A5E_4402_A781_D3BF0209130F_.wvu.Rows" sId="1"/>
    <undo index="65535" exp="area" ref3D="1" dr="$A$536:$XFD$536" dn="Z_B67934D4_E797_41BD_A015_871403995F47_.wvu.Rows" sId="1"/>
    <undo index="65535" exp="area" ref3D="1" dr="$A$506:$XFD$506" dn="Z_B67934D4_E797_41BD_A015_871403995F47_.wvu.Rows" sId="1"/>
    <undo index="65535" exp="area" ref3D="1" dr="$A$476:$XFD$476" dn="Z_B67934D4_E797_41BD_A015_871403995F47_.wvu.Rows" sId="1"/>
    <rfmt sheetId="1" xfDxf="1" sqref="A456:XFD456" start="0" length="0">
      <dxf>
        <font>
          <name val="Times New Roman CYR"/>
          <family val="1"/>
        </font>
        <alignment wrapText="1"/>
      </dxf>
    </rfmt>
    <rcc rId="0" sId="1" dxf="1">
      <nc r="A456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6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6" t="inlineStr">
        <is>
          <t>084A1 55130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6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5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12" sId="1" ref="A456:XFD456" action="deleteRow">
    <undo index="65535" exp="ref" v="1" dr="G456" r="G450" sId="1"/>
    <undo index="65535" exp="area" ref3D="1" dr="$A$530:$XFD$530" dn="Z_73FC67B9_3A5E_4402_A781_D3BF0209130F_.wvu.Rows" sId="1"/>
    <undo index="65535" exp="area" ref3D="1" dr="$A$535:$XFD$535" dn="Z_B67934D4_E797_41BD_A015_871403995F47_.wvu.Rows" sId="1"/>
    <undo index="65535" exp="area" ref3D="1" dr="$A$505:$XFD$505" dn="Z_B67934D4_E797_41BD_A015_871403995F47_.wvu.Rows" sId="1"/>
    <undo index="65535" exp="area" ref3D="1" dr="$A$475:$XFD$475" dn="Z_B67934D4_E797_41BD_A015_871403995F47_.wvu.Rows" sId="1"/>
    <rfmt sheetId="1" xfDxf="1" sqref="A456:XFD456" start="0" length="0">
      <dxf>
        <font>
          <i/>
          <name val="Times New Roman CYR"/>
          <family val="1"/>
        </font>
        <alignment wrapText="1"/>
      </dxf>
    </rfmt>
    <rcc rId="0" sId="1" dxf="1">
      <nc r="A456" t="inlineStr">
        <is>
          <t>Поддержка отрасли культура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6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6" t="inlineStr">
        <is>
          <t>084A2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6">
        <f>G457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13" sId="1" ref="A456:XFD456" action="deleteRow">
    <undo index="65535" exp="area" ref3D="1" dr="$A$529:$XFD$529" dn="Z_73FC67B9_3A5E_4402_A781_D3BF0209130F_.wvu.Rows" sId="1"/>
    <undo index="65535" exp="area" ref3D="1" dr="$A$534:$XFD$534" dn="Z_B67934D4_E797_41BD_A015_871403995F47_.wvu.Rows" sId="1"/>
    <undo index="65535" exp="area" ref3D="1" dr="$A$504:$XFD$504" dn="Z_B67934D4_E797_41BD_A015_871403995F47_.wvu.Rows" sId="1"/>
    <undo index="65535" exp="area" ref3D="1" dr="$A$474:$XFD$474" dn="Z_B67934D4_E797_41BD_A015_871403995F47_.wvu.Rows" sId="1"/>
    <rfmt sheetId="1" xfDxf="1" sqref="A456:XFD456" start="0" length="0">
      <dxf>
        <font>
          <name val="Times New Roman CYR"/>
          <family val="1"/>
        </font>
        <alignment wrapText="1"/>
      </dxf>
    </rfmt>
    <rcc rId="0" sId="1" dxf="1">
      <nc r="A456" t="inlineStr">
        <is>
          <t>Субсидии бюджетным учреждениям на иные цели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6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6" t="inlineStr">
        <is>
          <t>084A2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6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5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414" sId="1">
    <oc r="G450">
      <f>G451+#REF!+G456</f>
    </oc>
    <nc r="G450">
      <f>G451</f>
    </nc>
  </rcc>
  <rrc rId="5415" sId="1" ref="A459:XFD459" action="deleteRow">
    <undo index="65535" exp="ref" v="1" dr="G459" r="G456" sId="1"/>
    <undo index="65535" exp="area" ref3D="1" dr="$A$528:$XFD$528" dn="Z_73FC67B9_3A5E_4402_A781_D3BF0209130F_.wvu.Rows" sId="1"/>
    <undo index="65535" exp="area" ref3D="1" dr="$A$533:$XFD$533" dn="Z_B67934D4_E797_41BD_A015_871403995F47_.wvu.Rows" sId="1"/>
    <undo index="65535" exp="area" ref3D="1" dr="$A$503:$XFD$503" dn="Z_B67934D4_E797_41BD_A015_871403995F47_.wvu.Rows" sId="1"/>
    <undo index="65535" exp="area" ref3D="1" dr="$A$473:$XFD$473" dn="Z_B67934D4_E797_41BD_A015_871403995F47_.wvu.Rows" sId="1"/>
    <rfmt sheetId="1" xfDxf="1" sqref="A459:XFD459" start="0" length="0">
      <dxf>
        <font>
          <name val="Times New Roman CYR"/>
          <family val="1"/>
        </font>
        <alignment wrapText="1"/>
      </dxf>
    </rfmt>
    <rcc rId="0" sId="1" dxf="1">
      <nc r="A459" t="inlineStr">
        <is>
          <t>Резервные фонды местных администраций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9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9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9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9" t="inlineStr">
        <is>
          <t>99900 86000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9">
        <f>G460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16" sId="1" ref="A459:XFD459" action="deleteRow">
    <undo index="65535" exp="area" ref3D="1" dr="$A$527:$XFD$527" dn="Z_73FC67B9_3A5E_4402_A781_D3BF0209130F_.wvu.Rows" sId="1"/>
    <undo index="65535" exp="area" ref3D="1" dr="$A$532:$XFD$532" dn="Z_B67934D4_E797_41BD_A015_871403995F47_.wvu.Rows" sId="1"/>
    <undo index="65535" exp="area" ref3D="1" dr="$A$502:$XFD$502" dn="Z_B67934D4_E797_41BD_A015_871403995F47_.wvu.Rows" sId="1"/>
    <undo index="65535" exp="area" ref3D="1" dr="$A$472:$XFD$472" dn="Z_B67934D4_E797_41BD_A015_871403995F47_.wvu.Rows" sId="1"/>
    <rfmt sheetId="1" xfDxf="1" sqref="A459:XFD459" start="0" length="0">
      <dxf>
        <font>
          <name val="Times New Roman CYR"/>
          <family val="1"/>
        </font>
        <alignment wrapText="1"/>
      </dxf>
    </rfmt>
    <rcc rId="0" sId="1" dxf="1">
      <nc r="A459" t="inlineStr">
        <is>
  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9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9" t="inlineStr">
        <is>
          <t>113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5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417" sId="1">
    <oc r="G456">
      <f>G457+#REF!</f>
    </oc>
    <nc r="G456">
      <f>G457</f>
    </nc>
  </rcc>
  <rfmt sheetId="1" sqref="A461:G461" start="0" length="2147483647">
    <dxf>
      <font>
        <b/>
      </font>
    </dxf>
  </rfmt>
  <rcc rId="5418" sId="1">
    <oc r="G466">
      <f>SUM(G467:G472)</f>
    </oc>
    <nc r="G466">
      <f>SUM(G467:G472)</f>
    </nc>
  </rcc>
  <rfmt sheetId="1" sqref="F493" start="0" length="2147483647">
    <dxf>
      <font>
        <i val="0"/>
      </font>
    </dxf>
  </rfmt>
  <rrc rId="5419" sId="1" ref="A497:XFD497" action="deleteRow">
    <undo index="65535" exp="ref" v="1" dr="G497" r="G496" sId="1"/>
    <undo index="65535" exp="area" ref3D="1" dr="$A$526:$XFD$526" dn="Z_73FC67B9_3A5E_4402_A781_D3BF0209130F_.wvu.Rows" sId="1"/>
    <undo index="65535" exp="area" ref3D="1" dr="$A$531:$XFD$531" dn="Z_B67934D4_E797_41BD_A015_871403995F47_.wvu.Rows" sId="1"/>
    <undo index="65535" exp="area" ref3D="1" dr="$A$501:$XFD$501" dn="Z_B67934D4_E797_41BD_A015_871403995F47_.wvu.Rows" sId="1"/>
    <rfmt sheetId="1" xfDxf="1" sqref="A497:XFD497" start="0" length="0">
      <dxf>
        <font>
          <name val="Times New Roman CYR"/>
          <family val="1"/>
        </font>
        <alignment wrapText="1"/>
      </dxf>
    </rfmt>
    <rcc rId="0" sId="1" dxf="1">
      <nc r="A497" t="inlineStr">
        <is>
          <t>Предоставление мер социальной поддержки по оплате коммунальных услуг педагогическим работникам муниципальных образовательных организаций,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7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7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7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97" t="inlineStr">
        <is>
          <t>99900 73180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9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97">
        <f>G498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420" sId="1">
    <oc r="G496">
      <f>#REF!</f>
    </oc>
    <nc r="G496">
      <f>G497</f>
    </nc>
  </rcc>
  <rcc rId="5421" sId="1" numFmtId="4">
    <oc r="G504">
      <v>1952.3</v>
    </oc>
    <nc r="G504">
      <f>1441.3+511</f>
    </nc>
  </rcc>
  <rcc rId="5422" sId="1">
    <oc r="G510">
      <f>G512+G513+G511</f>
    </oc>
    <nc r="G510">
      <f>SUM(G511:G513)</f>
    </nc>
  </rcc>
  <rcc rId="5423" sId="1">
    <oc r="G516">
      <f>G517+G518</f>
    </oc>
    <nc r="G516">
      <f>SUM(G517:G518)</f>
    </nc>
  </rcc>
  <rcc rId="5424" sId="1">
    <oc r="G535">
      <f>SUM(G536:G541)</f>
    </oc>
    <nc r="G535">
      <f>SUM(G536:G541)</f>
    </nc>
  </rcc>
  <rcc rId="5425" sId="1">
    <oc r="G532">
      <f>G533+G534</f>
    </oc>
    <nc r="G532">
      <f>SUM(G533:G534)</f>
    </nc>
  </rcc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27" start="0" length="0">
    <dxf>
      <font>
        <i val="0"/>
        <sz val="12"/>
        <color indexed="8"/>
        <name val="Times New Roman"/>
        <family val="1"/>
      </font>
      <alignment horizontal="justify" vertical="center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rfmt>
  <rfmt sheetId="1" sqref="A427" start="0" length="2147483647">
    <dxf>
      <font>
        <i/>
        <family val="1"/>
        <charset val="204"/>
      </font>
    </dxf>
  </rfmt>
  <rcc rId="5426" sId="1" odxf="1" dxf="1">
    <oc r="A427" t="inlineStr">
      <is>
        <t>На 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 на 2020 год</t>
      </is>
    </oc>
    <nc r="A427" t="inlineStr">
      <is>
    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    </is>
    </nc>
    <ndxf>
      <font>
        <sz val="12"/>
        <color indexed="8"/>
        <name val="Times New Roman"/>
        <family val="1"/>
      </font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03" start="0" length="0">
    <dxf>
      <font>
        <i val="0"/>
        <sz val="12"/>
        <color indexed="8"/>
        <name val="Times New Roman"/>
        <family val="1"/>
      </font>
      <alignment horizontal="justify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rfmt>
  <rcc rId="5427" sId="1" odxf="1" dxf="1">
    <oc r="A503" t="inlineStr">
      <is>
        <t>Софинансирование на предоставление социальных выплат молодым семьям на приобретение (строительство) жилья в рамках основного мероприятия "Обеспечение жильем молодых семей" государственной программы Российской Федерации "Обеспечение доступным и комфортным жильем и коммунальными услугами граждан Российской Федерации" на 2020 год</t>
      </is>
    </oc>
    <nc r="A503" t="inlineStr">
      <is>
        <t>Реализация мероприятий по обеспечению жильем молодых семей</t>
      </is>
    </nc>
    <ndxf>
      <font>
        <i/>
        <sz val="12"/>
        <color indexed="8"/>
        <name val="Times New Roman"/>
        <family val="1"/>
      </font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26" start="0" length="0">
    <dxf>
      <font>
        <i val="0"/>
        <sz val="12"/>
        <color indexed="8"/>
        <name val="Times New Roman"/>
        <family val="1"/>
      </font>
      <alignment horizontal="justify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rfmt>
  <rcc rId="5428" sId="1" odxf="1" dxf="1">
    <oc r="A526" t="inlineStr">
      <is>
        <t xml:space="preserve">Субсидии муниципальным учереждениям, реализующим программы спортивной подготовки на 2020 год   </t>
      </is>
    </oc>
    <nc r="A526" t="inlineStr">
      <is>
        <t>Субсидии муниципальным учреждениям, реализующим программы спортивной подготовки</t>
      </is>
    </nc>
    <ndxf>
      <font>
        <i/>
        <sz val="12"/>
        <color indexed="8"/>
        <name val="Times New Roman"/>
        <family val="1"/>
      </font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dn rId="0" localSheetId="1" customView="1" name="Z_73FC67B9_3A5E_4402_A781_D3BF0209130F_.wvu.Rows" hidden="1" oldHidden="1">
    <oldFormula>Ведом.структура!$525:$525</oldFormula>
  </rdn>
  <rcv guid="{73FC67B9-3A5E-4402-A781-D3BF0209130F}" action="delete"/>
  <rdn rId="0" localSheetId="1" customView="1" name="Z_73FC67B9_3A5E_4402_A781_D3BF0209130F_.wvu.PrintArea" hidden="1" oldHidden="1">
    <formula>Ведом.структура!$A$5:$G$569</formula>
    <oldFormula>Ведом.структура!$A$5:$G$569</oldFormula>
  </rdn>
  <rdn rId="0" localSheetId="1" customView="1" name="Z_73FC67B9_3A5E_4402_A781_D3BF0209130F_.wvu.FilterData" hidden="1" oldHidden="1">
    <formula>Ведом.структура!$A$20:$J$567</formula>
    <oldFormula>Ведом.структура!$A$20:$J$567</oldFormula>
  </rdn>
  <rcv guid="{73FC67B9-3A5E-4402-A781-D3BF0209130F}" action="add"/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80" start="0" length="0">
    <dxf>
      <font>
        <i val="0"/>
        <sz val="12"/>
        <color indexed="8"/>
        <name val="Times New Roman"/>
        <family val="1"/>
      </font>
      <alignment horizontal="justify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rfmt>
  <rcc rId="5432" sId="1" odxf="1" dxf="1">
    <oc r="A480" t="inlineStr">
      <is>
        <t>Предоставление мер социальной поддержки по оплате коммунальных услуг педагогическим работникам муниципальных образовательных организаций,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oc>
    <nc r="A480" t="inlineStr">
      <is>
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nc>
    <ndxf>
      <font>
        <i/>
        <sz val="12"/>
        <color indexed="8"/>
        <name val="Times New Roman"/>
        <family val="1"/>
      </font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97" start="0" length="0">
    <dxf>
      <font>
        <i val="0"/>
        <sz val="12"/>
        <color indexed="8"/>
        <name val="Times New Roman"/>
        <family val="1"/>
      </font>
      <alignment horizontal="justify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rfmt>
  <rcc rId="5433" sId="1" odxf="1" dxf="1">
    <oc r="A497" t="inlineStr">
      <is>
        <t>Предоставление мер социальной поддержки по оплате коммунальных услуг педагогическим работникам муниципальных образовательных организаций,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oc>
    <nc r="A497" t="inlineStr">
      <is>
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nc>
    <ndxf>
      <font>
        <i/>
        <sz val="12"/>
        <color indexed="8"/>
        <name val="Times New Roman"/>
        <family val="1"/>
      </font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64:G265">
    <dxf>
      <fill>
        <patternFill>
          <bgColor theme="0"/>
        </patternFill>
      </fill>
    </dxf>
  </rfmt>
  <rfmt sheetId="1" sqref="G273:G275">
    <dxf>
      <fill>
        <patternFill>
          <bgColor theme="0"/>
        </patternFill>
      </fill>
    </dxf>
  </rfmt>
  <rfmt sheetId="1" sqref="G255">
    <dxf>
      <fill>
        <patternFill>
          <bgColor theme="0"/>
        </patternFill>
      </fill>
    </dxf>
  </rfmt>
  <rfmt sheetId="1" sqref="G253">
    <dxf>
      <fill>
        <patternFill>
          <bgColor theme="0"/>
        </patternFill>
      </fill>
    </dxf>
  </rfmt>
  <rfmt sheetId="1" sqref="G249:G251">
    <dxf>
      <fill>
        <patternFill>
          <bgColor theme="0"/>
        </patternFill>
      </fill>
    </dxf>
  </rfmt>
  <rfmt sheetId="1" sqref="G240:G242">
    <dxf>
      <fill>
        <patternFill>
          <bgColor theme="0"/>
        </patternFill>
      </fill>
    </dxf>
  </rfmt>
  <rfmt sheetId="1" sqref="G238">
    <dxf>
      <fill>
        <patternFill>
          <bgColor theme="0"/>
        </patternFill>
      </fill>
    </dxf>
  </rfmt>
  <rfmt sheetId="1" sqref="G228:G230">
    <dxf>
      <fill>
        <patternFill>
          <bgColor theme="0"/>
        </patternFill>
      </fill>
    </dxf>
  </rfmt>
  <rfmt sheetId="1" sqref="G206:G220">
    <dxf>
      <fill>
        <patternFill>
          <bgColor theme="0"/>
        </patternFill>
      </fill>
    </dxf>
  </rfmt>
  <rfmt sheetId="1" sqref="G203">
    <dxf>
      <fill>
        <patternFill>
          <bgColor theme="0"/>
        </patternFill>
      </fill>
    </dxf>
  </rfmt>
  <rfmt sheetId="1" sqref="G193">
    <dxf>
      <fill>
        <patternFill>
          <bgColor theme="0"/>
        </patternFill>
      </fill>
    </dxf>
  </rfmt>
  <rfmt sheetId="1" sqref="G189">
    <dxf>
      <fill>
        <patternFill>
          <bgColor theme="0"/>
        </patternFill>
      </fill>
    </dxf>
  </rfmt>
  <rfmt sheetId="1" sqref="G182">
    <dxf>
      <fill>
        <patternFill>
          <bgColor theme="0"/>
        </patternFill>
      </fill>
    </dxf>
  </rfmt>
  <rfmt sheetId="1" sqref="G173">
    <dxf>
      <fill>
        <patternFill>
          <bgColor theme="0"/>
        </patternFill>
      </fill>
    </dxf>
  </rfmt>
  <rfmt sheetId="1" sqref="G166">
    <dxf>
      <fill>
        <patternFill>
          <bgColor theme="0"/>
        </patternFill>
      </fill>
    </dxf>
  </rfmt>
  <rfmt sheetId="1" sqref="G150:G154">
    <dxf>
      <fill>
        <patternFill>
          <bgColor theme="0"/>
        </patternFill>
      </fill>
    </dxf>
  </rfmt>
  <rfmt sheetId="1" sqref="G141:G145">
    <dxf>
      <fill>
        <patternFill>
          <bgColor theme="0"/>
        </patternFill>
      </fill>
    </dxf>
  </rfmt>
  <rfmt sheetId="1" sqref="G98:G115">
    <dxf>
      <fill>
        <patternFill>
          <bgColor theme="0"/>
        </patternFill>
      </fill>
    </dxf>
  </rfmt>
  <rfmt sheetId="1" sqref="G77">
    <dxf>
      <fill>
        <patternFill>
          <bgColor theme="0"/>
        </patternFill>
      </fill>
    </dxf>
  </rfmt>
  <rfmt sheetId="1" sqref="G61">
    <dxf>
      <fill>
        <patternFill>
          <bgColor theme="0"/>
        </patternFill>
      </fill>
    </dxf>
  </rfmt>
  <rfmt sheetId="1" sqref="G287:G294">
    <dxf>
      <fill>
        <patternFill>
          <bgColor theme="0"/>
        </patternFill>
      </fill>
    </dxf>
  </rfmt>
  <rfmt sheetId="1" sqref="G299:G305">
    <dxf>
      <fill>
        <patternFill>
          <bgColor theme="0"/>
        </patternFill>
      </fill>
    </dxf>
  </rfmt>
  <rfmt sheetId="1" sqref="G328">
    <dxf>
      <fill>
        <patternFill>
          <bgColor theme="0"/>
        </patternFill>
      </fill>
    </dxf>
  </rfmt>
  <rfmt sheetId="1" sqref="G360">
    <dxf>
      <fill>
        <patternFill>
          <bgColor theme="0"/>
        </patternFill>
      </fill>
    </dxf>
  </rfmt>
  <rfmt sheetId="1" sqref="G396:G398">
    <dxf>
      <fill>
        <patternFill>
          <bgColor theme="0"/>
        </patternFill>
      </fill>
    </dxf>
  </rfmt>
  <rfmt sheetId="1" sqref="G550:G557">
    <dxf>
      <fill>
        <patternFill>
          <bgColor theme="0"/>
        </patternFill>
      </fill>
    </dxf>
  </rfmt>
  <rfmt sheetId="1" sqref="G558:G559">
    <dxf>
      <fill>
        <patternFill>
          <bgColor theme="0"/>
        </patternFill>
      </fill>
    </dxf>
  </rfmt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81">
    <dxf>
      <fill>
        <patternFill>
          <bgColor theme="0"/>
        </patternFill>
      </fill>
    </dxf>
  </rfmt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34" sId="1" numFmtId="4">
    <nc r="G26">
      <v>64.5</v>
    </nc>
  </rcc>
  <rcc rId="5435" sId="1" numFmtId="4">
    <nc r="G27">
      <v>19.5</v>
    </nc>
  </rcc>
  <rcc rId="5436" sId="1" numFmtId="4">
    <nc r="G96">
      <v>237.3</v>
    </nc>
  </rcc>
  <rcc rId="5437" sId="1" numFmtId="4">
    <nc r="G97">
      <v>71.599999999999994</v>
    </nc>
  </rcc>
  <rcc rId="5438" sId="1" numFmtId="4">
    <nc r="G343">
      <v>1795</v>
    </nc>
  </rcc>
  <rcc rId="5439" sId="1" numFmtId="4">
    <nc r="G344">
      <v>541.9</v>
    </nc>
  </rcc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40" sId="1">
    <nc r="G156">
      <f>15795.13-590</f>
    </nc>
  </rcc>
  <rcc rId="5441" sId="1">
    <nc r="G388">
      <f>590</f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506">
    <dxf>
      <fill>
        <patternFill>
          <bgColor rgb="FF92D050"/>
        </patternFill>
      </fill>
    </dxf>
  </rfmt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442" sId="1" ref="A387:XFD388" action="insertRow">
    <undo index="65535" exp="area" ref3D="1" dr="$A$530:$XFD$530" dn="Z_B67934D4_E797_41BD_A015_871403995F47_.wvu.Rows" sId="1"/>
    <undo index="65535" exp="area" ref3D="1" dr="$A$500:$XFD$500" dn="Z_B67934D4_E797_41BD_A015_871403995F47_.wvu.Rows" sId="1"/>
    <undo index="65535" exp="area" ref3D="1" dr="$A$471:$XFD$471" dn="Z_B67934D4_E797_41BD_A015_871403995F47_.wvu.Rows" sId="1"/>
    <undo index="65535" exp="area" ref3D="1" dr="$A$450:$XFD$451" dn="Z_B67934D4_E797_41BD_A015_871403995F47_.wvu.Rows" sId="1"/>
    <undo index="65535" exp="area" ref3D="1" dr="$A$442:$XFD$443" dn="Z_B67934D4_E797_41BD_A015_871403995F47_.wvu.Rows" sId="1"/>
    <undo index="65535" exp="area" ref3D="1" dr="$A$400:$XFD$403" dn="Z_B67934D4_E797_41BD_A015_871403995F47_.wvu.Rows" sId="1"/>
    <undo index="65535" exp="area" ref3D="1" dr="$A$388:$XFD$393" dn="Z_B67934D4_E797_41BD_A015_871403995F47_.wvu.Rows" sId="1"/>
  </rrc>
  <rcc rId="5443" sId="1" odxf="1" dxf="1">
    <nc r="A387" t="inlineStr">
      <is>
        <t>Муниципальная программа «Развитие дорожной сети в Селенгинском районе на 2020 - 2024 годы»</t>
      </is>
    </nc>
    <odxf>
      <fill>
        <patternFill patternType="solid">
          <bgColor rgb="FFCCFFFF"/>
        </patternFill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horizontal="general" vertical="top"/>
      <border outline="0">
        <left/>
        <right/>
        <top/>
        <bottom/>
      </border>
    </ndxf>
  </rcc>
  <rcc rId="5444" sId="1" odxf="1" dxf="1" numFmtId="30">
    <nc r="B387">
      <v>968</v>
    </nc>
    <odxf>
      <fill>
        <patternFill patternType="solid">
          <bgColor rgb="FFCCFFFF"/>
        </patternFill>
      </fill>
    </odxf>
    <ndxf>
      <fill>
        <patternFill patternType="none">
          <bgColor indexed="65"/>
        </patternFill>
      </fill>
    </ndxf>
  </rcc>
  <rcc rId="5445" sId="1" odxf="1" dxf="1">
    <nc r="C387" t="inlineStr">
      <is>
        <t>04</t>
      </is>
    </nc>
    <odxf>
      <fill>
        <patternFill patternType="solid">
          <bgColor rgb="FFCCFFFF"/>
        </patternFill>
      </fill>
    </odxf>
    <ndxf>
      <fill>
        <patternFill patternType="none">
          <bgColor indexed="65"/>
        </patternFill>
      </fill>
    </ndxf>
  </rcc>
  <rcc rId="5446" sId="1" odxf="1" dxf="1">
    <nc r="D387" t="inlineStr">
      <is>
        <t>09</t>
      </is>
    </nc>
    <odxf>
      <fill>
        <patternFill patternType="solid">
          <bgColor rgb="FFCCFFFF"/>
        </patternFill>
      </fill>
    </odxf>
    <ndxf>
      <fill>
        <patternFill patternType="none">
          <bgColor indexed="65"/>
        </patternFill>
      </fill>
    </ndxf>
  </rcc>
  <rcc rId="5447" sId="1" odxf="1" dxf="1">
    <nc r="E387" t="inlineStr">
      <is>
        <t>11000 00000</t>
      </is>
    </nc>
    <odxf>
      <fill>
        <patternFill patternType="solid">
          <bgColor rgb="FFCCFFFF"/>
        </patternFill>
      </fill>
    </odxf>
    <ndxf>
      <fill>
        <patternFill patternType="none">
          <bgColor indexed="65"/>
        </patternFill>
      </fill>
    </ndxf>
  </rcc>
  <rfmt sheetId="1" sqref="F387" start="0" length="0">
    <dxf>
      <fill>
        <patternFill patternType="none">
          <bgColor indexed="65"/>
        </patternFill>
      </fill>
    </dxf>
  </rfmt>
  <rcc rId="5448" sId="1" odxf="1" dxf="1">
    <nc r="G387">
      <f>G388</f>
    </nc>
    <odxf>
      <fill>
        <patternFill patternType="solid">
          <bgColor rgb="FFCCFFFF"/>
        </patternFill>
      </fill>
    </odxf>
    <ndxf>
      <fill>
        <patternFill patternType="none">
          <bgColor indexed="65"/>
        </patternFill>
      </fill>
    </ndxf>
  </rcc>
  <rcc rId="5449" sId="1" odxf="1" dxf="1">
    <nc r="A388" t="inlineStr">
      <is>
        <t>Основное мероприятие "Реконструкция, строительство и содержание автомобильных дорог общего пользования местного значения"</t>
      </is>
    </nc>
    <odxf>
      <font>
        <b/>
        <i val="0"/>
        <name val="Times New Roman"/>
        <family val="1"/>
      </font>
      <fill>
        <patternFill patternType="solid">
          <bgColor rgb="FFCCFFFF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5450" sId="1" odxf="1" dxf="1" numFmtId="30">
    <nc r="B388">
      <v>968</v>
    </nc>
    <odxf>
      <font>
        <b/>
        <i val="0"/>
        <name val="Times New Roman"/>
        <family val="1"/>
      </font>
      <fill>
        <patternFill patternType="solid">
          <bgColor rgb="FFCCFFFF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451" sId="1" odxf="1" dxf="1">
    <nc r="C388" t="inlineStr">
      <is>
        <t>04</t>
      </is>
    </nc>
    <odxf>
      <font>
        <b/>
        <i val="0"/>
        <name val="Times New Roman"/>
        <family val="1"/>
      </font>
      <fill>
        <patternFill patternType="solid">
          <bgColor rgb="FFCCFFFF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452" sId="1" odxf="1" dxf="1">
    <nc r="D388" t="inlineStr">
      <is>
        <t>09</t>
      </is>
    </nc>
    <odxf>
      <font>
        <b/>
        <i val="0"/>
        <name val="Times New Roman"/>
        <family val="1"/>
      </font>
      <fill>
        <patternFill patternType="solid">
          <bgColor rgb="FFCCFFFF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453" sId="1" odxf="1" dxf="1">
    <nc r="E388" t="inlineStr">
      <is>
        <t>11001 00000</t>
      </is>
    </nc>
    <odxf>
      <font>
        <b/>
        <i val="0"/>
        <name val="Times New Roman"/>
        <family val="1"/>
      </font>
      <fill>
        <patternFill patternType="solid">
          <bgColor rgb="FFCCFFFF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F38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G38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454" sId="1">
    <nc r="G388">
      <f>G389</f>
    </nc>
  </rcc>
</revisions>
</file>

<file path=xl/revisions/revisionLog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I577" start="0" length="0">
    <dxf>
      <numFmt numFmtId="167" formatCode="_-* #,##0.00000\ _₽_-;\-* #,##0.00000\ _₽_-;_-* &quot;-&quot;?????\ _₽_-;_-@_-"/>
    </dxf>
  </rfmt>
  <rcc rId="5455" sId="1" numFmtId="4">
    <oc r="G575">
      <v>1205556</v>
    </oc>
    <nc r="G575">
      <f>1205556+15795.13+84+2336.9+308.9</f>
    </nc>
  </rcc>
  <rcv guid="{73FC67B9-3A5E-4402-A781-D3BF0209130F}" action="delete"/>
  <rdn rId="0" localSheetId="1" customView="1" name="Z_73FC67B9_3A5E_4402_A781_D3BF0209130F_.wvu.PrintArea" hidden="1" oldHidden="1">
    <formula>Ведом.структура!$A$5:$G$571</formula>
    <oldFormula>Ведом.структура!$A$5:$G$571</oldFormula>
  </rdn>
  <rdn rId="0" localSheetId="1" customView="1" name="Z_73FC67B9_3A5E_4402_A781_D3BF0209130F_.wvu.FilterData" hidden="1" oldHidden="1">
    <formula>Ведом.структура!$A$20:$J$569</formula>
    <oldFormula>Ведом.структура!$A$20:$J$569</oldFormula>
  </rdn>
  <rcv guid="{73FC67B9-3A5E-4402-A781-D3BF0209130F}" action="add"/>
</revisions>
</file>

<file path=xl/revisions/revisionLog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458" sId="1" ref="A345:XFD345" action="deleteRow">
    <undo index="65535" exp="ref" v="1" dr="G345" r="G329" sId="1"/>
    <undo index="65535" exp="area" ref3D="1" dr="$A$532:$XFD$532" dn="Z_B67934D4_E797_41BD_A015_871403995F47_.wvu.Rows" sId="1"/>
    <undo index="65535" exp="area" ref3D="1" dr="$A$502:$XFD$502" dn="Z_B67934D4_E797_41BD_A015_871403995F47_.wvu.Rows" sId="1"/>
    <undo index="65535" exp="area" ref3D="1" dr="$A$473:$XFD$473" dn="Z_B67934D4_E797_41BD_A015_871403995F47_.wvu.Rows" sId="1"/>
    <undo index="65535" exp="area" ref3D="1" dr="$A$452:$XFD$453" dn="Z_B67934D4_E797_41BD_A015_871403995F47_.wvu.Rows" sId="1"/>
    <undo index="65535" exp="area" ref3D="1" dr="$A$444:$XFD$445" dn="Z_B67934D4_E797_41BD_A015_871403995F47_.wvu.Rows" sId="1"/>
    <undo index="65535" exp="area" ref3D="1" dr="$A$402:$XFD$405" dn="Z_B67934D4_E797_41BD_A015_871403995F47_.wvu.Rows" sId="1"/>
    <undo index="65535" exp="area" ref3D="1" dr="$A$390:$XFD$395" dn="Z_B67934D4_E797_41BD_A015_871403995F47_.wvu.Rows" sId="1"/>
    <rfmt sheetId="1" xfDxf="1" sqref="A345:XFD345" start="0" length="0">
      <dxf>
        <font>
          <name val="Times New Roman CYR"/>
          <family val="1"/>
        </font>
        <alignment wrapText="1"/>
      </dxf>
    </rfmt>
    <rcc rId="0" sId="1" dxf="1">
      <nc r="A345" t="inlineStr">
        <is>
          <t>ОБСЛУЖИВАНИЕ ГОСУДАРСТВЕННОГО И МУНИЦИПАЛЬНОГО ДОЛГА</t>
        </is>
      </nc>
      <ndxf>
        <font>
          <b/>
          <color indexed="8"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45">
        <v>970</v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5" t="inlineStr">
        <is>
          <t>13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4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4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4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5">
        <f>G346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59" sId="1" ref="A345:XFD345" action="deleteRow">
    <undo index="65535" exp="area" ref3D="1" dr="$A$531:$XFD$531" dn="Z_B67934D4_E797_41BD_A015_871403995F47_.wvu.Rows" sId="1"/>
    <undo index="65535" exp="area" ref3D="1" dr="$A$501:$XFD$501" dn="Z_B67934D4_E797_41BD_A015_871403995F47_.wvu.Rows" sId="1"/>
    <undo index="65535" exp="area" ref3D="1" dr="$A$472:$XFD$472" dn="Z_B67934D4_E797_41BD_A015_871403995F47_.wvu.Rows" sId="1"/>
    <undo index="65535" exp="area" ref3D="1" dr="$A$451:$XFD$452" dn="Z_B67934D4_E797_41BD_A015_871403995F47_.wvu.Rows" sId="1"/>
    <undo index="65535" exp="area" ref3D="1" dr="$A$443:$XFD$444" dn="Z_B67934D4_E797_41BD_A015_871403995F47_.wvu.Rows" sId="1"/>
    <undo index="65535" exp="area" ref3D="1" dr="$A$401:$XFD$404" dn="Z_B67934D4_E797_41BD_A015_871403995F47_.wvu.Rows" sId="1"/>
    <undo index="65535" exp="area" ref3D="1" dr="$A$389:$XFD$394" dn="Z_B67934D4_E797_41BD_A015_871403995F47_.wvu.Rows" sId="1"/>
    <rfmt sheetId="1" xfDxf="1" sqref="A345:XFD345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5" t="inlineStr">
        <is>
          <t>Обслуживание государственного внутреннего и муниципального долга</t>
        </is>
      </nc>
      <ndxf>
        <font>
          <b/>
          <color indexed="8"/>
          <name val="Times New Roman"/>
          <family val="1"/>
        </font>
        <fill>
          <patternFill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45">
        <v>970</v>
      </nc>
      <ndxf>
        <font>
          <b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5" t="inlineStr">
        <is>
          <t>13</t>
        </is>
      </nc>
      <ndxf>
        <font>
          <b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5" t="inlineStr">
        <is>
          <t>01</t>
        </is>
      </nc>
      <ndxf>
        <font>
          <b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5" start="0" length="0">
      <dxf>
        <font>
          <b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45" start="0" length="0">
      <dxf>
        <font>
          <b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5">
        <f>G346</f>
      </nc>
      <ndxf>
        <font>
          <b/>
          <name val="Times New Roman"/>
          <family val="1"/>
        </font>
        <numFmt numFmtId="165" formatCode="0.00000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60" sId="1" ref="A345:XFD345" action="deleteRow">
    <undo index="65535" exp="area" ref3D="1" dr="$A$530:$XFD$530" dn="Z_B67934D4_E797_41BD_A015_871403995F47_.wvu.Rows" sId="1"/>
    <undo index="65535" exp="area" ref3D="1" dr="$A$500:$XFD$500" dn="Z_B67934D4_E797_41BD_A015_871403995F47_.wvu.Rows" sId="1"/>
    <undo index="65535" exp="area" ref3D="1" dr="$A$471:$XFD$471" dn="Z_B67934D4_E797_41BD_A015_871403995F47_.wvu.Rows" sId="1"/>
    <undo index="65535" exp="area" ref3D="1" dr="$A$450:$XFD$451" dn="Z_B67934D4_E797_41BD_A015_871403995F47_.wvu.Rows" sId="1"/>
    <undo index="65535" exp="area" ref3D="1" dr="$A$442:$XFD$443" dn="Z_B67934D4_E797_41BD_A015_871403995F47_.wvu.Rows" sId="1"/>
    <undo index="65535" exp="area" ref3D="1" dr="$A$400:$XFD$403" dn="Z_B67934D4_E797_41BD_A015_871403995F47_.wvu.Rows" sId="1"/>
    <undo index="65535" exp="area" ref3D="1" dr="$A$388:$XFD$393" dn="Z_B67934D4_E797_41BD_A015_871403995F47_.wvu.Rows" sId="1"/>
    <rfmt sheetId="1" xfDxf="1" sqref="A345:XFD345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5" t="inlineStr">
        <is>
          <t>Муниципальная Программа «Управление муниципальными финансами и муниципальным долгом на 2020-2024 годы</t>
        </is>
      </nc>
      <ndxf>
        <font>
          <b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45">
        <v>970</v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5" t="inlineStr">
        <is>
          <t>13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5" t="inlineStr">
        <is>
          <t>01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5" t="inlineStr">
        <is>
          <t>02000 00000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5" start="0" length="0">
      <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5">
        <f>G346</f>
      </nc>
      <ndxf>
        <font>
          <b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61" sId="1" ref="A345:XFD345" action="deleteRow">
    <undo index="65535" exp="area" ref3D="1" dr="$A$529:$XFD$529" dn="Z_B67934D4_E797_41BD_A015_871403995F47_.wvu.Rows" sId="1"/>
    <undo index="65535" exp="area" ref3D="1" dr="$A$499:$XFD$499" dn="Z_B67934D4_E797_41BD_A015_871403995F47_.wvu.Rows" sId="1"/>
    <undo index="65535" exp="area" ref3D="1" dr="$A$470:$XFD$470" dn="Z_B67934D4_E797_41BD_A015_871403995F47_.wvu.Rows" sId="1"/>
    <undo index="65535" exp="area" ref3D="1" dr="$A$449:$XFD$450" dn="Z_B67934D4_E797_41BD_A015_871403995F47_.wvu.Rows" sId="1"/>
    <undo index="65535" exp="area" ref3D="1" dr="$A$441:$XFD$442" dn="Z_B67934D4_E797_41BD_A015_871403995F47_.wvu.Rows" sId="1"/>
    <undo index="65535" exp="area" ref3D="1" dr="$A$399:$XFD$402" dn="Z_B67934D4_E797_41BD_A015_871403995F47_.wvu.Rows" sId="1"/>
    <undo index="65535" exp="area" ref3D="1" dr="$A$387:$XFD$392" dn="Z_B67934D4_E797_41BD_A015_871403995F47_.wvu.Rows" sId="1"/>
    <rfmt sheetId="1" xfDxf="1" sqref="A345:XFD345" start="0" length="0">
      <dxf>
        <font>
          <b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5" t="inlineStr">
        <is>
          <t>Подпрограмма «Управление муниципальным долгом»</t>
        </is>
      </nc>
      <ndxf>
        <font>
          <i/>
          <name val="Times New Roman"/>
          <family val="1"/>
        </font>
        <fill>
          <patternFill patternType="none">
            <bgColor indexed="65"/>
          </patternFill>
        </fill>
      </ndxf>
    </rcc>
    <rcc rId="0" sId="1" dxf="1" numFmtId="30">
      <nc r="B345">
        <v>970</v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5" t="inlineStr">
        <is>
          <t>13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5" t="inlineStr">
        <is>
          <t>01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5" t="inlineStr">
        <is>
          <t>02300 00000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5" start="0" length="0">
      <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5">
        <f>G346</f>
      </nc>
      <ndxf>
        <font>
          <i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62" sId="1" ref="A345:XFD345" action="deleteRow">
    <undo index="65535" exp="area" ref3D="1" dr="$A$528:$XFD$528" dn="Z_B67934D4_E797_41BD_A015_871403995F47_.wvu.Rows" sId="1"/>
    <undo index="65535" exp="area" ref3D="1" dr="$A$498:$XFD$498" dn="Z_B67934D4_E797_41BD_A015_871403995F47_.wvu.Rows" sId="1"/>
    <undo index="65535" exp="area" ref3D="1" dr="$A$469:$XFD$469" dn="Z_B67934D4_E797_41BD_A015_871403995F47_.wvu.Rows" sId="1"/>
    <undo index="65535" exp="area" ref3D="1" dr="$A$448:$XFD$449" dn="Z_B67934D4_E797_41BD_A015_871403995F47_.wvu.Rows" sId="1"/>
    <undo index="65535" exp="area" ref3D="1" dr="$A$440:$XFD$441" dn="Z_B67934D4_E797_41BD_A015_871403995F47_.wvu.Rows" sId="1"/>
    <undo index="65535" exp="area" ref3D="1" dr="$A$398:$XFD$401" dn="Z_B67934D4_E797_41BD_A015_871403995F47_.wvu.Rows" sId="1"/>
    <undo index="65535" exp="area" ref3D="1" dr="$A$386:$XFD$391" dn="Z_B67934D4_E797_41BD_A015_871403995F47_.wvu.Rows" sId="1"/>
    <rfmt sheetId="1" xfDxf="1" sqref="A345:XFD345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5" t="inlineStr">
        <is>
          <t>Основное мероприятие "Обслуживание муниципального долга"</t>
        </is>
      </nc>
      <ndxf>
        <font>
          <i/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45">
        <v>970</v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5" t="inlineStr">
        <is>
          <t>13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5" t="inlineStr">
        <is>
          <t>01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5" t="inlineStr">
        <is>
          <t>02301 00000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5" start="0" length="0">
      <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5">
        <f>G346</f>
      </nc>
      <ndxf>
        <font>
          <i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63" sId="1" ref="A345:XFD345" action="deleteRow">
    <undo index="65535" exp="area" ref3D="1" dr="$A$527:$XFD$527" dn="Z_B67934D4_E797_41BD_A015_871403995F47_.wvu.Rows" sId="1"/>
    <undo index="65535" exp="area" ref3D="1" dr="$A$497:$XFD$497" dn="Z_B67934D4_E797_41BD_A015_871403995F47_.wvu.Rows" sId="1"/>
    <undo index="65535" exp="area" ref3D="1" dr="$A$468:$XFD$468" dn="Z_B67934D4_E797_41BD_A015_871403995F47_.wvu.Rows" sId="1"/>
    <undo index="65535" exp="area" ref3D="1" dr="$A$447:$XFD$448" dn="Z_B67934D4_E797_41BD_A015_871403995F47_.wvu.Rows" sId="1"/>
    <undo index="65535" exp="area" ref3D="1" dr="$A$439:$XFD$440" dn="Z_B67934D4_E797_41BD_A015_871403995F47_.wvu.Rows" sId="1"/>
    <undo index="65535" exp="area" ref3D="1" dr="$A$397:$XFD$400" dn="Z_B67934D4_E797_41BD_A015_871403995F47_.wvu.Rows" sId="1"/>
    <undo index="65535" exp="area" ref3D="1" dr="$A$385:$XFD$390" dn="Z_B67934D4_E797_41BD_A015_871403995F47_.wvu.Rows" sId="1"/>
    <rfmt sheetId="1" xfDxf="1" sqref="A345:XFD345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5" t="inlineStr">
        <is>
          <t>Процентные платежи по муниципальному долгу</t>
        </is>
      </nc>
      <ndxf>
        <font>
          <i/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45">
        <v>970</v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5" t="inlineStr">
        <is>
          <t>13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5" t="inlineStr">
        <is>
          <t>01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5" t="inlineStr">
        <is>
          <t>02301 87010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5" start="0" length="0">
      <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5">
        <f>SUM(G346)</f>
      </nc>
      <ndxf>
        <font>
          <i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64" sId="1" ref="A345:XFD345" action="deleteRow">
    <undo index="65535" exp="area" ref3D="1" dr="$A$526:$XFD$526" dn="Z_B67934D4_E797_41BD_A015_871403995F47_.wvu.Rows" sId="1"/>
    <undo index="65535" exp="area" ref3D="1" dr="$A$496:$XFD$496" dn="Z_B67934D4_E797_41BD_A015_871403995F47_.wvu.Rows" sId="1"/>
    <undo index="65535" exp="area" ref3D="1" dr="$A$467:$XFD$467" dn="Z_B67934D4_E797_41BD_A015_871403995F47_.wvu.Rows" sId="1"/>
    <undo index="65535" exp="area" ref3D="1" dr="$A$446:$XFD$447" dn="Z_B67934D4_E797_41BD_A015_871403995F47_.wvu.Rows" sId="1"/>
    <undo index="65535" exp="area" ref3D="1" dr="$A$438:$XFD$439" dn="Z_B67934D4_E797_41BD_A015_871403995F47_.wvu.Rows" sId="1"/>
    <undo index="65535" exp="area" ref3D="1" dr="$A$396:$XFD$399" dn="Z_B67934D4_E797_41BD_A015_871403995F47_.wvu.Rows" sId="1"/>
    <undo index="65535" exp="area" ref3D="1" dr="$A$384:$XFD$389" dn="Z_B67934D4_E797_41BD_A015_871403995F47_.wvu.Rows" sId="1"/>
    <rfmt sheetId="1" xfDxf="1" sqref="A345:XFD345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5" t="inlineStr">
        <is>
          <t>Обслуживание муниципального долга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alignment vertical="bottom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45">
        <v>970</v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5" t="inlineStr">
        <is>
          <t>13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5" t="inlineStr">
        <is>
          <t>01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5" t="inlineStr">
        <is>
          <t>02301 87010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5" t="inlineStr">
        <is>
          <t>730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45" start="0" length="0">
      <dxf>
        <font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465" sId="1">
    <oc r="G329">
      <f>G330+#REF!+G345</f>
    </oc>
    <nc r="G329">
      <f>G330+G345</f>
    </nc>
  </rcc>
</revisions>
</file>

<file path=xl/revisions/revisionLog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466" sId="1" ref="A535:XFD535" action="insertRow"/>
  <rcc rId="5467" sId="1">
    <nc r="A535" t="inlineStr">
      <is>
        <t>Уплата налога на имущество организаций и земельного налога</t>
      </is>
    </nc>
  </rcc>
  <rcc rId="5468" sId="1">
    <nc r="B535" t="inlineStr">
      <is>
        <t>975</t>
      </is>
    </nc>
  </rcc>
  <rcc rId="5469" sId="1">
    <nc r="C535" t="inlineStr">
      <is>
        <t>11</t>
      </is>
    </nc>
  </rcc>
  <rcc rId="5470" sId="1">
    <nc r="D535" t="inlineStr">
      <is>
        <t>05</t>
      </is>
    </nc>
  </rcc>
  <rcc rId="5471" sId="1">
    <nc r="E535" t="inlineStr">
      <is>
        <t>09401 83170</t>
      </is>
    </nc>
  </rcc>
  <rcc rId="5472" sId="1">
    <nc r="F535" t="inlineStr">
      <is>
        <t>851</t>
      </is>
    </nc>
  </rcc>
  <rcc rId="5473" sId="1">
    <oc r="G530">
      <f>SUM(G531:G537)</f>
    </oc>
    <nc r="G530">
      <f>SUM(G531:G537)</f>
    </nc>
  </rcc>
</revisions>
</file>

<file path=xl/revisions/revisionLog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74" sId="1" numFmtId="4">
    <oc r="G106">
      <v>505.4</v>
    </oc>
    <nc r="G106">
      <v>455.6</v>
    </nc>
  </rcc>
  <rcc rId="5475" sId="1" numFmtId="4">
    <oc r="G108">
      <v>152.6</v>
    </oc>
    <nc r="G108">
      <v>137.6</v>
    </nc>
  </rcc>
  <rcc rId="5476" sId="1">
    <oc r="G109">
      <v>31.1</v>
    </oc>
    <nc r="G109">
      <f>25+10</f>
    </nc>
  </rcc>
  <rcc rId="5477" sId="1" numFmtId="4">
    <oc r="G110">
      <v>41.5</v>
    </oc>
    <nc r="G110">
      <f>2.4+50+50</f>
    </nc>
  </rcc>
  <rrc rId="5478" sId="1" ref="A107:XFD107" action="deleteRow">
    <undo index="65535" exp="area" ref3D="1" dr="$A$525:$XFD$525" dn="Z_B67934D4_E797_41BD_A015_871403995F47_.wvu.Rows" sId="1"/>
    <undo index="65535" exp="area" ref3D="1" dr="$A$495:$XFD$495" dn="Z_B67934D4_E797_41BD_A015_871403995F47_.wvu.Rows" sId="1"/>
    <undo index="65535" exp="area" ref3D="1" dr="$A$466:$XFD$466" dn="Z_B67934D4_E797_41BD_A015_871403995F47_.wvu.Rows" sId="1"/>
    <undo index="65535" exp="area" ref3D="1" dr="$A$445:$XFD$446" dn="Z_B67934D4_E797_41BD_A015_871403995F47_.wvu.Rows" sId="1"/>
    <undo index="65535" exp="area" ref3D="1" dr="$A$437:$XFD$438" dn="Z_B67934D4_E797_41BD_A015_871403995F47_.wvu.Rows" sId="1"/>
    <undo index="65535" exp="area" ref3D="1" dr="$A$395:$XFD$398" dn="Z_B67934D4_E797_41BD_A015_871403995F47_.wvu.Rows" sId="1"/>
    <undo index="65535" exp="area" ref3D="1" dr="$A$383:$XFD$388" dn="Z_B67934D4_E797_41BD_A015_871403995F47_.wvu.Rows" sId="1"/>
    <undo index="65535" exp="area" ref3D="1" dr="$A$291:$XFD$291" dn="Z_B67934D4_E797_41BD_A015_871403995F47_.wvu.Rows" sId="1"/>
    <rfmt sheetId="1" xfDxf="1" sqref="A107:XFD107" start="0" length="0">
      <dxf>
        <font>
          <name val="Times New Roman CYR"/>
          <family val="1"/>
        </font>
        <alignment wrapText="1"/>
      </dxf>
    </rfmt>
    <rcc rId="0" sId="1" dxf="1">
      <nc r="A107" t="inlineStr">
        <is>
          <t>Иные выплаты персоналу государственных (муниципальных) органов, за исключением фонда оплаты труда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07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7" t="inlineStr">
        <is>
          <t>99900 73110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7" t="inlineStr">
        <is>
          <t>122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7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</revisions>
</file>

<file path=xl/revisions/revisionLog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79" sId="1" numFmtId="4">
    <oc r="G209">
      <v>30</v>
    </oc>
    <nc r="G209">
      <v>35.82</v>
    </nc>
  </rcc>
  <rcc rId="5480" sId="1" numFmtId="4">
    <oc r="G210">
      <v>33.520000000000003</v>
    </oc>
    <nc r="G210">
      <v>33</v>
    </nc>
  </rcc>
  <rcc rId="5481" sId="1" numFmtId="4">
    <oc r="G207">
      <v>5.3</v>
    </oc>
    <nc r="G207"/>
  </rcc>
  <rrc rId="5482" sId="1" ref="A207:XFD207" action="deleteRow">
    <undo index="65535" exp="area" ref3D="1" dr="$A$524:$XFD$524" dn="Z_B67934D4_E797_41BD_A015_871403995F47_.wvu.Rows" sId="1"/>
    <undo index="65535" exp="area" ref3D="1" dr="$A$494:$XFD$494" dn="Z_B67934D4_E797_41BD_A015_871403995F47_.wvu.Rows" sId="1"/>
    <undo index="65535" exp="area" ref3D="1" dr="$A$465:$XFD$465" dn="Z_B67934D4_E797_41BD_A015_871403995F47_.wvu.Rows" sId="1"/>
    <undo index="65535" exp="area" ref3D="1" dr="$A$444:$XFD$445" dn="Z_B67934D4_E797_41BD_A015_871403995F47_.wvu.Rows" sId="1"/>
    <undo index="65535" exp="area" ref3D="1" dr="$A$436:$XFD$437" dn="Z_B67934D4_E797_41BD_A015_871403995F47_.wvu.Rows" sId="1"/>
    <undo index="65535" exp="area" ref3D="1" dr="$A$394:$XFD$397" dn="Z_B67934D4_E797_41BD_A015_871403995F47_.wvu.Rows" sId="1"/>
    <undo index="65535" exp="area" ref3D="1" dr="$A$382:$XFD$387" dn="Z_B67934D4_E797_41BD_A015_871403995F47_.wvu.Rows" sId="1"/>
    <undo index="65535" exp="area" ref3D="1" dr="$A$290:$XFD$290" dn="Z_B67934D4_E797_41BD_A015_871403995F47_.wvu.Rows" sId="1"/>
    <rfmt sheetId="1" xfDxf="1" sqref="A207:XFD207" start="0" length="0">
      <dxf>
        <font>
          <name val="Times New Roman CYR"/>
          <family val="1"/>
        </font>
        <alignment wrapText="1"/>
      </dxf>
    </rfmt>
    <rcc rId="0" sId="1" dxf="1">
      <nc r="A207" t="inlineStr">
        <is>
          <t>Иные выплаты персоналу государственных (муниципальных) органов, за исключением фонда оплаты труда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07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7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7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7" t="inlineStr">
        <is>
          <t>99900 73130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7" t="inlineStr">
        <is>
          <t>122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</revisions>
</file>

<file path=xl/revisions/revisionLog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83" sId="1" numFmtId="4">
    <oc r="G101">
      <v>388</v>
    </oc>
    <nc r="G101">
      <v>403</v>
    </nc>
  </rcc>
  <rcc rId="5484" sId="1" numFmtId="4">
    <oc r="G102">
      <v>117.1</v>
    </oc>
    <nc r="G102">
      <v>121.8</v>
    </nc>
  </rcc>
  <rcc rId="5485" sId="1" numFmtId="4">
    <oc r="G103">
      <v>45.5</v>
    </oc>
    <nc r="G103">
      <v>30</v>
    </nc>
  </rcc>
  <rcc rId="5486" sId="1" numFmtId="4">
    <oc r="G104">
      <v>65.7</v>
    </oc>
    <nc r="G104">
      <v>61.5</v>
    </nc>
  </rcc>
</revisions>
</file>

<file path=xl/revisions/revisionLog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87" sId="1" numFmtId="4">
    <nc r="G349">
      <v>15413.6</v>
    </nc>
  </rcc>
  <rcc rId="5488" sId="1">
    <oc r="G567">
      <f>1205556+15795.13+84+2336.9+308.9</f>
    </oc>
    <nc r="G567">
      <f>1205556+15795.13+84+2336.9+308.9+15413.6</f>
    </nc>
  </rcc>
</revisions>
</file>

<file path=xl/revisions/revisionLog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89" sId="1">
    <oc r="E98" t="inlineStr">
      <is>
        <t>99900  71050</t>
      </is>
    </oc>
    <nc r="E98" t="inlineStr">
      <is>
        <t>99900 71050</t>
      </is>
    </nc>
  </rcc>
  <rcc rId="5490" sId="1" numFmtId="30">
    <oc r="B379">
      <v>968</v>
    </oc>
    <nc r="B379" t="inlineStr">
      <is>
        <t>971</t>
      </is>
    </nc>
  </rcc>
  <rcc rId="5491" sId="1" numFmtId="30">
    <oc r="B378">
      <v>968</v>
    </oc>
    <nc r="B378" t="inlineStr">
      <is>
        <t>971</t>
      </is>
    </nc>
  </rcc>
  <rcc rId="5492" sId="1">
    <oc r="E100" t="inlineStr">
      <is>
        <t>99900  73100</t>
      </is>
    </oc>
    <nc r="E100" t="inlineStr">
      <is>
        <t>99900 73100</t>
      </is>
    </nc>
  </rcc>
  <rcc rId="5493" sId="1">
    <oc r="E544" t="inlineStr">
      <is>
        <t>99900  73070</t>
      </is>
    </oc>
    <nc r="E544" t="inlineStr">
      <is>
        <t>99900 73070</t>
      </is>
    </nc>
  </rcc>
</revisions>
</file>

<file path=xl/revisions/revisionLog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94" sId="1" numFmtId="4">
    <nc r="G37">
      <v>1559.8</v>
    </nc>
  </rcc>
  <rcc rId="5495" sId="1" numFmtId="4">
    <nc r="G39">
      <v>471.1</v>
    </nc>
  </rcc>
  <rcc rId="5496" sId="1" numFmtId="4">
    <nc r="G38">
      <v>100</v>
    </nc>
  </rcc>
  <rcc rId="5497" sId="1" numFmtId="4">
    <nc r="G30">
      <v>1016.7</v>
    </nc>
  </rcc>
  <rcc rId="5498" sId="1" numFmtId="4">
    <nc r="G32">
      <v>307</v>
    </nc>
  </rcc>
  <rcc rId="5499" sId="1" numFmtId="4">
    <nc r="G34">
      <v>100</v>
    </nc>
  </rcc>
  <rcc rId="5500" sId="1">
    <nc r="G36">
      <f>SUM(G37:G39)</f>
    </nc>
  </rcc>
  <rrc rId="5501" sId="1" ref="A31:XFD31" action="deleteRow">
    <undo index="65535" exp="area" ref3D="1" dr="$A$523:$XFD$523" dn="Z_B67934D4_E797_41BD_A015_871403995F47_.wvu.Rows" sId="1"/>
    <undo index="65535" exp="area" ref3D="1" dr="$A$493:$XFD$493" dn="Z_B67934D4_E797_41BD_A015_871403995F47_.wvu.Rows" sId="1"/>
    <undo index="65535" exp="area" ref3D="1" dr="$A$464:$XFD$464" dn="Z_B67934D4_E797_41BD_A015_871403995F47_.wvu.Rows" sId="1"/>
    <undo index="65535" exp="area" ref3D="1" dr="$A$443:$XFD$444" dn="Z_B67934D4_E797_41BD_A015_871403995F47_.wvu.Rows" sId="1"/>
    <undo index="65535" exp="area" ref3D="1" dr="$A$435:$XFD$436" dn="Z_B67934D4_E797_41BD_A015_871403995F47_.wvu.Rows" sId="1"/>
    <undo index="65535" exp="area" ref3D="1" dr="$A$393:$XFD$396" dn="Z_B67934D4_E797_41BD_A015_871403995F47_.wvu.Rows" sId="1"/>
    <undo index="65535" exp="area" ref3D="1" dr="$A$381:$XFD$386" dn="Z_B67934D4_E797_41BD_A015_871403995F47_.wvu.Rows" sId="1"/>
    <undo index="65535" exp="area" ref3D="1" dr="$A$289:$XFD$289" dn="Z_B67934D4_E797_41BD_A015_871403995F47_.wvu.Rows" sId="1"/>
    <rfmt sheetId="1" xfDxf="1" sqref="A31:XFD31" start="0" length="0">
      <dxf>
        <font>
          <name val="Times New Roman CYR"/>
          <family val="1"/>
        </font>
        <alignment wrapText="1"/>
      </dxf>
    </rfmt>
    <rcc rId="0" sId="1" dxf="1">
      <nc r="A31" t="inlineStr">
        <is>
          <t>Иные выплаты персоналу государственных (муниципальных) органов,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1">
        <v>845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1" t="inlineStr">
        <is>
          <t>122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02" sId="1" ref="A32:XFD32" action="deleteRow">
    <undo index="65535" exp="area" ref3D="1" dr="$A$522:$XFD$522" dn="Z_B67934D4_E797_41BD_A015_871403995F47_.wvu.Rows" sId="1"/>
    <undo index="65535" exp="area" ref3D="1" dr="$A$492:$XFD$492" dn="Z_B67934D4_E797_41BD_A015_871403995F47_.wvu.Rows" sId="1"/>
    <undo index="65535" exp="area" ref3D="1" dr="$A$463:$XFD$463" dn="Z_B67934D4_E797_41BD_A015_871403995F47_.wvu.Rows" sId="1"/>
    <undo index="65535" exp="area" ref3D="1" dr="$A$442:$XFD$443" dn="Z_B67934D4_E797_41BD_A015_871403995F47_.wvu.Rows" sId="1"/>
    <undo index="65535" exp="area" ref3D="1" dr="$A$434:$XFD$435" dn="Z_B67934D4_E797_41BD_A015_871403995F47_.wvu.Rows" sId="1"/>
    <undo index="65535" exp="area" ref3D="1" dr="$A$392:$XFD$395" dn="Z_B67934D4_E797_41BD_A015_871403995F47_.wvu.Rows" sId="1"/>
    <undo index="65535" exp="area" ref3D="1" dr="$A$380:$XFD$385" dn="Z_B67934D4_E797_41BD_A015_871403995F47_.wvu.Rows" sId="1"/>
    <undo index="65535" exp="area" ref3D="1" dr="$A$288:$XFD$288" dn="Z_B67934D4_E797_41BD_A015_871403995F47_.wvu.Rows" sId="1"/>
    <rfmt sheetId="1" xfDxf="1" sqref="A32:XFD32" start="0" length="0">
      <dxf>
        <font>
          <name val="Times New Roman CYR"/>
          <family val="1"/>
        </font>
        <alignment wrapText="1"/>
      </dxf>
    </rfmt>
    <rcc rId="0" sId="1" dxf="1">
      <nc r="A32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2">
        <v>845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03" sId="1" ref="A33:XFD33" action="deleteRow">
    <undo index="65535" exp="area" dr="G30:G33" r="G29" sId="1"/>
    <undo index="65535" exp="area" ref3D="1" dr="$A$521:$XFD$521" dn="Z_B67934D4_E797_41BD_A015_871403995F47_.wvu.Rows" sId="1"/>
    <undo index="65535" exp="area" ref3D="1" dr="$A$491:$XFD$491" dn="Z_B67934D4_E797_41BD_A015_871403995F47_.wvu.Rows" sId="1"/>
    <undo index="65535" exp="area" ref3D="1" dr="$A$462:$XFD$462" dn="Z_B67934D4_E797_41BD_A015_871403995F47_.wvu.Rows" sId="1"/>
    <undo index="65535" exp="area" ref3D="1" dr="$A$441:$XFD$442" dn="Z_B67934D4_E797_41BD_A015_871403995F47_.wvu.Rows" sId="1"/>
    <undo index="65535" exp="area" ref3D="1" dr="$A$433:$XFD$434" dn="Z_B67934D4_E797_41BD_A015_871403995F47_.wvu.Rows" sId="1"/>
    <undo index="65535" exp="area" ref3D="1" dr="$A$391:$XFD$394" dn="Z_B67934D4_E797_41BD_A015_871403995F47_.wvu.Rows" sId="1"/>
    <undo index="65535" exp="area" ref3D="1" dr="$A$379:$XFD$384" dn="Z_B67934D4_E797_41BD_A015_871403995F47_.wvu.Rows" sId="1"/>
    <undo index="65535" exp="area" ref3D="1" dr="$A$287:$XFD$287" dn="Z_B67934D4_E797_41BD_A015_871403995F47_.wvu.Rows" sId="1"/>
    <rfmt sheetId="1" xfDxf="1" sqref="A33:XFD33" start="0" length="0">
      <dxf>
        <font>
          <name val="Times New Roman CYR"/>
          <family val="1"/>
        </font>
        <alignment wrapText="1"/>
      </dxf>
    </rfmt>
    <rcc rId="0" sId="1" dxf="1">
      <nc r="A33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" t="inlineStr">
        <is>
          <t>845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3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943" sId="1" ref="A159:XFD159" action="insertRow">
    <undo index="65535" exp="area" ref3D="1" dr="$A$467:$XFD$467" dn="Z_B67934D4_E797_41BD_A015_871403995F47_.wvu.Rows" sId="1"/>
    <undo index="65535" exp="area" ref3D="1" dr="$A$440:$XFD$440" dn="Z_B67934D4_E797_41BD_A015_871403995F47_.wvu.Rows" sId="1"/>
    <undo index="65535" exp="area" ref3D="1" dr="$A$412:$XFD$412" dn="Z_B67934D4_E797_41BD_A015_871403995F47_.wvu.Rows" sId="1"/>
    <undo index="65535" exp="area" ref3D="1" dr="$A$394:$XFD$395" dn="Z_B67934D4_E797_41BD_A015_871403995F47_.wvu.Rows" sId="1"/>
    <undo index="65535" exp="area" ref3D="1" dr="$A$387:$XFD$388" dn="Z_B67934D4_E797_41BD_A015_871403995F47_.wvu.Rows" sId="1"/>
    <undo index="65535" exp="area" ref3D="1" dr="$A$353:$XFD$358" dn="Z_B67934D4_E797_41BD_A015_871403995F47_.wvu.Rows" sId="1"/>
  </rrc>
  <rrc rId="5944" sId="1" ref="A160:XFD160" action="insertRow">
    <undo index="65535" exp="area" ref3D="1" dr="$A$468:$XFD$468" dn="Z_B67934D4_E797_41BD_A015_871403995F47_.wvu.Rows" sId="1"/>
    <undo index="65535" exp="area" ref3D="1" dr="$A$441:$XFD$441" dn="Z_B67934D4_E797_41BD_A015_871403995F47_.wvu.Rows" sId="1"/>
    <undo index="65535" exp="area" ref3D="1" dr="$A$413:$XFD$413" dn="Z_B67934D4_E797_41BD_A015_871403995F47_.wvu.Rows" sId="1"/>
    <undo index="65535" exp="area" ref3D="1" dr="$A$395:$XFD$396" dn="Z_B67934D4_E797_41BD_A015_871403995F47_.wvu.Rows" sId="1"/>
    <undo index="65535" exp="area" ref3D="1" dr="$A$388:$XFD$389" dn="Z_B67934D4_E797_41BD_A015_871403995F47_.wvu.Rows" sId="1"/>
    <undo index="65535" exp="area" ref3D="1" dr="$A$354:$XFD$359" dn="Z_B67934D4_E797_41BD_A015_871403995F47_.wvu.Rows" sId="1"/>
  </rrc>
  <rcc rId="5945" sId="1" odxf="1" dxf="1">
    <nc r="A159" t="inlineStr">
      <is>
        <t>Обеспечение комплексного развития сельских территорий</t>
      </is>
    </nc>
    <odxf>
      <font>
        <b/>
        <i val="0"/>
        <name val="Times New Roman"/>
        <family val="1"/>
      </font>
      <alignment horizontal="left" vertical="center"/>
    </odxf>
    <ndxf>
      <font>
        <b val="0"/>
        <i/>
        <name val="Times New Roman"/>
        <family val="1"/>
      </font>
      <alignment horizontal="general" vertical="top"/>
    </ndxf>
  </rcc>
  <rcc rId="5946" sId="1" odxf="1" dxf="1">
    <nc r="A160" t="inlineStr">
      <is>
        <t>Иные межбюджетные трансферты</t>
      </is>
    </nc>
    <odxf>
      <font>
        <b/>
        <name val="Times New Roman"/>
        <family val="1"/>
      </font>
    </odxf>
    <ndxf>
      <font>
        <b val="0"/>
        <color indexed="8"/>
        <name val="Times New Roman"/>
        <family val="1"/>
      </font>
    </ndxf>
  </rcc>
  <rcc rId="5947" sId="1" odxf="1" dxf="1">
    <nc r="C159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948" sId="1" odxf="1" dxf="1">
    <nc r="D159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949" sId="1" odxf="1" dxf="1">
    <nc r="E159" t="inlineStr">
      <is>
        <t>99900 L5760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159" start="0" length="0">
    <dxf>
      <font>
        <b val="0"/>
        <i/>
        <name val="Times New Roman"/>
        <family val="1"/>
      </font>
    </dxf>
  </rfmt>
  <rcc rId="5950" sId="1" odxf="1" dxf="1">
    <nc r="G159">
      <f>SUM(G160:G160)</f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rgb="FFFFFF00"/>
        </patternFill>
      </fill>
    </ndxf>
  </rcc>
  <rcc rId="5951" sId="1" odxf="1" dxf="1">
    <nc r="C160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52" sId="1" odxf="1" dxf="1">
    <nc r="D160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53" sId="1" odxf="1" dxf="1">
    <nc r="E160" t="inlineStr">
      <is>
        <t>99900 L5760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54" sId="1" odxf="1" dxf="1">
    <nc r="F160" t="inlineStr">
      <is>
        <t>540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55" sId="1" odxf="1" dxf="1">
    <nc r="G160">
      <f>50104.8+1022.5</f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5956" sId="1" odxf="1" dxf="1">
    <nc r="B159" t="inlineStr">
      <is>
        <t>968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957" sId="1" odxf="1" dxf="1">
    <nc r="B160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58" sId="1">
    <oc r="G158">
      <f>G163+G161</f>
    </oc>
    <nc r="G158">
      <f>G163+G161+G159</f>
    </nc>
  </rcc>
</revisions>
</file>

<file path=xl/revisions/revisionLog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04" sId="1" numFmtId="4">
    <nc r="G43">
      <v>1949.6</v>
    </nc>
  </rcc>
  <rcc rId="5505" sId="1" numFmtId="4">
    <nc r="G44">
      <v>588.79999999999995</v>
    </nc>
  </rcc>
  <rcc rId="5506" sId="1" numFmtId="4">
    <nc r="G49">
      <v>10623.4</v>
    </nc>
  </rcc>
  <rcc rId="5507" sId="1" numFmtId="4">
    <nc r="G50">
      <v>3208.2</v>
    </nc>
  </rcc>
</revisions>
</file>

<file path=xl/revisions/revisionLog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508" sId="1" ref="A59:XFD59" action="deleteRow">
    <undo index="65535" exp="ref" v="1" dr="G59" r="G38" sId="1"/>
    <undo index="65535" exp="area" ref3D="1" dr="$A$520:$XFD$520" dn="Z_B67934D4_E797_41BD_A015_871403995F47_.wvu.Rows" sId="1"/>
    <undo index="65535" exp="area" ref3D="1" dr="$A$490:$XFD$490" dn="Z_B67934D4_E797_41BD_A015_871403995F47_.wvu.Rows" sId="1"/>
    <undo index="65535" exp="area" ref3D="1" dr="$A$461:$XFD$461" dn="Z_B67934D4_E797_41BD_A015_871403995F47_.wvu.Rows" sId="1"/>
    <undo index="65535" exp="area" ref3D="1" dr="$A$440:$XFD$441" dn="Z_B67934D4_E797_41BD_A015_871403995F47_.wvu.Rows" sId="1"/>
    <undo index="65535" exp="area" ref3D="1" dr="$A$432:$XFD$433" dn="Z_B67934D4_E797_41BD_A015_871403995F47_.wvu.Rows" sId="1"/>
    <undo index="65535" exp="area" ref3D="1" dr="$A$390:$XFD$393" dn="Z_B67934D4_E797_41BD_A015_871403995F47_.wvu.Rows" sId="1"/>
    <undo index="65535" exp="area" ref3D="1" dr="$A$378:$XFD$383" dn="Z_B67934D4_E797_41BD_A015_871403995F47_.wvu.Rows" sId="1"/>
    <undo index="65535" exp="area" ref3D="1" dr="$A$286:$XFD$286" dn="Z_B67934D4_E797_41BD_A015_871403995F47_.wvu.Rows" sId="1"/>
    <rfmt sheetId="1" xfDxf="1" sqref="A59:XFD59" start="0" length="0">
      <dxf>
        <font>
          <name val="Times New Roman CYR"/>
          <family val="1"/>
        </font>
        <alignment wrapText="1"/>
      </dxf>
    </rfmt>
    <rcc rId="0" sId="1" dxf="1">
      <nc r="A59" t="inlineStr">
        <is>
          <t>Обеспечение проведения выборов и референдумов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9">
        <v>968</v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" t="inlineStr">
        <is>
          <t>01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" t="inlineStr">
        <is>
          <t>07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9">
        <f>G60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09" sId="1" ref="A59:XFD59" action="deleteRow">
    <undo index="65535" exp="area" ref3D="1" dr="$A$519:$XFD$519" dn="Z_B67934D4_E797_41BD_A015_871403995F47_.wvu.Rows" sId="1"/>
    <undo index="65535" exp="area" ref3D="1" dr="$A$489:$XFD$489" dn="Z_B67934D4_E797_41BD_A015_871403995F47_.wvu.Rows" sId="1"/>
    <undo index="65535" exp="area" ref3D="1" dr="$A$460:$XFD$460" dn="Z_B67934D4_E797_41BD_A015_871403995F47_.wvu.Rows" sId="1"/>
    <undo index="65535" exp="area" ref3D="1" dr="$A$439:$XFD$440" dn="Z_B67934D4_E797_41BD_A015_871403995F47_.wvu.Rows" sId="1"/>
    <undo index="65535" exp="area" ref3D="1" dr="$A$431:$XFD$432" dn="Z_B67934D4_E797_41BD_A015_871403995F47_.wvu.Rows" sId="1"/>
    <undo index="65535" exp="area" ref3D="1" dr="$A$389:$XFD$392" dn="Z_B67934D4_E797_41BD_A015_871403995F47_.wvu.Rows" sId="1"/>
    <undo index="65535" exp="area" ref3D="1" dr="$A$377:$XFD$382" dn="Z_B67934D4_E797_41BD_A015_871403995F47_.wvu.Rows" sId="1"/>
    <undo index="65535" exp="area" ref3D="1" dr="$A$285:$XFD$285" dn="Z_B67934D4_E797_41BD_A015_871403995F47_.wvu.Rows" sId="1"/>
    <rfmt sheetId="1" xfDxf="1" sqref="A59:XFD59" start="0" length="0">
      <dxf>
        <font>
          <name val="Times New Roman CYR"/>
          <family val="1"/>
        </font>
        <alignment wrapText="1"/>
      </dxf>
    </rfmt>
    <rcc rId="0" sId="1" dxf="1">
      <nc r="A59" t="inlineStr">
        <is>
          <t>Непрограммные расходы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9">
        <v>969</v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9">
        <f>G60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10" sId="1" ref="A59:XFD59" action="deleteRow">
    <undo index="65535" exp="area" ref3D="1" dr="$A$518:$XFD$518" dn="Z_B67934D4_E797_41BD_A015_871403995F47_.wvu.Rows" sId="1"/>
    <undo index="65535" exp="area" ref3D="1" dr="$A$488:$XFD$488" dn="Z_B67934D4_E797_41BD_A015_871403995F47_.wvu.Rows" sId="1"/>
    <undo index="65535" exp="area" ref3D="1" dr="$A$459:$XFD$459" dn="Z_B67934D4_E797_41BD_A015_871403995F47_.wvu.Rows" sId="1"/>
    <undo index="65535" exp="area" ref3D="1" dr="$A$438:$XFD$439" dn="Z_B67934D4_E797_41BD_A015_871403995F47_.wvu.Rows" sId="1"/>
    <undo index="65535" exp="area" ref3D="1" dr="$A$430:$XFD$431" dn="Z_B67934D4_E797_41BD_A015_871403995F47_.wvu.Rows" sId="1"/>
    <undo index="65535" exp="area" ref3D="1" dr="$A$388:$XFD$391" dn="Z_B67934D4_E797_41BD_A015_871403995F47_.wvu.Rows" sId="1"/>
    <undo index="65535" exp="area" ref3D="1" dr="$A$376:$XFD$381" dn="Z_B67934D4_E797_41BD_A015_871403995F47_.wvu.Rows" sId="1"/>
    <undo index="65535" exp="area" ref3D="1" dr="$A$284:$XFD$284" dn="Z_B67934D4_E797_41BD_A015_871403995F47_.wvu.Rows" sId="1"/>
    <rfmt sheetId="1" xfDxf="1" sqref="A59:XFD59" start="0" length="0">
      <dxf>
        <font>
          <name val="Times New Roman CYR"/>
          <family val="1"/>
        </font>
        <alignment wrapText="1"/>
      </dxf>
    </rfmt>
    <rcc rId="0" sId="1" dxf="1">
      <nc r="A59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9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9">
        <f>G60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11" sId="1" ref="A59:XFD59" action="deleteRow">
    <undo index="65535" exp="area" ref3D="1" dr="$A$517:$XFD$517" dn="Z_B67934D4_E797_41BD_A015_871403995F47_.wvu.Rows" sId="1"/>
    <undo index="65535" exp="area" ref3D="1" dr="$A$487:$XFD$487" dn="Z_B67934D4_E797_41BD_A015_871403995F47_.wvu.Rows" sId="1"/>
    <undo index="65535" exp="area" ref3D="1" dr="$A$458:$XFD$458" dn="Z_B67934D4_E797_41BD_A015_871403995F47_.wvu.Rows" sId="1"/>
    <undo index="65535" exp="area" ref3D="1" dr="$A$437:$XFD$438" dn="Z_B67934D4_E797_41BD_A015_871403995F47_.wvu.Rows" sId="1"/>
    <undo index="65535" exp="area" ref3D="1" dr="$A$429:$XFD$430" dn="Z_B67934D4_E797_41BD_A015_871403995F47_.wvu.Rows" sId="1"/>
    <undo index="65535" exp="area" ref3D="1" dr="$A$387:$XFD$390" dn="Z_B67934D4_E797_41BD_A015_871403995F47_.wvu.Rows" sId="1"/>
    <undo index="65535" exp="area" ref3D="1" dr="$A$375:$XFD$380" dn="Z_B67934D4_E797_41BD_A015_871403995F47_.wvu.Rows" sId="1"/>
    <undo index="65535" exp="area" ref3D="1" dr="$A$283:$XFD$283" dn="Z_B67934D4_E797_41BD_A015_871403995F47_.wvu.Rows" sId="1"/>
    <rfmt sheetId="1" xfDxf="1" sqref="A59:XFD59" start="0" length="0">
      <dxf>
        <font>
          <name val="Times New Roman CYR"/>
          <family val="1"/>
        </font>
        <alignment wrapText="1"/>
      </dxf>
    </rfmt>
    <rcc rId="0" sId="1" dxf="1">
      <nc r="A59" t="inlineStr">
        <is>
          <t>Специальные расходы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9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9" t="inlineStr">
        <is>
          <t>880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12" sId="1" numFmtId="4">
    <nc r="G62">
      <v>400</v>
    </nc>
  </rcc>
  <rcc rId="5513" sId="1">
    <oc r="G38">
      <f>G39+G45+G59+G63+G55+#REF!</f>
    </oc>
    <nc r="G38">
      <f>G39+G45+G59+G63+G55</f>
    </nc>
  </rcc>
  <rcc rId="5514" sId="1" numFmtId="4">
    <nc r="G67">
      <v>50</v>
    </nc>
  </rcc>
  <rcc rId="5515" sId="1">
    <oc r="G70">
      <f>208</f>
    </oc>
    <nc r="G70">
      <f>208+208</f>
    </nc>
  </rcc>
  <rcc rId="5516" sId="1" numFmtId="4">
    <nc r="G73">
      <v>50</v>
    </nc>
  </rcc>
  <rcc rId="5517" sId="1" numFmtId="4">
    <nc r="G78">
      <v>10</v>
    </nc>
  </rcc>
  <rcc rId="5518" sId="1" numFmtId="4">
    <nc r="G77">
      <v>125</v>
    </nc>
  </rcc>
</revisions>
</file>

<file path=xl/revisions/revisionLog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19" sId="1" numFmtId="4">
    <nc r="G86">
      <v>200</v>
    </nc>
  </rcc>
  <rcc rId="5520" sId="1">
    <nc r="G111">
      <f>1975.5+596.6+42.3</f>
    </nc>
  </rcc>
</revisions>
</file>

<file path=xl/revisions/revisionLog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21" sId="1" numFmtId="4">
    <nc r="G114">
      <v>13758.4</v>
    </nc>
  </rcc>
  <rcc rId="5522" sId="1" numFmtId="4">
    <nc r="G116">
      <v>4155</v>
    </nc>
  </rcc>
  <rrc rId="5523" sId="1" ref="A115:XFD115" action="deleteRow">
    <undo index="65535" exp="area" ref3D="1" dr="$A$516:$XFD$516" dn="Z_B67934D4_E797_41BD_A015_871403995F47_.wvu.Rows" sId="1"/>
    <undo index="65535" exp="area" ref3D="1" dr="$A$486:$XFD$486" dn="Z_B67934D4_E797_41BD_A015_871403995F47_.wvu.Rows" sId="1"/>
    <undo index="65535" exp="area" ref3D="1" dr="$A$457:$XFD$457" dn="Z_B67934D4_E797_41BD_A015_871403995F47_.wvu.Rows" sId="1"/>
    <undo index="65535" exp="area" ref3D="1" dr="$A$436:$XFD$437" dn="Z_B67934D4_E797_41BD_A015_871403995F47_.wvu.Rows" sId="1"/>
    <undo index="65535" exp="area" ref3D="1" dr="$A$428:$XFD$429" dn="Z_B67934D4_E797_41BD_A015_871403995F47_.wvu.Rows" sId="1"/>
    <undo index="65535" exp="area" ref3D="1" dr="$A$386:$XFD$389" dn="Z_B67934D4_E797_41BD_A015_871403995F47_.wvu.Rows" sId="1"/>
    <undo index="65535" exp="area" ref3D="1" dr="$A$374:$XFD$379" dn="Z_B67934D4_E797_41BD_A015_871403995F47_.wvu.Rows" sId="1"/>
    <undo index="65535" exp="area" ref3D="1" dr="$A$282:$XFD$282" dn="Z_B67934D4_E797_41BD_A015_871403995F47_.wvu.Rows" sId="1"/>
    <rfmt sheetId="1" xfDxf="1" sqref="A115:XFD115" start="0" length="0">
      <dxf>
        <font>
          <name val="Times New Roman CYR"/>
          <family val="1"/>
        </font>
        <alignment wrapText="1"/>
      </dxf>
    </rfmt>
    <rcc rId="0" sId="1" dxf="1">
      <nc r="A115" t="inlineStr">
        <is>
          <t>Иные выплаты персоналу учреждений,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15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5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5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5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24" sId="1" ref="A116:XFD116" action="deleteRow">
    <undo index="65535" exp="area" ref3D="1" dr="$A$515:$XFD$515" dn="Z_B67934D4_E797_41BD_A015_871403995F47_.wvu.Rows" sId="1"/>
    <undo index="65535" exp="area" ref3D="1" dr="$A$485:$XFD$485" dn="Z_B67934D4_E797_41BD_A015_871403995F47_.wvu.Rows" sId="1"/>
    <undo index="65535" exp="area" ref3D="1" dr="$A$456:$XFD$456" dn="Z_B67934D4_E797_41BD_A015_871403995F47_.wvu.Rows" sId="1"/>
    <undo index="65535" exp="area" ref3D="1" dr="$A$435:$XFD$436" dn="Z_B67934D4_E797_41BD_A015_871403995F47_.wvu.Rows" sId="1"/>
    <undo index="65535" exp="area" ref3D="1" dr="$A$427:$XFD$428" dn="Z_B67934D4_E797_41BD_A015_871403995F47_.wvu.Rows" sId="1"/>
    <undo index="65535" exp="area" ref3D="1" dr="$A$385:$XFD$388" dn="Z_B67934D4_E797_41BD_A015_871403995F47_.wvu.Rows" sId="1"/>
    <undo index="65535" exp="area" ref3D="1" dr="$A$373:$XFD$378" dn="Z_B67934D4_E797_41BD_A015_871403995F47_.wvu.Rows" sId="1"/>
    <undo index="65535" exp="area" ref3D="1" dr="$A$281:$XFD$281" dn="Z_B67934D4_E797_41BD_A015_871403995F47_.wvu.Rows" sId="1"/>
    <rfmt sheetId="1" xfDxf="1" sqref="A116:XFD116" start="0" length="0">
      <dxf>
        <font>
          <name val="Times New Roman CYR"/>
          <family val="1"/>
        </font>
        <alignment wrapText="1"/>
      </dxf>
    </rfmt>
    <rcc rId="0" sId="1" dxf="1">
      <nc r="A116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16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6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6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6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25" sId="1" numFmtId="4">
    <nc r="G116">
      <v>60</v>
    </nc>
  </rcc>
  <rcc rId="5526" sId="1">
    <nc r="G117">
      <f>948+318</f>
    </nc>
  </rcc>
</revisions>
</file>

<file path=xl/revisions/revisionLog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27" sId="1" numFmtId="4">
    <nc r="G127">
      <v>1000</v>
    </nc>
  </rcc>
  <rcc rId="5528" sId="1" numFmtId="4">
    <nc r="G152">
      <v>30</v>
    </nc>
  </rcc>
  <rcc rId="5529" sId="1">
    <oc r="G156">
      <f>400</f>
    </oc>
    <nc r="G156">
      <f>400+430</f>
    </nc>
  </rcc>
  <rcc rId="5530" sId="1">
    <nc r="G160">
      <f>181</f>
    </nc>
  </rcc>
  <rcc rId="5531" sId="1">
    <oc r="G179">
      <f>14180+283.6</f>
    </oc>
    <nc r="G179">
      <f>14180+283.6+14.5</f>
    </nc>
  </rcc>
  <rcc rId="5532" sId="1" numFmtId="4">
    <nc r="G189">
      <v>2423.6999999999998</v>
    </nc>
  </rcc>
  <rcc rId="5533" sId="1" numFmtId="4">
    <nc r="G325">
      <v>4920.6000000000004</v>
    </nc>
  </rcc>
  <rcc rId="5534" sId="1" numFmtId="4">
    <nc r="G327">
      <v>1486</v>
    </nc>
  </rcc>
  <rrc rId="5535" sId="1" ref="A326:XFD326" action="deleteRow">
    <undo index="65535" exp="area" ref3D="1" dr="$A$514:$XFD$514" dn="Z_B67934D4_E797_41BD_A015_871403995F47_.wvu.Rows" sId="1"/>
    <undo index="65535" exp="area" ref3D="1" dr="$A$484:$XFD$484" dn="Z_B67934D4_E797_41BD_A015_871403995F47_.wvu.Rows" sId="1"/>
    <undo index="65535" exp="area" ref3D="1" dr="$A$455:$XFD$455" dn="Z_B67934D4_E797_41BD_A015_871403995F47_.wvu.Rows" sId="1"/>
    <undo index="65535" exp="area" ref3D="1" dr="$A$434:$XFD$435" dn="Z_B67934D4_E797_41BD_A015_871403995F47_.wvu.Rows" sId="1"/>
    <undo index="65535" exp="area" ref3D="1" dr="$A$426:$XFD$427" dn="Z_B67934D4_E797_41BD_A015_871403995F47_.wvu.Rows" sId="1"/>
    <undo index="65535" exp="area" ref3D="1" dr="$A$384:$XFD$387" dn="Z_B67934D4_E797_41BD_A015_871403995F47_.wvu.Rows" sId="1"/>
    <undo index="65535" exp="area" ref3D="1" dr="$A$372:$XFD$377" dn="Z_B67934D4_E797_41BD_A015_871403995F47_.wvu.Rows" sId="1"/>
    <rfmt sheetId="1" xfDxf="1" sqref="A326:XFD326" start="0" length="0">
      <dxf>
        <font>
          <i/>
          <name val="Times New Roman CYR"/>
          <family val="1"/>
        </font>
        <alignment wrapText="1"/>
      </dxf>
    </rfmt>
    <rcc rId="0" sId="1" dxf="1">
      <nc r="A326" t="inlineStr">
        <is>
          <t>Иные выплаты персоналу государственных (муниципальных) органов, за исключением фонда оплаты труда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26">
        <v>970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6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6" t="inlineStr">
        <is>
          <t>06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6" t="inlineStr">
        <is>
          <t>02101 81020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6" t="inlineStr">
        <is>
          <t>122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36" sId="1" numFmtId="4">
    <nc r="G327">
      <v>100</v>
    </nc>
  </rcc>
  <rcc rId="5537" sId="1" numFmtId="4">
    <nc r="G328">
      <v>100</v>
    </nc>
  </rcc>
  <rrc rId="5538" sId="1" ref="A342:XFD342" action="deleteRow">
    <undo index="65535" exp="ref" v="1" dr="G342" r="G337" sId="1"/>
    <undo index="65535" exp="area" ref3D="1" dr="$A$513:$XFD$513" dn="Z_B67934D4_E797_41BD_A015_871403995F47_.wvu.Rows" sId="1"/>
    <undo index="65535" exp="area" ref3D="1" dr="$A$483:$XFD$483" dn="Z_B67934D4_E797_41BD_A015_871403995F47_.wvu.Rows" sId="1"/>
    <undo index="65535" exp="area" ref3D="1" dr="$A$454:$XFD$454" dn="Z_B67934D4_E797_41BD_A015_871403995F47_.wvu.Rows" sId="1"/>
    <undo index="65535" exp="area" ref3D="1" dr="$A$433:$XFD$434" dn="Z_B67934D4_E797_41BD_A015_871403995F47_.wvu.Rows" sId="1"/>
    <undo index="65535" exp="area" ref3D="1" dr="$A$425:$XFD$426" dn="Z_B67934D4_E797_41BD_A015_871403995F47_.wvu.Rows" sId="1"/>
    <undo index="65535" exp="area" ref3D="1" dr="$A$383:$XFD$386" dn="Z_B67934D4_E797_41BD_A015_871403995F47_.wvu.Rows" sId="1"/>
    <undo index="65535" exp="area" ref3D="1" dr="$A$371:$XFD$376" dn="Z_B67934D4_E797_41BD_A015_871403995F47_.wvu.Rows" sId="1"/>
    <rfmt sheetId="1" xfDxf="1" sqref="A342:XFD34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2" t="inlineStr">
        <is>
          <t>Иные межбюджетные трансферты на прочие мероприятия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02201 63010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2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</f>
      </nc>
      <ndxf>
        <font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39" sId="1" ref="A342:XFD342" action="deleteRow">
    <undo index="65535" exp="area" ref3D="1" dr="$A$512:$XFD$512" dn="Z_B67934D4_E797_41BD_A015_871403995F47_.wvu.Rows" sId="1"/>
    <undo index="65535" exp="area" ref3D="1" dr="$A$482:$XFD$482" dn="Z_B67934D4_E797_41BD_A015_871403995F47_.wvu.Rows" sId="1"/>
    <undo index="65535" exp="area" ref3D="1" dr="$A$453:$XFD$453" dn="Z_B67934D4_E797_41BD_A015_871403995F47_.wvu.Rows" sId="1"/>
    <undo index="65535" exp="area" ref3D="1" dr="$A$432:$XFD$433" dn="Z_B67934D4_E797_41BD_A015_871403995F47_.wvu.Rows" sId="1"/>
    <undo index="65535" exp="area" ref3D="1" dr="$A$424:$XFD$425" dn="Z_B67934D4_E797_41BD_A015_871403995F47_.wvu.Rows" sId="1"/>
    <undo index="65535" exp="area" ref3D="1" dr="$A$382:$XFD$385" dn="Z_B67934D4_E797_41BD_A015_871403995F47_.wvu.Rows" sId="1"/>
    <undo index="65535" exp="area" ref3D="1" dr="$A$370:$XFD$375" dn="Z_B67934D4_E797_41BD_A015_871403995F47_.wvu.Rows" sId="1"/>
    <rfmt sheetId="1" xfDxf="1" sqref="A342:XFD34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2" t="inlineStr">
        <is>
          <t>Иные межбюджетные трансферты</t>
        </is>
      </nc>
      <ndxf>
        <font>
          <i val="0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14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02201 63010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2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42" start="0" length="0">
      <dxf>
        <font>
          <i val="0"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40" sId="1">
    <oc r="G337">
      <f>G338+G340+#REF!</f>
    </oc>
    <nc r="G337">
      <f>G338+G340</f>
    </nc>
  </rcc>
</revisions>
</file>

<file path=xl/revisions/revisionLog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41" sId="1" numFmtId="4">
    <nc r="G349">
      <v>4289.7</v>
    </nc>
  </rcc>
  <rcc rId="5542" sId="1" numFmtId="4">
    <nc r="G351">
      <v>1295.5</v>
    </nc>
  </rcc>
  <rrc rId="5543" sId="1" ref="A350:XFD350" action="deleteRow">
    <undo index="65535" exp="area" ref3D="1" dr="$A$511:$XFD$511" dn="Z_B67934D4_E797_41BD_A015_871403995F47_.wvu.Rows" sId="1"/>
    <undo index="65535" exp="area" ref3D="1" dr="$A$481:$XFD$481" dn="Z_B67934D4_E797_41BD_A015_871403995F47_.wvu.Rows" sId="1"/>
    <undo index="65535" exp="area" ref3D="1" dr="$A$452:$XFD$452" dn="Z_B67934D4_E797_41BD_A015_871403995F47_.wvu.Rows" sId="1"/>
    <undo index="65535" exp="area" ref3D="1" dr="$A$431:$XFD$432" dn="Z_B67934D4_E797_41BD_A015_871403995F47_.wvu.Rows" sId="1"/>
    <undo index="65535" exp="area" ref3D="1" dr="$A$423:$XFD$424" dn="Z_B67934D4_E797_41BD_A015_871403995F47_.wvu.Rows" sId="1"/>
    <undo index="65535" exp="area" ref3D="1" dr="$A$381:$XFD$384" dn="Z_B67934D4_E797_41BD_A015_871403995F47_.wvu.Rows" sId="1"/>
    <undo index="65535" exp="area" ref3D="1" dr="$A$369:$XFD$374" dn="Z_B67934D4_E797_41BD_A015_871403995F47_.wvu.Rows" sId="1"/>
    <rfmt sheetId="1" xfDxf="1" sqref="A350:XFD350" start="0" length="0">
      <dxf>
        <font>
          <name val="Times New Roman CYR"/>
          <family val="1"/>
        </font>
        <alignment wrapText="1"/>
      </dxf>
    </rfmt>
    <rcc rId="0" sId="1" dxf="1">
      <nc r="A350" t="inlineStr">
        <is>
          <t>Иные выплаты персоналу,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0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0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0" t="inlineStr">
        <is>
          <t>04102 81020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0" t="inlineStr">
        <is>
          <t>122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5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44" sId="1" ref="A351:XFD351" action="deleteRow">
    <undo index="65535" exp="area" dr="G349:G351" r="G348" sId="1"/>
    <undo index="65535" exp="area" ref3D="1" dr="$A$510:$XFD$510" dn="Z_B67934D4_E797_41BD_A015_871403995F47_.wvu.Rows" sId="1"/>
    <undo index="65535" exp="area" ref3D="1" dr="$A$480:$XFD$480" dn="Z_B67934D4_E797_41BD_A015_871403995F47_.wvu.Rows" sId="1"/>
    <undo index="65535" exp="area" ref3D="1" dr="$A$451:$XFD$451" dn="Z_B67934D4_E797_41BD_A015_871403995F47_.wvu.Rows" sId="1"/>
    <undo index="65535" exp="area" ref3D="1" dr="$A$430:$XFD$431" dn="Z_B67934D4_E797_41BD_A015_871403995F47_.wvu.Rows" sId="1"/>
    <undo index="65535" exp="area" ref3D="1" dr="$A$422:$XFD$423" dn="Z_B67934D4_E797_41BD_A015_871403995F47_.wvu.Rows" sId="1"/>
    <undo index="65535" exp="area" ref3D="1" dr="$A$380:$XFD$383" dn="Z_B67934D4_E797_41BD_A015_871403995F47_.wvu.Rows" sId="1"/>
    <undo index="65535" exp="area" ref3D="1" dr="$A$368:$XFD$373" dn="Z_B67934D4_E797_41BD_A015_871403995F47_.wvu.Rows" sId="1"/>
    <rfmt sheetId="1" xfDxf="1" sqref="A351:XFD351" start="0" length="0">
      <dxf>
        <font>
          <i/>
          <name val="Times New Roman CYR"/>
          <family val="1"/>
        </font>
        <alignment wrapText="1"/>
      </dxf>
    </rfmt>
    <rcc rId="0" sId="1" dxf="1">
      <nc r="A351" t="inlineStr">
        <is>
          <t>Уплата иных платежей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1" t="inlineStr">
        <is>
          <t>971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1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1" t="inlineStr">
        <is>
          <t>13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1" t="inlineStr">
        <is>
          <t>04102 81020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1" t="inlineStr">
        <is>
          <t>853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51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45" sId="1" numFmtId="4">
    <nc r="G352">
      <v>50</v>
    </nc>
  </rcc>
  <rcc rId="5546" sId="1" numFmtId="4">
    <nc r="G353">
      <v>50</v>
    </nc>
  </rcc>
  <rrc rId="5547" sId="1" ref="A358:XFD358" action="deleteRow">
    <undo index="0" exp="ref" v="1" dr="G358" r="G357" sId="1"/>
    <undo index="65535" exp="area" ref3D="1" dr="$A$509:$XFD$509" dn="Z_B67934D4_E797_41BD_A015_871403995F47_.wvu.Rows" sId="1"/>
    <undo index="65535" exp="area" ref3D="1" dr="$A$479:$XFD$479" dn="Z_B67934D4_E797_41BD_A015_871403995F47_.wvu.Rows" sId="1"/>
    <undo index="65535" exp="area" ref3D="1" dr="$A$450:$XFD$450" dn="Z_B67934D4_E797_41BD_A015_871403995F47_.wvu.Rows" sId="1"/>
    <undo index="65535" exp="area" ref3D="1" dr="$A$429:$XFD$430" dn="Z_B67934D4_E797_41BD_A015_871403995F47_.wvu.Rows" sId="1"/>
    <undo index="65535" exp="area" ref3D="1" dr="$A$421:$XFD$422" dn="Z_B67934D4_E797_41BD_A015_871403995F47_.wvu.Rows" sId="1"/>
    <undo index="65535" exp="area" ref3D="1" dr="$A$379:$XFD$382" dn="Z_B67934D4_E797_41BD_A015_871403995F47_.wvu.Rows" sId="1"/>
    <undo index="65535" exp="area" ref3D="1" dr="$A$367:$XFD$372" dn="Z_B67934D4_E797_41BD_A015_871403995F47_.wvu.Rows" sId="1"/>
    <rfmt sheetId="1" xfDxf="1" sqref="A358:XFD358" start="0" length="0">
      <dxf>
        <font>
          <name val="Times New Roman CYR"/>
          <family val="1"/>
        </font>
        <alignment wrapText="1"/>
      </dxf>
    </rfmt>
    <rcc rId="0" sId="1" dxf="1">
      <nc r="A358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58">
        <v>971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8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8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8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58">
        <f>G359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48" sId="1" ref="A358:XFD358" action="deleteRow">
    <undo index="65535" exp="area" ref3D="1" dr="$A$508:$XFD$508" dn="Z_B67934D4_E797_41BD_A015_871403995F47_.wvu.Rows" sId="1"/>
    <undo index="65535" exp="area" ref3D="1" dr="$A$478:$XFD$478" dn="Z_B67934D4_E797_41BD_A015_871403995F47_.wvu.Rows" sId="1"/>
    <undo index="65535" exp="area" ref3D="1" dr="$A$449:$XFD$449" dn="Z_B67934D4_E797_41BD_A015_871403995F47_.wvu.Rows" sId="1"/>
    <undo index="65535" exp="area" ref3D="1" dr="$A$428:$XFD$429" dn="Z_B67934D4_E797_41BD_A015_871403995F47_.wvu.Rows" sId="1"/>
    <undo index="65535" exp="area" ref3D="1" dr="$A$420:$XFD$421" dn="Z_B67934D4_E797_41BD_A015_871403995F47_.wvu.Rows" sId="1"/>
    <undo index="65535" exp="area" ref3D="1" dr="$A$378:$XFD$381" dn="Z_B67934D4_E797_41BD_A015_871403995F47_.wvu.Rows" sId="1"/>
    <undo index="65535" exp="area" ref3D="1" dr="$A$366:$XFD$371" dn="Z_B67934D4_E797_41BD_A015_871403995F47_.wvu.Rows" sId="1"/>
    <rfmt sheetId="1" xfDxf="1" sqref="A358:XFD358" start="0" length="0">
      <dxf>
        <font>
          <name val="Times New Roman CYR"/>
          <family val="1"/>
        </font>
        <alignment wrapText="1"/>
      </dxf>
    </rfmt>
    <rcc rId="0" sId="1" dxf="1">
      <nc r="A358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58">
        <v>971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8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8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8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5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49" sId="1">
    <oc r="G357">
      <f>#REF!+G358</f>
    </oc>
    <nc r="G357">
      <f>G358</f>
    </nc>
  </rcc>
  <rcc rId="5550" sId="1">
    <nc r="G359">
      <f>1207.7</f>
    </nc>
  </rcc>
  <rcc rId="5551" sId="1">
    <oc r="G373">
      <f>367.6</f>
    </oc>
    <nc r="G373">
      <f>367.6+19.4</f>
    </nc>
  </rcc>
  <rcc rId="5552" sId="1" numFmtId="4">
    <oc r="G375">
      <v>200</v>
    </oc>
    <nc r="G375">
      <f>200+50</f>
    </nc>
  </rcc>
  <rcc rId="5553" sId="1" numFmtId="4">
    <nc r="G371">
      <v>50</v>
    </nc>
  </rcc>
  <rcc rId="5554" sId="1" numFmtId="4">
    <nc r="G356">
      <v>50</v>
    </nc>
  </rcc>
  <rrc rId="5555" sId="1" ref="A376:XFD376" action="deleteRow">
    <undo index="65535" exp="ref" v="1" dr="G376" r="G342" sId="1"/>
    <undo index="65535" exp="area" ref3D="1" dr="$A$507:$XFD$507" dn="Z_B67934D4_E797_41BD_A015_871403995F47_.wvu.Rows" sId="1"/>
    <undo index="65535" exp="area" ref3D="1" dr="$A$477:$XFD$477" dn="Z_B67934D4_E797_41BD_A015_871403995F47_.wvu.Rows" sId="1"/>
    <undo index="65535" exp="area" ref3D="1" dr="$A$448:$XFD$448" dn="Z_B67934D4_E797_41BD_A015_871403995F47_.wvu.Rows" sId="1"/>
    <undo index="65535" exp="area" ref3D="1" dr="$A$427:$XFD$428" dn="Z_B67934D4_E797_41BD_A015_871403995F47_.wvu.Rows" sId="1"/>
    <undo index="65535" exp="area" ref3D="1" dr="$A$419:$XFD$420" dn="Z_B67934D4_E797_41BD_A015_871403995F47_.wvu.Rows" sId="1"/>
    <undo index="65535" exp="area" ref3D="1" dr="$A$377:$XFD$380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ОБРАЗОВАНИЕ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56" sId="1" ref="A376:XFD376" action="deleteRow">
    <undo index="65535" exp="area" ref3D="1" dr="$A$506:$XFD$506" dn="Z_B67934D4_E797_41BD_A015_871403995F47_.wvu.Rows" sId="1"/>
    <undo index="65535" exp="area" ref3D="1" dr="$A$476:$XFD$476" dn="Z_B67934D4_E797_41BD_A015_871403995F47_.wvu.Rows" sId="1"/>
    <undo index="65535" exp="area" ref3D="1" dr="$A$447:$XFD$447" dn="Z_B67934D4_E797_41BD_A015_871403995F47_.wvu.Rows" sId="1"/>
    <undo index="65535" exp="area" ref3D="1" dr="$A$426:$XFD$427" dn="Z_B67934D4_E797_41BD_A015_871403995F47_.wvu.Rows" sId="1"/>
    <undo index="65535" exp="area" ref3D="1" dr="$A$418:$XFD$419" dn="Z_B67934D4_E797_41BD_A015_871403995F47_.wvu.Rows" sId="1"/>
    <undo index="65535" exp="area" ref3D="1" dr="$A$376:$XFD$379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Общее образование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i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57" sId="1" ref="A376:XFD376" action="deleteRow">
    <undo index="65535" exp="area" ref3D="1" dr="$A$505:$XFD$505" dn="Z_B67934D4_E797_41BD_A015_871403995F47_.wvu.Rows" sId="1"/>
    <undo index="65535" exp="area" ref3D="1" dr="$A$475:$XFD$475" dn="Z_B67934D4_E797_41BD_A015_871403995F47_.wvu.Rows" sId="1"/>
    <undo index="65535" exp="area" ref3D="1" dr="$A$446:$XFD$446" dn="Z_B67934D4_E797_41BD_A015_871403995F47_.wvu.Rows" sId="1"/>
    <undo index="65535" exp="area" ref3D="1" dr="$A$425:$XFD$426" dn="Z_B67934D4_E797_41BD_A015_871403995F47_.wvu.Rows" sId="1"/>
    <undo index="65535" exp="area" ref3D="1" dr="$A$417:$XFD$418" dn="Z_B67934D4_E797_41BD_A015_871403995F47_.wvu.Rows" sId="1"/>
    <undo index="65535" exp="area" ref3D="1" dr="$A$376:$XFD$378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Непрограммные расходы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58" sId="1" ref="A376:XFD376" action="deleteRow">
    <undo index="65535" exp="area" ref3D="1" dr="$A$504:$XFD$504" dn="Z_B67934D4_E797_41BD_A015_871403995F47_.wvu.Rows" sId="1"/>
    <undo index="65535" exp="area" ref3D="1" dr="$A$474:$XFD$474" dn="Z_B67934D4_E797_41BD_A015_871403995F47_.wvu.Rows" sId="1"/>
    <undo index="65535" exp="area" ref3D="1" dr="$A$445:$XFD$445" dn="Z_B67934D4_E797_41BD_A015_871403995F47_.wvu.Rows" sId="1"/>
    <undo index="65535" exp="area" ref3D="1" dr="$A$424:$XFD$425" dn="Z_B67934D4_E797_41BD_A015_871403995F47_.wvu.Rows" sId="1"/>
    <undo index="65535" exp="area" ref3D="1" dr="$A$416:$XFD$417" dn="Z_B67934D4_E797_41BD_A015_871403995F47_.wvu.Rows" sId="1"/>
    <undo index="65535" exp="area" ref3D="1" dr="$A$376:$XFD$377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59" sId="1" ref="A376:XFD376" action="deleteRow">
    <undo index="65535" exp="area" ref3D="1" dr="$A$503:$XFD$503" dn="Z_B67934D4_E797_41BD_A015_871403995F47_.wvu.Rows" sId="1"/>
    <undo index="65535" exp="area" ref3D="1" dr="$A$473:$XFD$473" dn="Z_B67934D4_E797_41BD_A015_871403995F47_.wvu.Rows" sId="1"/>
    <undo index="65535" exp="area" ref3D="1" dr="$A$444:$XFD$444" dn="Z_B67934D4_E797_41BD_A015_871403995F47_.wvu.Rows" sId="1"/>
    <undo index="65535" exp="area" ref3D="1" dr="$A$423:$XFD$424" dn="Z_B67934D4_E797_41BD_A015_871403995F47_.wvu.Rows" sId="1"/>
    <undo index="65535" exp="area" ref3D="1" dr="$A$415:$XFD$416" dn="Z_B67934D4_E797_41BD_A015_871403995F47_.wvu.Rows" sId="1"/>
    <undo index="65535" exp="area" ref3D="1" dr="$A$376:$XFD$376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6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7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60" sId="1" ref="A376:XFD376" action="deleteRow">
    <undo index="65535" exp="ref" v="1" dr="G376" r="G342" sId="1"/>
    <undo index="65535" exp="area" ref3D="1" dr="$A$502:$XFD$502" dn="Z_B67934D4_E797_41BD_A015_871403995F47_.wvu.Rows" sId="1"/>
    <undo index="65535" exp="area" ref3D="1" dr="$A$472:$XFD$472" dn="Z_B67934D4_E797_41BD_A015_871403995F47_.wvu.Rows" sId="1"/>
    <undo index="65535" exp="area" ref3D="1" dr="$A$443:$XFD$443" dn="Z_B67934D4_E797_41BD_A015_871403995F47_.wvu.Rows" sId="1"/>
    <undo index="65535" exp="area" ref3D="1" dr="$A$422:$XFD$423" dn="Z_B67934D4_E797_41BD_A015_871403995F47_.wvu.Rows" sId="1"/>
    <undo index="65535" exp="area" ref3D="1" dr="$A$414:$XFD$415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КУЛЬТУРА, КИНЕМАТОГРАФИЯ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76" start="0" length="0">
      <dxf>
        <font>
          <b/>
          <name val="Times New Roman CYR"/>
          <family val="1"/>
        </font>
        <fill>
          <patternFill patternType="solid">
            <bgColor theme="8" tint="0.59999389629810485"/>
          </patternFill>
        </fill>
      </dxf>
    </rfmt>
    <rfmt sheetId="1" sqref="I376" start="0" length="0">
      <dxf>
        <font>
          <b/>
          <name val="Times New Roman CYR"/>
          <family val="1"/>
        </font>
        <fill>
          <patternFill patternType="solid">
            <bgColor theme="8" tint="0.59999389629810485"/>
          </patternFill>
        </fill>
      </dxf>
    </rfmt>
    <rfmt sheetId="1" sqref="J376" start="0" length="0">
      <dxf>
        <font>
          <b/>
          <name val="Times New Roman CYR"/>
          <family val="1"/>
        </font>
        <fill>
          <patternFill patternType="solid">
            <bgColor theme="8" tint="0.59999389629810485"/>
          </patternFill>
        </fill>
      </dxf>
    </rfmt>
    <rfmt sheetId="1" sqref="K376" start="0" length="0">
      <dxf>
        <font>
          <b/>
          <name val="Times New Roman CYR"/>
          <family val="1"/>
        </font>
        <fill>
          <patternFill patternType="solid">
            <bgColor theme="8" tint="0.59999389629810485"/>
          </patternFill>
        </fill>
      </dxf>
    </rfmt>
  </rrc>
  <rrc rId="5561" sId="1" ref="A376:XFD376" action="deleteRow">
    <undo index="65535" exp="area" ref3D="1" dr="$A$501:$XFD$501" dn="Z_B67934D4_E797_41BD_A015_871403995F47_.wvu.Rows" sId="1"/>
    <undo index="65535" exp="area" ref3D="1" dr="$A$471:$XFD$471" dn="Z_B67934D4_E797_41BD_A015_871403995F47_.wvu.Rows" sId="1"/>
    <undo index="65535" exp="area" ref3D="1" dr="$A$442:$XFD$442" dn="Z_B67934D4_E797_41BD_A015_871403995F47_.wvu.Rows" sId="1"/>
    <undo index="65535" exp="area" ref3D="1" dr="$A$421:$XFD$422" dn="Z_B67934D4_E797_41BD_A015_871403995F47_.wvu.Rows" sId="1"/>
    <undo index="65535" exp="area" ref3D="1" dr="$A$413:$XFD$414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Культура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 xml:space="preserve">08 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G378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76" start="0" length="0">
      <dxf>
        <font>
          <b/>
          <name val="Times New Roman CYR"/>
          <family val="1"/>
        </font>
      </dxf>
    </rfmt>
    <rfmt sheetId="1" sqref="I376" start="0" length="0">
      <dxf>
        <font>
          <b/>
          <name val="Times New Roman CYR"/>
          <family val="1"/>
        </font>
      </dxf>
    </rfmt>
    <rfmt sheetId="1" sqref="J376" start="0" length="0">
      <dxf>
        <font>
          <b/>
          <name val="Times New Roman CYR"/>
          <family val="1"/>
        </font>
      </dxf>
    </rfmt>
    <rfmt sheetId="1" sqref="K376" start="0" length="0">
      <dxf>
        <font>
          <b/>
          <name val="Times New Roman CYR"/>
          <family val="1"/>
        </font>
      </dxf>
    </rfmt>
  </rrc>
  <rrc rId="5562" sId="1" ref="A376:XFD376" action="deleteRow">
    <undo index="65535" exp="area" ref3D="1" dr="$A$500:$XFD$500" dn="Z_B67934D4_E797_41BD_A015_871403995F47_.wvu.Rows" sId="1"/>
    <undo index="65535" exp="area" ref3D="1" dr="$A$470:$XFD$470" dn="Z_B67934D4_E797_41BD_A015_871403995F47_.wvu.Rows" sId="1"/>
    <undo index="65535" exp="area" ref3D="1" dr="$A$441:$XFD$441" dn="Z_B67934D4_E797_41BD_A015_871403995F47_.wvu.Rows" sId="1"/>
    <undo index="65535" exp="area" ref3D="1" dr="$A$420:$XFD$421" dn="Z_B67934D4_E797_41BD_A015_871403995F47_.wvu.Rows" sId="1"/>
    <undo index="65535" exp="area" ref3D="1" dr="$A$412:$XFD$413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Непрограммные расходы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63" sId="1" ref="A376:XFD376" action="deleteRow">
    <undo index="65535" exp="area" ref3D="1" dr="$A$499:$XFD$499" dn="Z_B67934D4_E797_41BD_A015_871403995F47_.wvu.Rows" sId="1"/>
    <undo index="65535" exp="area" ref3D="1" dr="$A$469:$XFD$469" dn="Z_B67934D4_E797_41BD_A015_871403995F47_.wvu.Rows" sId="1"/>
    <undo index="65535" exp="area" ref3D="1" dr="$A$440:$XFD$440" dn="Z_B67934D4_E797_41BD_A015_871403995F47_.wvu.Rows" sId="1"/>
    <undo index="65535" exp="area" ref3D="1" dr="$A$419:$XFD$420" dn="Z_B67934D4_E797_41BD_A015_871403995F47_.wvu.Rows" sId="1"/>
    <undo index="65535" exp="area" ref3D="1" dr="$A$411:$XFD$412" dn="Z_B67934D4_E797_41BD_A015_871403995F47_.wvu.Rows" sId="1"/>
    <rfmt sheetId="1" xfDxf="1" sqref="A376:XFD376" start="0" length="0">
      <dxf>
        <font>
          <i/>
          <name val="Times New Roman CYR"/>
          <family val="1"/>
        </font>
        <alignment wrapText="1"/>
      </dxf>
    </rfmt>
    <rcc rId="0" sId="1" dxf="1">
      <nc r="A376" t="inlineStr">
        <is>
          <t>Прочие мероприятия , связанные с выполнением обязательств ОМСУ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76" start="0" length="0">
      <dxf>
        <font>
          <i val="0"/>
          <name val="Times New Roman CYR"/>
          <family val="1"/>
        </font>
      </dxf>
    </rfmt>
    <rfmt sheetId="1" sqref="I376" start="0" length="0">
      <dxf>
        <font>
          <i val="0"/>
          <name val="Times New Roman CYR"/>
          <family val="1"/>
        </font>
      </dxf>
    </rfmt>
    <rfmt sheetId="1" sqref="J376" start="0" length="0">
      <dxf>
        <font>
          <i val="0"/>
          <name val="Times New Roman CYR"/>
          <family val="1"/>
        </font>
      </dxf>
    </rfmt>
    <rfmt sheetId="1" sqref="K376" start="0" length="0">
      <dxf>
        <font>
          <i val="0"/>
          <name val="Times New Roman CYR"/>
          <family val="1"/>
        </font>
      </dxf>
    </rfmt>
  </rrc>
  <rrc rId="5564" sId="1" ref="A376:XFD376" action="deleteRow">
    <undo index="65535" exp="area" ref3D="1" dr="$A$498:$XFD$498" dn="Z_B67934D4_E797_41BD_A015_871403995F47_.wvu.Rows" sId="1"/>
    <undo index="65535" exp="area" ref3D="1" dr="$A$468:$XFD$468" dn="Z_B67934D4_E797_41BD_A015_871403995F47_.wvu.Rows" sId="1"/>
    <undo index="65535" exp="area" ref3D="1" dr="$A$439:$XFD$439" dn="Z_B67934D4_E797_41BD_A015_871403995F47_.wvu.Rows" sId="1"/>
    <undo index="65535" exp="area" ref3D="1" dr="$A$418:$XFD$419" dn="Z_B67934D4_E797_41BD_A015_871403995F47_.wvu.Rows" sId="1"/>
    <undo index="65535" exp="area" ref3D="1" dr="$A$410:$XFD$411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6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7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65" sId="1" ref="A376:XFD376" action="deleteRow">
    <undo index="65535" exp="ref" v="1" dr="G376" r="G342" sId="1"/>
    <undo index="65535" exp="area" ref3D="1" dr="$A$497:$XFD$497" dn="Z_B67934D4_E797_41BD_A015_871403995F47_.wvu.Rows" sId="1"/>
    <undo index="65535" exp="area" ref3D="1" dr="$A$467:$XFD$467" dn="Z_B67934D4_E797_41BD_A015_871403995F47_.wvu.Rows" sId="1"/>
    <undo index="65535" exp="area" ref3D="1" dr="$A$438:$XFD$438" dn="Z_B67934D4_E797_41BD_A015_871403995F47_.wvu.Rows" sId="1"/>
    <undo index="65535" exp="area" ref3D="1" dr="$A$417:$XFD$418" dn="Z_B67934D4_E797_41BD_A015_871403995F47_.wvu.Rows" sId="1"/>
    <undo index="65535" exp="area" ref3D="1" dr="$A$409:$XFD$410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ФИЗИЧЕСКАЯ КУЛЬТУРА И СПОРТ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G377+G381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66" sId="1" ref="A376:XFD376" action="deleteRow">
    <undo index="65535" exp="area" ref3D="1" dr="$A$496:$XFD$496" dn="Z_B67934D4_E797_41BD_A015_871403995F47_.wvu.Rows" sId="1"/>
    <undo index="65535" exp="area" ref3D="1" dr="$A$466:$XFD$466" dn="Z_B67934D4_E797_41BD_A015_871403995F47_.wvu.Rows" sId="1"/>
    <undo index="65535" exp="area" ref3D="1" dr="$A$437:$XFD$437" dn="Z_B67934D4_E797_41BD_A015_871403995F47_.wvu.Rows" sId="1"/>
    <undo index="65535" exp="area" ref3D="1" dr="$A$416:$XFD$417" dn="Z_B67934D4_E797_41BD_A015_871403995F47_.wvu.Rows" sId="1"/>
    <undo index="65535" exp="area" ref3D="1" dr="$A$408:$XFD$409" dn="Z_B67934D4_E797_41BD_A015_871403995F47_.wvu.Rows" sId="1"/>
    <rfmt sheetId="1" xfDxf="1" sqref="A376:XFD376" start="0" length="0">
      <dxf>
        <font>
          <i/>
          <name val="Times New Roman CYR"/>
          <family val="1"/>
        </font>
        <alignment wrapText="1"/>
      </dxf>
    </rfmt>
    <rcc rId="0" sId="1" dxf="1">
      <nc r="A376" t="inlineStr">
        <is>
          <t>Массовый спорт</t>
        </is>
      </nc>
      <n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6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67" sId="1" ref="A376:XFD376" action="deleteRow">
    <undo index="65535" exp="area" ref3D="1" dr="$A$495:$XFD$495" dn="Z_B67934D4_E797_41BD_A015_871403995F47_.wvu.Rows" sId="1"/>
    <undo index="65535" exp="area" ref3D="1" dr="$A$465:$XFD$465" dn="Z_B67934D4_E797_41BD_A015_871403995F47_.wvu.Rows" sId="1"/>
    <undo index="65535" exp="area" ref3D="1" dr="$A$436:$XFD$436" dn="Z_B67934D4_E797_41BD_A015_871403995F47_.wvu.Rows" sId="1"/>
    <undo index="65535" exp="area" ref3D="1" dr="$A$415:$XFD$416" dn="Z_B67934D4_E797_41BD_A015_871403995F47_.wvu.Rows" sId="1"/>
    <undo index="65535" exp="area" ref3D="1" dr="$A$407:$XFD$408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Непрограммные расходы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68" sId="1" ref="A376:XFD376" action="deleteRow">
    <undo index="65535" exp="area" ref3D="1" dr="$A$494:$XFD$494" dn="Z_B67934D4_E797_41BD_A015_871403995F47_.wvu.Rows" sId="1"/>
    <undo index="65535" exp="area" ref3D="1" dr="$A$464:$XFD$464" dn="Z_B67934D4_E797_41BD_A015_871403995F47_.wvu.Rows" sId="1"/>
    <undo index="65535" exp="area" ref3D="1" dr="$A$435:$XFD$435" dn="Z_B67934D4_E797_41BD_A015_871403995F47_.wvu.Rows" sId="1"/>
    <undo index="65535" exp="area" ref3D="1" dr="$A$414:$XFD$415" dn="Z_B67934D4_E797_41BD_A015_871403995F47_.wvu.Rows" sId="1"/>
    <undo index="65535" exp="area" ref3D="1" dr="$A$406:$XFD$407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69" sId="1" ref="A376:XFD376" action="deleteRow">
    <undo index="65535" exp="area" ref3D="1" dr="$A$493:$XFD$493" dn="Z_B67934D4_E797_41BD_A015_871403995F47_.wvu.Rows" sId="1"/>
    <undo index="65535" exp="area" ref3D="1" dr="$A$463:$XFD$463" dn="Z_B67934D4_E797_41BD_A015_871403995F47_.wvu.Rows" sId="1"/>
    <undo index="65535" exp="area" ref3D="1" dr="$A$434:$XFD$434" dn="Z_B67934D4_E797_41BD_A015_871403995F47_.wvu.Rows" sId="1"/>
    <undo index="65535" exp="area" ref3D="1" dr="$A$413:$XFD$414" dn="Z_B67934D4_E797_41BD_A015_871403995F47_.wvu.Rows" sId="1"/>
    <undo index="65535" exp="area" ref3D="1" dr="$A$405:$XFD$406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6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7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70" sId="1" ref="A376:XFD376" action="deleteRow">
    <undo index="65535" exp="area" ref3D="1" dr="$A$492:$XFD$492" dn="Z_B67934D4_E797_41BD_A015_871403995F47_.wvu.Rows" sId="1"/>
    <undo index="65535" exp="area" ref3D="1" dr="$A$462:$XFD$462" dn="Z_B67934D4_E797_41BD_A015_871403995F47_.wvu.Rows" sId="1"/>
    <undo index="65535" exp="area" ref3D="1" dr="$A$433:$XFD$433" dn="Z_B67934D4_E797_41BD_A015_871403995F47_.wvu.Rows" sId="1"/>
    <undo index="65535" exp="area" ref3D="1" dr="$A$412:$XFD$413" dn="Z_B67934D4_E797_41BD_A015_871403995F47_.wvu.Rows" sId="1"/>
    <undo index="65535" exp="area" ref3D="1" dr="$A$404:$XFD$405" dn="Z_B67934D4_E797_41BD_A015_871403995F47_.wvu.Rows" sId="1"/>
    <rfmt sheetId="1" xfDxf="1" sqref="A376:XFD376" start="0" length="0">
      <dxf>
        <font>
          <b/>
          <name val="Times New Roman CYR"/>
          <family val="1"/>
        </font>
        <fill>
          <patternFill patternType="solid">
            <bgColor theme="8" tint="0.59999389629810485"/>
          </patternFill>
        </fill>
        <alignment wrapText="1"/>
      </dxf>
    </rfmt>
    <rcc rId="0" sId="1" dxf="1">
      <nc r="A376" t="inlineStr">
        <is>
          <t>Другие вопросы в области физической культуры и спорта</t>
        </is>
      </nc>
      <ndxf>
        <font>
          <name val="Times New Roman"/>
          <family val="1"/>
        </font>
        <fill>
          <patternFill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76" start="0" length="0">
      <dxf>
        <font>
          <b val="0"/>
          <name val="Times New Roman CYR"/>
          <family val="1"/>
        </font>
        <fill>
          <patternFill patternType="none">
            <bgColor indexed="65"/>
          </patternFill>
        </fill>
      </dxf>
    </rfmt>
    <rfmt sheetId="1" sqref="I376" start="0" length="0">
      <dxf>
        <font>
          <b val="0"/>
          <name val="Times New Roman CYR"/>
          <family val="1"/>
        </font>
        <fill>
          <patternFill patternType="none">
            <bgColor indexed="65"/>
          </patternFill>
        </fill>
      </dxf>
    </rfmt>
    <rfmt sheetId="1" sqref="J376" start="0" length="0">
      <dxf>
        <font>
          <b val="0"/>
          <name val="Times New Roman CYR"/>
          <family val="1"/>
        </font>
        <fill>
          <patternFill patternType="none">
            <bgColor indexed="65"/>
          </patternFill>
        </fill>
      </dxf>
    </rfmt>
    <rfmt sheetId="1" sqref="K376" start="0" length="0">
      <dxf>
        <font>
          <b val="0"/>
          <name val="Times New Roman CYR"/>
          <family val="1"/>
        </font>
        <fill>
          <patternFill patternType="none">
            <bgColor indexed="65"/>
          </patternFill>
        </fill>
      </dxf>
    </rfmt>
  </rrc>
  <rrc rId="5571" sId="1" ref="A376:XFD376" action="deleteRow">
    <undo index="65535" exp="area" ref3D="1" dr="$A$491:$XFD$491" dn="Z_B67934D4_E797_41BD_A015_871403995F47_.wvu.Rows" sId="1"/>
    <undo index="65535" exp="area" ref3D="1" dr="$A$461:$XFD$461" dn="Z_B67934D4_E797_41BD_A015_871403995F47_.wvu.Rows" sId="1"/>
    <undo index="65535" exp="area" ref3D="1" dr="$A$432:$XFD$432" dn="Z_B67934D4_E797_41BD_A015_871403995F47_.wvu.Rows" sId="1"/>
    <undo index="65535" exp="area" ref3D="1" dr="$A$411:$XFD$412" dn="Z_B67934D4_E797_41BD_A015_871403995F47_.wvu.Rows" sId="1"/>
    <undo index="65535" exp="area" ref3D="1" dr="$A$403:$XFD$404" dn="Z_B67934D4_E797_41BD_A015_871403995F47_.wvu.Rows" sId="1"/>
    <rfmt sheetId="1" xfDxf="1" sqref="A376:XFD376" start="0" length="0">
      <dxf>
        <font>
          <b/>
          <name val="Times New Roman CYR"/>
          <family val="1"/>
        </font>
        <alignment wrapText="1"/>
      </dxf>
    </rfmt>
    <rcc rId="0" sId="1" dxf="1">
      <nc r="A376" t="inlineStr">
        <is>
          <t>Муниципальная Программа «Развитие физической культуры, спорта и молодежной политики в Селенгинском районе на  2020 – 2024 годы»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09000 00000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76" start="0" length="0">
      <dxf>
        <font>
          <b val="0"/>
          <name val="Times New Roman CYR"/>
          <family val="1"/>
        </font>
      </dxf>
    </rfmt>
    <rfmt sheetId="1" sqref="I376" start="0" length="0">
      <dxf>
        <font>
          <b val="0"/>
          <name val="Times New Roman CYR"/>
          <family val="1"/>
        </font>
      </dxf>
    </rfmt>
    <rfmt sheetId="1" sqref="J376" start="0" length="0">
      <dxf>
        <font>
          <b val="0"/>
          <name val="Times New Roman CYR"/>
          <family val="1"/>
        </font>
      </dxf>
    </rfmt>
    <rfmt sheetId="1" sqref="K376" start="0" length="0">
      <dxf>
        <font>
          <b val="0"/>
          <name val="Times New Roman CYR"/>
          <family val="1"/>
        </font>
      </dxf>
    </rfmt>
  </rrc>
  <rrc rId="5572" sId="1" ref="A376:XFD376" action="deleteRow">
    <undo index="65535" exp="area" ref3D="1" dr="$A$490:$XFD$490" dn="Z_B67934D4_E797_41BD_A015_871403995F47_.wvu.Rows" sId="1"/>
    <undo index="65535" exp="area" ref3D="1" dr="$A$460:$XFD$460" dn="Z_B67934D4_E797_41BD_A015_871403995F47_.wvu.Rows" sId="1"/>
    <undo index="65535" exp="area" ref3D="1" dr="$A$431:$XFD$431" dn="Z_B67934D4_E797_41BD_A015_871403995F47_.wvu.Rows" sId="1"/>
    <undo index="65535" exp="area" ref3D="1" dr="$A$410:$XFD$411" dn="Z_B67934D4_E797_41BD_A015_871403995F47_.wvu.Rows" sId="1"/>
    <undo index="65535" exp="area" ref3D="1" dr="$A$402:$XFD$403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Подпрограмма «Другие вопросы в области физической культуры и спорта»</t>
        </is>
      </nc>
      <ndxf>
        <font>
          <b/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05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09400 00000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73" sId="1" ref="A376:XFD376" action="deleteRow">
    <undo index="65535" exp="area" ref3D="1" dr="$A$489:$XFD$489" dn="Z_B67934D4_E797_41BD_A015_871403995F47_.wvu.Rows" sId="1"/>
    <undo index="65535" exp="area" ref3D="1" dr="$A$459:$XFD$459" dn="Z_B67934D4_E797_41BD_A015_871403995F47_.wvu.Rows" sId="1"/>
    <undo index="65535" exp="area" ref3D="1" dr="$A$430:$XFD$430" dn="Z_B67934D4_E797_41BD_A015_871403995F47_.wvu.Rows" sId="1"/>
    <undo index="65535" exp="area" ref3D="1" dr="$A$409:$XFD$410" dn="Z_B67934D4_E797_41BD_A015_871403995F47_.wvu.Rows" sId="1"/>
    <undo index="65535" exp="area" ref3D="1" dr="$A$401:$XFD$402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Разработка проектно-сметной документации по объекту "Строительство плавательного бассейна в г. Гусиноозерск"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09401 83175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74" sId="1" ref="A376:XFD376" action="deleteRow">
    <undo index="65535" exp="area" ref3D="1" dr="$A$488:$XFD$488" dn="Z_B67934D4_E797_41BD_A015_871403995F47_.wvu.Rows" sId="1"/>
    <undo index="65535" exp="area" ref3D="1" dr="$A$458:$XFD$458" dn="Z_B67934D4_E797_41BD_A015_871403995F47_.wvu.Rows" sId="1"/>
    <undo index="65535" exp="area" ref3D="1" dr="$A$429:$XFD$429" dn="Z_B67934D4_E797_41BD_A015_871403995F47_.wvu.Rows" sId="1"/>
    <undo index="65535" exp="area" ref3D="1" dr="$A$408:$XFD$409" dn="Z_B67934D4_E797_41BD_A015_871403995F47_.wvu.Rows" sId="1"/>
    <undo index="65535" exp="area" ref3D="1" dr="$A$400:$XFD$401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09401 83175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6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7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75" sId="1">
    <oc r="G342">
      <f>G343+G360+#REF!+#REF!+#REF!</f>
    </oc>
    <nc r="G342">
      <f>G343+G360</f>
    </nc>
  </rcc>
</revisions>
</file>

<file path=xl/revisions/revisionLog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76" sId="1" numFmtId="4">
    <nc r="G506">
      <v>50</v>
    </nc>
  </rcc>
  <rcc rId="5577" sId="1" numFmtId="4">
    <nc r="G520">
      <v>1379.3</v>
    </nc>
  </rcc>
  <rcc rId="5578" sId="1" numFmtId="4">
    <nc r="G522">
      <v>416.5</v>
    </nc>
  </rcc>
  <rrc rId="5579" sId="1" ref="A521:XFD521" action="deleteRow">
    <rfmt sheetId="1" xfDxf="1" sqref="A521:XFD521" start="0" length="0">
      <dxf>
        <font>
          <name val="Times New Roman CYR"/>
          <family val="1"/>
        </font>
        <alignment wrapText="1"/>
      </dxf>
    </rfmt>
    <rcc rId="0" sId="1" dxf="1">
      <nc r="A521" t="inlineStr">
        <is>
          <t>Иные выплаты персоналу учреждений, за исключением фонда оплаты труда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1" t="inlineStr">
        <is>
          <t>976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1" t="inlineStr">
        <is>
          <t>99900 83510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21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2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80" sId="1" numFmtId="4">
    <nc r="G522">
      <v>20</v>
    </nc>
  </rcc>
  <rcc rId="5581" sId="1" numFmtId="4">
    <nc r="G523">
      <v>30</v>
    </nc>
  </rcc>
  <rcv guid="{73FC67B9-3A5E-4402-A781-D3BF0209130F}" action="delete"/>
  <rdn rId="0" localSheetId="1" customView="1" name="Z_73FC67B9_3A5E_4402_A781_D3BF0209130F_.wvu.PrintArea" hidden="1" oldHidden="1">
    <formula>Ведом.структура!$A$5:$G$526</formula>
    <oldFormula>Ведом.структура!$A$5:$G$526</oldFormula>
  </rdn>
  <rdn rId="0" localSheetId="1" customView="1" name="Z_73FC67B9_3A5E_4402_A781_D3BF0209130F_.wvu.FilterData" hidden="1" oldHidden="1">
    <formula>Ведом.структура!$A$20:$J$524</formula>
    <oldFormula>Ведом.структура!$A$20:$J$524</oldFormula>
  </rdn>
  <rcv guid="{73FC67B9-3A5E-4402-A781-D3BF0209130F}" action="add"/>
</revisions>
</file>

<file path=xl/revisions/revisionLog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84" sId="1">
    <nc r="G221">
      <f>55045.8+16623.8+13536.3+1849.2+364.2</f>
    </nc>
  </rcc>
  <rrc rId="5585" sId="1" ref="A232:XFD232" action="deleteRow">
    <undo index="0" exp="ref" v="1" dr="G232" r="G225" sId="1"/>
    <undo index="65535" exp="area" ref3D="1" dr="$A$487:$XFD$487" dn="Z_B67934D4_E797_41BD_A015_871403995F47_.wvu.Rows" sId="1"/>
    <undo index="65535" exp="area" ref3D="1" dr="$A$457:$XFD$457" dn="Z_B67934D4_E797_41BD_A015_871403995F47_.wvu.Rows" sId="1"/>
    <undo index="65535" exp="area" ref3D="1" dr="$A$428:$XFD$428" dn="Z_B67934D4_E797_41BD_A015_871403995F47_.wvu.Rows" sId="1"/>
    <undo index="65535" exp="area" ref3D="1" dr="$A$407:$XFD$408" dn="Z_B67934D4_E797_41BD_A015_871403995F47_.wvu.Rows" sId="1"/>
    <undo index="65535" exp="area" ref3D="1" dr="$A$399:$XFD$400" dn="Z_B67934D4_E797_41BD_A015_871403995F47_.wvu.Rows" sId="1"/>
    <undo index="65535" exp="area" ref3D="1" dr="$A$365:$XFD$370" dn="Z_B67934D4_E797_41BD_A015_871403995F47_.wvu.Rows" sId="1"/>
    <undo index="65535" exp="area" ref3D="1" dr="$A$280:$XFD$280" dn="Z_B67934D4_E797_41BD_A015_871403995F47_.wvu.Rows" sId="1"/>
    <rfmt sheetId="1" xfDxf="1" sqref="A232:XFD232" start="0" length="0">
      <dxf>
        <font>
          <name val="Times New Roman CYR"/>
          <family val="1"/>
        </font>
        <alignment wrapText="1"/>
      </dxf>
    </rfmt>
    <rcc rId="0" sId="1" dxf="1">
      <nc r="A232" t="inlineStr">
        <is>
      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2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2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2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2" t="inlineStr">
        <is>
          <t>10201 74490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32">
        <f>G233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86" sId="1" ref="A232:XFD232" action="deleteRow">
    <undo index="65535" exp="area" ref3D="1" dr="$A$486:$XFD$486" dn="Z_B67934D4_E797_41BD_A015_871403995F47_.wvu.Rows" sId="1"/>
    <undo index="65535" exp="area" ref3D="1" dr="$A$456:$XFD$456" dn="Z_B67934D4_E797_41BD_A015_871403995F47_.wvu.Rows" sId="1"/>
    <undo index="65535" exp="area" ref3D="1" dr="$A$427:$XFD$427" dn="Z_B67934D4_E797_41BD_A015_871403995F47_.wvu.Rows" sId="1"/>
    <undo index="65535" exp="area" ref3D="1" dr="$A$406:$XFD$407" dn="Z_B67934D4_E797_41BD_A015_871403995F47_.wvu.Rows" sId="1"/>
    <undo index="65535" exp="area" ref3D="1" dr="$A$398:$XFD$399" dn="Z_B67934D4_E797_41BD_A015_871403995F47_.wvu.Rows" sId="1"/>
    <undo index="65535" exp="area" ref3D="1" dr="$A$364:$XFD$369" dn="Z_B67934D4_E797_41BD_A015_871403995F47_.wvu.Rows" sId="1"/>
    <undo index="65535" exp="area" ref3D="1" dr="$A$279:$XFD$279" dn="Z_B67934D4_E797_41BD_A015_871403995F47_.wvu.Rows" sId="1"/>
    <rfmt sheetId="1" xfDxf="1" sqref="A232:XFD232" start="0" length="0">
      <dxf>
        <font>
          <name val="Times New Roman CYR"/>
          <family val="1"/>
        </font>
        <alignment wrapText="1"/>
      </dxf>
    </rfmt>
    <rcc rId="0" sId="1" dxf="1">
      <nc r="A232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32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2" t="inlineStr">
        <is>
          <t>10201 74490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2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3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87" sId="1">
    <oc r="G225">
      <f>#REF!+G232+G239+G241+G231+G237+G235+G226+G228</f>
    </oc>
    <nc r="G225">
      <f>G232+G239+G241+G231+G237+G235+G226+G228</f>
    </nc>
  </rcc>
  <rrc rId="5588" sId="1" ref="A234:XFD234" action="deleteRow">
    <undo index="65535" exp="ref" v="1" dr="G234" r="G232" sId="1"/>
    <undo index="65535" exp="area" ref3D="1" dr="$A$485:$XFD$485" dn="Z_B67934D4_E797_41BD_A015_871403995F47_.wvu.Rows" sId="1"/>
    <undo index="65535" exp="area" ref3D="1" dr="$A$455:$XFD$455" dn="Z_B67934D4_E797_41BD_A015_871403995F47_.wvu.Rows" sId="1"/>
    <undo index="65535" exp="area" ref3D="1" dr="$A$426:$XFD$426" dn="Z_B67934D4_E797_41BD_A015_871403995F47_.wvu.Rows" sId="1"/>
    <undo index="65535" exp="area" ref3D="1" dr="$A$405:$XFD$406" dn="Z_B67934D4_E797_41BD_A015_871403995F47_.wvu.Rows" sId="1"/>
    <undo index="65535" exp="area" ref3D="1" dr="$A$397:$XFD$398" dn="Z_B67934D4_E797_41BD_A015_871403995F47_.wvu.Rows" sId="1"/>
    <undo index="65535" exp="area" ref3D="1" dr="$A$363:$XFD$368" dn="Z_B67934D4_E797_41BD_A015_871403995F47_.wvu.Rows" sId="1"/>
    <undo index="65535" exp="area" ref3D="1" dr="$A$278:$XFD$278" dn="Z_B67934D4_E797_41BD_A015_871403995F47_.wvu.Rows" sId="1"/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34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10201 83020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4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34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89" sId="1">
    <oc r="G232">
      <f>G233+#REF!</f>
    </oc>
    <nc r="G232">
      <f>G233</f>
    </nc>
  </rcc>
  <rcc rId="5590" sId="1">
    <oc r="G239">
      <f>12321.9</f>
    </oc>
    <nc r="G239">
      <f>12321.9+12500</f>
    </nc>
  </rcc>
  <rcc rId="5591" sId="1">
    <oc r="G241">
      <f>105982.8</f>
    </oc>
    <nc r="G241">
      <f>105982.8+5715.8</f>
    </nc>
  </rcc>
  <rcc rId="5592" sId="1">
    <oc r="G235">
      <f>482.5</f>
    </oc>
    <nc r="G235">
      <f>482.5+10</f>
    </nc>
  </rcc>
  <rcc rId="5593" sId="1">
    <oc r="G237">
      <f>29257.6</f>
    </oc>
    <nc r="G237">
      <f>29257.6+300</f>
    </nc>
  </rcc>
  <rcc rId="5594" sId="1">
    <nc r="G233">
      <f>32512.2+318.3+4176+435</f>
    </nc>
  </rcc>
  <rcc rId="5595" sId="1" numFmtId="4">
    <nc r="G244">
      <v>255.5</v>
    </nc>
  </rcc>
  <rrc rId="5596" sId="1" ref="A246:XFD246" action="deleteRow">
    <undo index="65535" exp="ref" v="1" dr="G246" r="G245" sId="1"/>
    <undo index="65535" exp="area" ref3D="1" dr="$A$484:$XFD$484" dn="Z_B67934D4_E797_41BD_A015_871403995F47_.wvu.Rows" sId="1"/>
    <undo index="65535" exp="area" ref3D="1" dr="$A$454:$XFD$454" dn="Z_B67934D4_E797_41BD_A015_871403995F47_.wvu.Rows" sId="1"/>
    <undo index="65535" exp="area" ref3D="1" dr="$A$425:$XFD$425" dn="Z_B67934D4_E797_41BD_A015_871403995F47_.wvu.Rows" sId="1"/>
    <undo index="65535" exp="area" ref3D="1" dr="$A$404:$XFD$405" dn="Z_B67934D4_E797_41BD_A015_871403995F47_.wvu.Rows" sId="1"/>
    <undo index="65535" exp="area" ref3D="1" dr="$A$396:$XFD$397" dn="Z_B67934D4_E797_41BD_A015_871403995F47_.wvu.Rows" sId="1"/>
    <undo index="65535" exp="area" ref3D="1" dr="$A$362:$XFD$367" dn="Z_B67934D4_E797_41BD_A015_871403995F47_.wvu.Rows" sId="1"/>
    <undo index="65535" exp="area" ref3D="1" dr="$A$277:$XFD$277" dn="Z_B67934D4_E797_41BD_A015_871403995F47_.wvu.Rows" sId="1"/>
    <rfmt sheetId="1" xfDxf="1" sqref="A246:XFD246" start="0" length="0">
      <dxf>
        <font>
          <i/>
          <name val="Times New Roman CYR"/>
          <family val="1"/>
        </font>
        <alignment wrapText="1"/>
      </dxf>
    </rfmt>
    <rcc rId="0" sId="1" dxf="1">
      <nc r="A246" t="inlineStr">
        <is>
      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6">
        <v>969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6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6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6" t="inlineStr">
        <is>
          <t>102E2 50970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46">
        <f>G247</f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97" sId="1" ref="A246:XFD246" action="deleteRow">
    <undo index="65535" exp="area" ref3D="1" dr="$A$483:$XFD$483" dn="Z_B67934D4_E797_41BD_A015_871403995F47_.wvu.Rows" sId="1"/>
    <undo index="65535" exp="area" ref3D="1" dr="$A$453:$XFD$453" dn="Z_B67934D4_E797_41BD_A015_871403995F47_.wvu.Rows" sId="1"/>
    <undo index="65535" exp="area" ref3D="1" dr="$A$424:$XFD$424" dn="Z_B67934D4_E797_41BD_A015_871403995F47_.wvu.Rows" sId="1"/>
    <undo index="65535" exp="area" ref3D="1" dr="$A$403:$XFD$404" dn="Z_B67934D4_E797_41BD_A015_871403995F47_.wvu.Rows" sId="1"/>
    <undo index="65535" exp="area" ref3D="1" dr="$A$395:$XFD$396" dn="Z_B67934D4_E797_41BD_A015_871403995F47_.wvu.Rows" sId="1"/>
    <undo index="65535" exp="area" ref3D="1" dr="$A$361:$XFD$366" dn="Z_B67934D4_E797_41BD_A015_871403995F47_.wvu.Rows" sId="1"/>
    <undo index="65535" exp="area" ref3D="1" dr="$A$276:$XFD$276" dn="Z_B67934D4_E797_41BD_A015_871403995F47_.wvu.Rows" sId="1"/>
    <rfmt sheetId="1" xfDxf="1" sqref="A246:XFD246" start="0" length="0">
      <dxf>
        <font>
          <i/>
          <name val="Times New Roman CYR"/>
          <family val="1"/>
        </font>
        <alignment wrapText="1"/>
      </dxf>
    </rfmt>
    <rcc rId="0" sId="1" dxf="1">
      <nc r="A246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6">
        <v>969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6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6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6" t="inlineStr">
        <is>
          <t>102E2 50970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6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4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98" sId="1" ref="A246:XFD246" action="deleteRow">
    <undo index="65535" exp="ref" v="1" dr="G246" r="G245" sId="1"/>
    <undo index="65535" exp="area" ref3D="1" dr="$A$482:$XFD$482" dn="Z_B67934D4_E797_41BD_A015_871403995F47_.wvu.Rows" sId="1"/>
    <undo index="65535" exp="area" ref3D="1" dr="$A$452:$XFD$452" dn="Z_B67934D4_E797_41BD_A015_871403995F47_.wvu.Rows" sId="1"/>
    <undo index="65535" exp="area" ref3D="1" dr="$A$423:$XFD$423" dn="Z_B67934D4_E797_41BD_A015_871403995F47_.wvu.Rows" sId="1"/>
    <undo index="65535" exp="area" ref3D="1" dr="$A$402:$XFD$403" dn="Z_B67934D4_E797_41BD_A015_871403995F47_.wvu.Rows" sId="1"/>
    <undo index="65535" exp="area" ref3D="1" dr="$A$394:$XFD$395" dn="Z_B67934D4_E797_41BD_A015_871403995F47_.wvu.Rows" sId="1"/>
    <undo index="65535" exp="area" ref3D="1" dr="$A$360:$XFD$365" dn="Z_B67934D4_E797_41BD_A015_871403995F47_.wvu.Rows" sId="1"/>
    <undo index="65535" exp="area" ref3D="1" dr="$A$275:$XFD$275" dn="Z_B67934D4_E797_41BD_A015_871403995F47_.wvu.Rows" sId="1"/>
    <rfmt sheetId="1" xfDxf="1" sqref="A246:XFD246" start="0" length="0">
      <dxf>
        <font>
          <i/>
          <name val="Times New Roman CYR"/>
          <family val="1"/>
        </font>
        <alignment wrapText="1"/>
      </dxf>
    </rfmt>
    <rcc rId="0" sId="1" dxf="1">
      <nc r="A246" t="inlineStr">
        <is>
          <t>Реализация мероприятий по модернизации школьных систем образования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6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6" t="inlineStr">
        <is>
          <t>10203 L7500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46">
        <f>G247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99" sId="1" ref="A246:XFD246" action="deleteRow">
    <undo index="65535" exp="area" ref3D="1" dr="$A$481:$XFD$481" dn="Z_B67934D4_E797_41BD_A015_871403995F47_.wvu.Rows" sId="1"/>
    <undo index="65535" exp="area" ref3D="1" dr="$A$451:$XFD$451" dn="Z_B67934D4_E797_41BD_A015_871403995F47_.wvu.Rows" sId="1"/>
    <undo index="65535" exp="area" ref3D="1" dr="$A$422:$XFD$422" dn="Z_B67934D4_E797_41BD_A015_871403995F47_.wvu.Rows" sId="1"/>
    <undo index="65535" exp="area" ref3D="1" dr="$A$401:$XFD$402" dn="Z_B67934D4_E797_41BD_A015_871403995F47_.wvu.Rows" sId="1"/>
    <undo index="65535" exp="area" ref3D="1" dr="$A$393:$XFD$394" dn="Z_B67934D4_E797_41BD_A015_871403995F47_.wvu.Rows" sId="1"/>
    <undo index="65535" exp="area" ref3D="1" dr="$A$359:$XFD$364" dn="Z_B67934D4_E797_41BD_A015_871403995F47_.wvu.Rows" sId="1"/>
    <undo index="65535" exp="area" ref3D="1" dr="$A$274:$XFD$274" dn="Z_B67934D4_E797_41BD_A015_871403995F47_.wvu.Rows" sId="1"/>
    <rfmt sheetId="1" xfDxf="1" sqref="A246:XFD246" start="0" length="0">
      <dxf>
        <font>
          <i/>
          <name val="Times New Roman CYR"/>
          <family val="1"/>
        </font>
        <alignment wrapText="1"/>
      </dxf>
    </rfmt>
    <rcc rId="0" sId="1" dxf="1">
      <nc r="A246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6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6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6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6" t="inlineStr">
        <is>
          <t>10203 L7500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6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4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600" sId="1">
    <oc r="G245">
      <f>G246+#REF!+#REF!</f>
    </oc>
    <nc r="G245">
      <f>G246</f>
    </nc>
  </rcc>
  <rfmt sheetId="1" sqref="G245" start="0" length="2147483647">
    <dxf>
      <font>
        <i/>
      </font>
    </dxf>
  </rfmt>
  <rcc rId="5601" sId="1">
    <oc r="G247">
      <f>8280</f>
    </oc>
    <nc r="G247">
      <f>8280+880.2</f>
    </nc>
  </rcc>
</revisions>
</file>

<file path=xl/revisions/revisionLog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02" sId="1">
    <oc r="G256">
      <f>10159.152</f>
    </oc>
    <nc r="G256">
      <f>10159.152+12754.7</f>
    </nc>
  </rcc>
  <rcc rId="5603" sId="1">
    <oc r="G257">
      <f>32170.648</f>
    </oc>
    <nc r="G257">
      <f>32170.648+20925.4</f>
    </nc>
  </rcc>
  <rcc rId="5604" sId="1">
    <nc r="G254">
      <f>574.5</f>
    </nc>
  </rcc>
  <rcc rId="5605" sId="1">
    <nc r="G253">
      <f>100</f>
    </nc>
  </rcc>
  <rrc rId="5606" sId="1" ref="A270:XFD270" action="deleteRow">
    <undo index="0" exp="ref" v="1" dr="G270" r="G268" sId="1"/>
    <undo index="65535" exp="area" ref3D="1" dr="$A$480:$XFD$480" dn="Z_B67934D4_E797_41BD_A015_871403995F47_.wvu.Rows" sId="1"/>
    <undo index="65535" exp="area" ref3D="1" dr="$A$450:$XFD$450" dn="Z_B67934D4_E797_41BD_A015_871403995F47_.wvu.Rows" sId="1"/>
    <undo index="65535" exp="area" ref3D="1" dr="$A$421:$XFD$421" dn="Z_B67934D4_E797_41BD_A015_871403995F47_.wvu.Rows" sId="1"/>
    <undo index="65535" exp="area" ref3D="1" dr="$A$400:$XFD$401" dn="Z_B67934D4_E797_41BD_A015_871403995F47_.wvu.Rows" sId="1"/>
    <undo index="65535" exp="area" ref3D="1" dr="$A$392:$XFD$393" dn="Z_B67934D4_E797_41BD_A015_871403995F47_.wvu.Rows" sId="1"/>
    <undo index="65535" exp="area" ref3D="1" dr="$A$358:$XFD$363" dn="Z_B67934D4_E797_41BD_A015_871403995F47_.wvu.Rows" sId="1"/>
    <undo index="65535" exp="area" ref3D="1" dr="$A$273:$XFD$273" dn="Z_B67934D4_E797_41BD_A015_871403995F47_.wvu.Rows" sId="1"/>
    <rfmt sheetId="1" xfDxf="1" sqref="A270:XFD270" start="0" length="0">
      <dxf>
        <font>
          <i/>
          <name val="Times New Roman CYR"/>
          <family val="1"/>
        </font>
        <alignment wrapText="1"/>
      </dxf>
    </rfmt>
    <rcc rId="0" sId="1" dxf="1">
      <nc r="A270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70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0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0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0" t="inlineStr">
        <is>
          <t>10401 73050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0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7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607" sId="1">
    <oc r="G268">
      <f>#REF!+G269</f>
    </oc>
    <nc r="G268">
      <f>G269</f>
    </nc>
  </rcc>
  <rrc rId="5608" sId="1" ref="A272:XFD272" action="deleteRow">
    <undo index="65535" exp="ref" v="1" dr="G272" r="G270" sId="1"/>
    <undo index="65535" exp="area" ref3D="1" dr="$A$479:$XFD$479" dn="Z_B67934D4_E797_41BD_A015_871403995F47_.wvu.Rows" sId="1"/>
    <undo index="65535" exp="area" ref3D="1" dr="$A$449:$XFD$449" dn="Z_B67934D4_E797_41BD_A015_871403995F47_.wvu.Rows" sId="1"/>
    <undo index="65535" exp="area" ref3D="1" dr="$A$420:$XFD$420" dn="Z_B67934D4_E797_41BD_A015_871403995F47_.wvu.Rows" sId="1"/>
    <undo index="65535" exp="area" ref3D="1" dr="$A$399:$XFD$400" dn="Z_B67934D4_E797_41BD_A015_871403995F47_.wvu.Rows" sId="1"/>
    <undo index="65535" exp="area" ref3D="1" dr="$A$391:$XFD$392" dn="Z_B67934D4_E797_41BD_A015_871403995F47_.wvu.Rows" sId="1"/>
    <undo index="65535" exp="area" ref3D="1" dr="$A$357:$XFD$362" dn="Z_B67934D4_E797_41BD_A015_871403995F47_.wvu.Rows" sId="1"/>
    <undo index="65535" exp="area" ref3D="1" dr="$A$272:$XFD$272" dn="Z_B67934D4_E797_41BD_A015_871403995F47_.wvu.Rows" sId="1"/>
    <rfmt sheetId="1" xfDxf="1" sqref="A272:XFD272" start="0" length="0">
      <dxf>
        <font>
          <i/>
          <name val="Times New Roman CYR"/>
          <family val="1"/>
        </font>
        <alignment wrapText="1"/>
      </dxf>
    </rfmt>
    <rcc rId="0" sId="1" dxf="1">
      <nc r="A272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72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2" t="inlineStr">
        <is>
          <t>10401 73140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2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7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609" sId="1">
    <oc r="G270">
      <f>G271+#REF!</f>
    </oc>
    <nc r="G270">
      <f>G271</f>
    </nc>
  </rcc>
  <rfmt sheetId="1" sqref="G271" start="0" length="2147483647">
    <dxf>
      <font>
        <i val="0"/>
      </font>
    </dxf>
  </rfmt>
  <rcc rId="5610" sId="1">
    <oc r="G263">
      <f>386</f>
    </oc>
    <nc r="G263">
      <f>386+7.7</f>
    </nc>
  </rcc>
</revisions>
</file>

<file path=xl/revisions/revisionLog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82:G282" start="0" length="2147483647">
    <dxf>
      <font>
        <i val="0"/>
      </font>
    </dxf>
  </rfmt>
  <rfmt sheetId="1" sqref="A282:G282" start="0" length="2147483647">
    <dxf>
      <font>
        <i/>
      </font>
    </dxf>
  </rfmt>
  <rcc rId="5611" sId="1" numFmtId="4">
    <nc r="G287">
      <v>611.6</v>
    </nc>
  </rcc>
  <rcc rId="5612" sId="1" numFmtId="4">
    <nc r="G288">
      <v>218.7</v>
    </nc>
  </rcc>
  <rcc rId="5613" sId="1" numFmtId="4">
    <nc r="G290">
      <v>20822.5</v>
    </nc>
  </rcc>
  <rcc rId="5614" sId="1" numFmtId="4">
    <nc r="G291">
      <v>6288.3</v>
    </nc>
  </rcc>
  <rcc rId="5615" sId="1" numFmtId="4">
    <nc r="G294">
      <v>8.3000000000000007</v>
    </nc>
  </rcc>
  <rcc rId="5616" sId="1" numFmtId="4">
    <nc r="G293">
      <v>505.2</v>
    </nc>
  </rcc>
  <rcc rId="5617" sId="1" numFmtId="4">
    <nc r="G292">
      <v>50</v>
    </nc>
  </rcc>
  <rrc rId="5618" sId="1" ref="A295:XFD295" action="deleteRow">
    <undo index="65535" exp="area" ref3D="1" dr="$A$478:$XFD$478" dn="Z_B67934D4_E797_41BD_A015_871403995F47_.wvu.Rows" sId="1"/>
    <undo index="65535" exp="area" ref3D="1" dr="$A$448:$XFD$448" dn="Z_B67934D4_E797_41BD_A015_871403995F47_.wvu.Rows" sId="1"/>
    <undo index="65535" exp="area" ref3D="1" dr="$A$419:$XFD$419" dn="Z_B67934D4_E797_41BD_A015_871403995F47_.wvu.Rows" sId="1"/>
    <undo index="65535" exp="area" ref3D="1" dr="$A$398:$XFD$399" dn="Z_B67934D4_E797_41BD_A015_871403995F47_.wvu.Rows" sId="1"/>
    <undo index="65535" exp="area" ref3D="1" dr="$A$390:$XFD$391" dn="Z_B67934D4_E797_41BD_A015_871403995F47_.wvu.Rows" sId="1"/>
    <undo index="65535" exp="area" ref3D="1" dr="$A$356:$XFD$361" dn="Z_B67934D4_E797_41BD_A015_871403995F47_.wvu.Rows" sId="1"/>
    <rfmt sheetId="1" xfDxf="1" sqref="A295:XFD295" start="0" length="0">
      <dxf>
        <font>
          <name val="Times New Roman CYR"/>
          <family val="1"/>
        </font>
        <alignment wrapText="1"/>
      </dxf>
    </rfmt>
    <rcc rId="0" sId="1" dxf="1">
      <nc r="A295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95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5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5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5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9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619" sId="1" ref="A295:XFD295" action="deleteRow">
    <undo index="65535" exp="area" dr="G290:G295" r="G289" sId="1"/>
    <undo index="65535" exp="area" ref3D="1" dr="$A$477:$XFD$477" dn="Z_B67934D4_E797_41BD_A015_871403995F47_.wvu.Rows" sId="1"/>
    <undo index="65535" exp="area" ref3D="1" dr="$A$447:$XFD$447" dn="Z_B67934D4_E797_41BD_A015_871403995F47_.wvu.Rows" sId="1"/>
    <undo index="65535" exp="area" ref3D="1" dr="$A$418:$XFD$418" dn="Z_B67934D4_E797_41BD_A015_871403995F47_.wvu.Rows" sId="1"/>
    <undo index="65535" exp="area" ref3D="1" dr="$A$397:$XFD$398" dn="Z_B67934D4_E797_41BD_A015_871403995F47_.wvu.Rows" sId="1"/>
    <undo index="65535" exp="area" ref3D="1" dr="$A$389:$XFD$390" dn="Z_B67934D4_E797_41BD_A015_871403995F47_.wvu.Rows" sId="1"/>
    <undo index="65535" exp="area" ref3D="1" dr="$A$355:$XFD$360" dn="Z_B67934D4_E797_41BD_A015_871403995F47_.wvu.Rows" sId="1"/>
    <rfmt sheetId="1" xfDxf="1" sqref="A295:XFD295" start="0" length="0">
      <dxf>
        <font>
          <name val="Times New Roman CYR"/>
          <family val="1"/>
        </font>
        <alignment wrapText="1"/>
      </dxf>
    </rfmt>
    <rcc rId="0" sId="1" dxf="1">
      <nc r="A295" t="inlineStr">
        <is>
          <t xml:space="preserve">Уплата прочих налогов, сборов 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95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5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5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5" t="inlineStr">
        <is>
          <t>852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9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620" sId="1">
    <oc r="G289">
      <f>SUM(G290:G294)</f>
    </oc>
    <nc r="G289">
      <f>SUM(G290:G294)</f>
    </nc>
  </rcc>
  <rcc rId="5621" sId="1" numFmtId="4">
    <nc r="G298">
      <v>200</v>
    </nc>
  </rcc>
  <rfmt sheetId="1" sqref="A300" start="0" length="2147483647">
    <dxf>
      <font>
        <i/>
      </font>
    </dxf>
  </rfmt>
  <rcc rId="5622" sId="1" numFmtId="4">
    <nc r="G301">
      <v>98</v>
    </nc>
  </rcc>
  <rcv guid="{73FC67B9-3A5E-4402-A781-D3BF0209130F}" action="delete"/>
  <rdn rId="0" localSheetId="1" customView="1" name="Z_73FC67B9_3A5E_4402_A781_D3BF0209130F_.wvu.PrintArea" hidden="1" oldHidden="1">
    <formula>Ведом.структура!$A$5:$G$515</formula>
    <oldFormula>Ведом.структура!$A$5:$G$515</oldFormula>
  </rdn>
  <rdn rId="0" localSheetId="1" customView="1" name="Z_73FC67B9_3A5E_4402_A781_D3BF0209130F_.wvu.FilterData" hidden="1" oldHidden="1">
    <formula>Ведом.структура!$A$20:$J$513</formula>
    <oldFormula>Ведом.структура!$A$20:$J$513</oldFormula>
  </rdn>
  <rcv guid="{73FC67B9-3A5E-4402-A781-D3BF0209130F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959" sId="1" ref="A172:XFD172" action="insertRow">
    <undo index="65535" exp="area" ref3D="1" dr="$A$469:$XFD$469" dn="Z_B67934D4_E797_41BD_A015_871403995F47_.wvu.Rows" sId="1"/>
    <undo index="65535" exp="area" ref3D="1" dr="$A$442:$XFD$442" dn="Z_B67934D4_E797_41BD_A015_871403995F47_.wvu.Rows" sId="1"/>
    <undo index="65535" exp="area" ref3D="1" dr="$A$414:$XFD$414" dn="Z_B67934D4_E797_41BD_A015_871403995F47_.wvu.Rows" sId="1"/>
    <undo index="65535" exp="area" ref3D="1" dr="$A$396:$XFD$397" dn="Z_B67934D4_E797_41BD_A015_871403995F47_.wvu.Rows" sId="1"/>
    <undo index="65535" exp="area" ref3D="1" dr="$A$389:$XFD$390" dn="Z_B67934D4_E797_41BD_A015_871403995F47_.wvu.Rows" sId="1"/>
    <undo index="65535" exp="area" ref3D="1" dr="$A$355:$XFD$360" dn="Z_B67934D4_E797_41BD_A015_871403995F47_.wvu.Rows" sId="1"/>
  </rrc>
  <rrc rId="5960" sId="1" ref="A173:XFD173" action="insertRow">
    <undo index="65535" exp="area" ref3D="1" dr="$A$470:$XFD$470" dn="Z_B67934D4_E797_41BD_A015_871403995F47_.wvu.Rows" sId="1"/>
    <undo index="65535" exp="area" ref3D="1" dr="$A$443:$XFD$443" dn="Z_B67934D4_E797_41BD_A015_871403995F47_.wvu.Rows" sId="1"/>
    <undo index="65535" exp="area" ref3D="1" dr="$A$415:$XFD$415" dn="Z_B67934D4_E797_41BD_A015_871403995F47_.wvu.Rows" sId="1"/>
    <undo index="65535" exp="area" ref3D="1" dr="$A$397:$XFD$398" dn="Z_B67934D4_E797_41BD_A015_871403995F47_.wvu.Rows" sId="1"/>
    <undo index="65535" exp="area" ref3D="1" dr="$A$390:$XFD$391" dn="Z_B67934D4_E797_41BD_A015_871403995F47_.wvu.Rows" sId="1"/>
    <undo index="65535" exp="area" ref3D="1" dr="$A$356:$XFD$361" dn="Z_B67934D4_E797_41BD_A015_871403995F47_.wvu.Rows" sId="1"/>
  </rrc>
  <rcc rId="5961" sId="1" odxf="1" dxf="1">
    <nc r="A172" t="inlineStr">
      <is>
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962" sId="1" odxf="1" dxf="1">
    <nc r="A173" t="inlineStr">
      <is>
        <t>Иные межбюджетные трансферты</t>
      </is>
    </nc>
    <odxf>
      <font>
        <b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b val="0"/>
        <name val="Times New Roman"/>
        <family val="1"/>
      </font>
      <fill>
        <patternFill patternType="solid">
          <bgColor theme="0"/>
        </patternFill>
      </fill>
      <alignment horizontal="left" vertical="center"/>
    </ndxf>
  </rcc>
  <rcc rId="5963" sId="1" odxf="1" dxf="1">
    <nc r="C172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964" sId="1" odxf="1" dxf="1">
    <nc r="D172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965" sId="1" odxf="1" dxf="1">
    <nc r="E172" t="inlineStr">
      <is>
        <t>999F2 54240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172" start="0" length="0">
    <dxf>
      <font>
        <b val="0"/>
        <i/>
        <name val="Times New Roman"/>
        <family val="1"/>
      </font>
    </dxf>
  </rfmt>
  <rcc rId="5966" sId="1" odxf="1" dxf="1">
    <nc r="G172">
      <f>G173</f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rgb="FFFFFF00"/>
        </patternFill>
      </fill>
    </ndxf>
  </rcc>
  <rcc rId="5967" sId="1" odxf="1" dxf="1">
    <nc r="C173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68" sId="1" odxf="1" dxf="1">
    <nc r="D173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69" sId="1" odxf="1" dxf="1">
    <nc r="E173" t="inlineStr">
      <is>
        <t>999F2 54240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70" sId="1" odxf="1" dxf="1">
    <nc r="F173" t="inlineStr">
      <is>
        <t>540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71" sId="1" odxf="1" dxf="1">
    <nc r="G173">
      <f>85000</f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5972" sId="1" odxf="1" dxf="1">
    <nc r="B172" t="inlineStr">
      <is>
        <t>968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973" sId="1" odxf="1" dxf="1">
    <nc r="B173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74" sId="1">
    <oc r="G171">
      <f>G174</f>
    </oc>
    <nc r="G171">
      <f>G174+G172</f>
    </nc>
  </rcc>
</revisions>
</file>

<file path=xl/revisions/revisionLog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25" sId="1" numFmtId="4">
    <nc r="G54">
      <v>125</v>
    </nc>
  </rcc>
  <rrc rId="5626" sId="1" ref="A51:XFD51" action="deleteRow">
    <undo index="65535" exp="area" ref3D="1" dr="$A$476:$XFD$476" dn="Z_B67934D4_E797_41BD_A015_871403995F47_.wvu.Rows" sId="1"/>
    <undo index="65535" exp="area" ref3D="1" dr="$A$446:$XFD$446" dn="Z_B67934D4_E797_41BD_A015_871403995F47_.wvu.Rows" sId="1"/>
    <undo index="65535" exp="area" ref3D="1" dr="$A$417:$XFD$417" dn="Z_B67934D4_E797_41BD_A015_871403995F47_.wvu.Rows" sId="1"/>
    <undo index="65535" exp="area" ref3D="1" dr="$A$396:$XFD$397" dn="Z_B67934D4_E797_41BD_A015_871403995F47_.wvu.Rows" sId="1"/>
    <undo index="65535" exp="area" ref3D="1" dr="$A$388:$XFD$389" dn="Z_B67934D4_E797_41BD_A015_871403995F47_.wvu.Rows" sId="1"/>
    <undo index="65535" exp="area" ref3D="1" dr="$A$354:$XFD$359" dn="Z_B67934D4_E797_41BD_A015_871403995F47_.wvu.Rows" sId="1"/>
    <rfmt sheetId="1" xfDxf="1" sqref="A51:XFD51" start="0" length="0">
      <dxf>
        <font>
          <name val="Times New Roman CYR"/>
          <family val="1"/>
        </font>
        <alignment wrapText="1"/>
      </dxf>
    </rfmt>
    <rcc rId="0" sId="1" dxf="1">
      <nc r="A51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1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1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627" sId="1" ref="A51:XFD51" action="deleteRow">
    <undo index="65535" exp="area" ref3D="1" dr="$A$475:$XFD$475" dn="Z_B67934D4_E797_41BD_A015_871403995F47_.wvu.Rows" sId="1"/>
    <undo index="65535" exp="area" ref3D="1" dr="$A$445:$XFD$445" dn="Z_B67934D4_E797_41BD_A015_871403995F47_.wvu.Rows" sId="1"/>
    <undo index="65535" exp="area" ref3D="1" dr="$A$416:$XFD$416" dn="Z_B67934D4_E797_41BD_A015_871403995F47_.wvu.Rows" sId="1"/>
    <undo index="65535" exp="area" ref3D="1" dr="$A$395:$XFD$396" dn="Z_B67934D4_E797_41BD_A015_871403995F47_.wvu.Rows" sId="1"/>
    <undo index="65535" exp="area" ref3D="1" dr="$A$387:$XFD$388" dn="Z_B67934D4_E797_41BD_A015_871403995F47_.wvu.Rows" sId="1"/>
    <undo index="65535" exp="area" ref3D="1" dr="$A$353:$XFD$358" dn="Z_B67934D4_E797_41BD_A015_871403995F47_.wvu.Rows" sId="1"/>
    <rfmt sheetId="1" xfDxf="1" sqref="A51:XFD51" start="0" length="0">
      <dxf>
        <font>
          <name val="Times New Roman CYR"/>
          <family val="1"/>
        </font>
        <alignment wrapText="1"/>
      </dxf>
    </rfmt>
    <rcc rId="0" sId="1" dxf="1">
      <nc r="A51" t="inlineStr">
        <is>
          <t>Закупка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1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1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628" sId="1" ref="A51:XFD51" action="deleteRow">
    <undo index="65535" exp="area" ref3D="1" dr="$A$474:$XFD$474" dn="Z_B67934D4_E797_41BD_A015_871403995F47_.wvu.Rows" sId="1"/>
    <undo index="65535" exp="area" ref3D="1" dr="$A$444:$XFD$444" dn="Z_B67934D4_E797_41BD_A015_871403995F47_.wvu.Rows" sId="1"/>
    <undo index="65535" exp="area" ref3D="1" dr="$A$415:$XFD$415" dn="Z_B67934D4_E797_41BD_A015_871403995F47_.wvu.Rows" sId="1"/>
    <undo index="65535" exp="area" ref3D="1" dr="$A$394:$XFD$395" dn="Z_B67934D4_E797_41BD_A015_871403995F47_.wvu.Rows" sId="1"/>
    <undo index="65535" exp="area" ref3D="1" dr="$A$386:$XFD$387" dn="Z_B67934D4_E797_41BD_A015_871403995F47_.wvu.Rows" sId="1"/>
    <undo index="65535" exp="area" ref3D="1" dr="$A$352:$XFD$357" dn="Z_B67934D4_E797_41BD_A015_871403995F47_.wvu.Rows" sId="1"/>
    <rfmt sheetId="1" xfDxf="1" sqref="A51:XFD51" start="0" length="0">
      <dxf>
        <font>
          <name val="Times New Roman CYR"/>
          <family val="1"/>
        </font>
        <alignment wrapText="1"/>
      </dxf>
    </rfmt>
    <rcc rId="0" sId="1" dxf="1">
      <nc r="A51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1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1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629" sId="1" numFmtId="4">
    <nc r="G204">
      <v>136.80000000000001</v>
    </nc>
  </rcc>
  <rcc rId="5630" sId="1" numFmtId="4">
    <nc r="G205">
      <v>41.3</v>
    </nc>
  </rcc>
  <rrc rId="5631" sId="1" ref="A207:XFD207" action="insertRow">
    <undo index="65535" exp="area" ref3D="1" dr="$A$473:$XFD$473" dn="Z_B67934D4_E797_41BD_A015_871403995F47_.wvu.Rows" sId="1"/>
    <undo index="65535" exp="area" ref3D="1" dr="$A$443:$XFD$443" dn="Z_B67934D4_E797_41BD_A015_871403995F47_.wvu.Rows" sId="1"/>
    <undo index="65535" exp="area" ref3D="1" dr="$A$414:$XFD$414" dn="Z_B67934D4_E797_41BD_A015_871403995F47_.wvu.Rows" sId="1"/>
    <undo index="65535" exp="area" ref3D="1" dr="$A$393:$XFD$394" dn="Z_B67934D4_E797_41BD_A015_871403995F47_.wvu.Rows" sId="1"/>
    <undo index="65535" exp="area" ref3D="1" dr="$A$385:$XFD$386" dn="Z_B67934D4_E797_41BD_A015_871403995F47_.wvu.Rows" sId="1"/>
    <undo index="65535" exp="area" ref3D="1" dr="$A$351:$XFD$356" dn="Z_B67934D4_E797_41BD_A015_871403995F47_.wvu.Rows" sId="1"/>
  </rrc>
  <rcc rId="5632" sId="1">
    <nc r="B207" t="inlineStr">
      <is>
        <t>968</t>
      </is>
    </nc>
  </rcc>
  <rcc rId="5633" sId="1">
    <nc r="C207" t="inlineStr">
      <is>
        <t>10</t>
      </is>
    </nc>
  </rcc>
  <rcc rId="5634" sId="1">
    <nc r="D207" t="inlineStr">
      <is>
        <t>06</t>
      </is>
    </nc>
  </rcc>
  <rcc rId="5635" sId="1">
    <nc r="E207" t="inlineStr">
      <is>
        <t>99900 73250</t>
      </is>
    </nc>
  </rcc>
  <rcc rId="5636" sId="1">
    <nc r="F207" t="inlineStr">
      <is>
        <t>247</t>
      </is>
    </nc>
  </rcc>
  <rcc rId="5637" sId="1" numFmtId="4">
    <oc r="G206">
      <v>323.89999999999998</v>
    </oc>
    <nc r="G206">
      <v>97.2</v>
    </nc>
  </rcc>
  <rcc rId="5638" sId="1">
    <oc r="G203">
      <f>G204+G205+G206</f>
    </oc>
    <nc r="G203">
      <f>SUM(G204:G207)</f>
    </nc>
  </rcc>
  <rcc rId="5639" sId="1" numFmtId="4">
    <nc r="G207">
      <v>48.6</v>
    </nc>
  </rcc>
  <rcc rId="5640" sId="1" odxf="1" dxf="1">
    <nc r="A207" t="inlineStr">
      <is>
        <t>Закупка энергетических ресурсов</t>
      </is>
    </nc>
    <ndxf>
      <fill>
        <patternFill patternType="solid"/>
      </fill>
    </ndxf>
  </rcc>
</revisions>
</file>

<file path=xl/revisions/revisionLog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41" sId="1" numFmtId="4">
    <oc r="G370">
      <v>0</v>
    </oc>
    <nc r="G370">
      <v>12247</v>
    </nc>
  </rcc>
  <rcc rId="5642" sId="1" numFmtId="4">
    <nc r="G386">
      <v>8348.1</v>
    </nc>
  </rcc>
  <rcc rId="5643" sId="1" numFmtId="4">
    <nc r="G392">
      <v>14340.9</v>
    </nc>
  </rcc>
  <rcc rId="5644" sId="1" numFmtId="4">
    <nc r="G408">
      <v>639.79999999999995</v>
    </nc>
  </rcc>
  <rcc rId="5645" sId="1" numFmtId="4">
    <nc r="G409">
      <v>193.2</v>
    </nc>
  </rcc>
  <rcc rId="5646" sId="1" numFmtId="4">
    <nc r="G413">
      <v>2062.3000000000002</v>
    </nc>
  </rcc>
  <rcc rId="5647" sId="1" numFmtId="4">
    <nc r="G411">
      <v>6828.8</v>
    </nc>
  </rcc>
</revisions>
</file>

<file path=xl/revisions/revisionLog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48" sId="1" numFmtId="4">
    <nc r="G437">
      <v>1121.0999999999999</v>
    </nc>
  </rcc>
  <rcc rId="5649" sId="1">
    <oc r="G448">
      <f>1441.3+511</f>
    </oc>
    <nc r="G448">
      <f>1441.3+511+453.1</f>
    </nc>
  </rcc>
  <rcc rId="5650" sId="1" numFmtId="4">
    <oc r="G461">
      <v>676.8</v>
    </oc>
    <nc r="G461">
      <f>676.8+1954.41+517.25</f>
    </nc>
  </rcc>
  <rcc rId="5651" sId="1" numFmtId="4">
    <oc r="G462">
      <v>204.4</v>
    </oc>
    <nc r="G462">
      <f>204.4+590.22+156.21</f>
    </nc>
  </rcc>
  <rcc rId="5652" sId="1" numFmtId="4">
    <nc r="G468">
      <v>24330.799999999999</v>
    </nc>
  </rcc>
  <rcc rId="5653" sId="1" numFmtId="4">
    <nc r="G477">
      <v>621.9</v>
    </nc>
  </rcc>
  <rcc rId="5654" sId="1" numFmtId="4">
    <nc r="G478">
      <v>187.8</v>
    </nc>
  </rcc>
  <rcc rId="5655" sId="1" numFmtId="4">
    <nc r="G480">
      <v>1847.2</v>
    </nc>
  </rcc>
  <rcc rId="5656" sId="1" numFmtId="4">
    <nc r="G481">
      <v>557.9</v>
    </nc>
  </rcc>
</revisions>
</file>

<file path=xl/revisions/revisionLog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57" sId="1">
    <oc r="G461">
      <f>676.8+1954.41+517.25</f>
    </oc>
    <nc r="G461">
      <f>676.8+1954.4+517.3</f>
    </nc>
  </rcc>
  <rcc rId="5658" sId="1">
    <oc r="G462">
      <f>204.4+590.22+156.21</f>
    </oc>
    <nc r="G462">
      <f>204.4+590.2+156.2</f>
    </nc>
  </rcc>
</revisions>
</file>

<file path=xl/revisions/revisionLog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59" sId="1" numFmtId="4">
    <nc r="G420">
      <v>151</v>
    </nc>
  </rcc>
  <rcc rId="5660" sId="1" numFmtId="4">
    <nc r="G377">
      <v>105.6</v>
    </nc>
  </rcc>
</revisions>
</file>

<file path=xl/revisions/revisionLog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61" sId="1">
    <nc r="G521">
      <f>196572.19+1205556-5960.8</f>
    </nc>
  </rcc>
  <rcc rId="5662" sId="1" odxf="1" dxf="1">
    <nc r="G523">
      <f>G511-G521</f>
    </nc>
    <odxf>
      <numFmt numFmtId="0" formatCode="General"/>
    </odxf>
    <ndxf>
      <numFmt numFmtId="167" formatCode="_-* #,##0.00000\ _₽_-;\-* #,##0.00000\ _₽_-;_-* &quot;-&quot;?????\ _₽_-;_-@_-"/>
    </ndxf>
  </rcc>
  <rfmt sheetId="1" sqref="G521">
    <dxf>
      <numFmt numFmtId="4" formatCode="#,##0.00"/>
    </dxf>
  </rfmt>
  <rcc rId="5663" sId="1">
    <nc r="H521" t="inlineStr">
      <is>
        <t>всего</t>
      </is>
    </nc>
  </rcc>
  <rcc rId="5664" sId="1">
    <nc r="H51">
      <v>125</v>
    </nc>
  </rcc>
  <rcc rId="5665" sId="1" numFmtId="4">
    <nc r="G79">
      <v>180</v>
    </nc>
  </rcc>
  <rcc rId="5666" sId="1" numFmtId="4">
    <oc r="G83">
      <v>200</v>
    </oc>
    <nc r="G83">
      <v>250</v>
    </nc>
  </rcc>
  <rrc rId="5667" sId="1" ref="A105:XFD105" action="deleteRow">
    <undo index="65535" exp="ref" v="1" dr="G105" r="G84" sId="1"/>
    <undo index="65535" exp="area" ref3D="1" dr="$A$474:$XFD$474" dn="Z_B67934D4_E797_41BD_A015_871403995F47_.wvu.Rows" sId="1"/>
    <undo index="65535" exp="area" ref3D="1" dr="$A$444:$XFD$444" dn="Z_B67934D4_E797_41BD_A015_871403995F47_.wvu.Rows" sId="1"/>
    <undo index="65535" exp="area" ref3D="1" dr="$A$415:$XFD$415" dn="Z_B67934D4_E797_41BD_A015_871403995F47_.wvu.Rows" sId="1"/>
    <undo index="65535" exp="area" ref3D="1" dr="$A$394:$XFD$395" dn="Z_B67934D4_E797_41BD_A015_871403995F47_.wvu.Rows" sId="1"/>
    <undo index="65535" exp="area" ref3D="1" dr="$A$386:$XFD$387" dn="Z_B67934D4_E797_41BD_A015_871403995F47_.wvu.Rows" sId="1"/>
    <undo index="65535" exp="area" ref3D="1" dr="$A$352:$XFD$357" dn="Z_B67934D4_E797_41BD_A015_871403995F47_.wvu.Rows" sId="1"/>
    <rfmt sheetId="1" xfDxf="1" sqref="A105:XFD105" start="0" length="0">
      <dxf>
        <font>
          <name val="Times New Roman CYR"/>
          <family val="1"/>
        </font>
        <alignment wrapText="1"/>
      </dxf>
    </rfmt>
    <rcc rId="0" sId="1" dxf="1">
      <nc r="A105" t="inlineStr">
        <is>
          <t>Прочие мероприятия , связанные с выполнением обязательств ОМСУ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5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5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5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0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05">
        <f>G106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668" sId="1" ref="A105:XFD105" action="deleteRow">
    <undo index="65535" exp="area" ref3D="1" dr="$A$473:$XFD$473" dn="Z_B67934D4_E797_41BD_A015_871403995F47_.wvu.Rows" sId="1"/>
    <undo index="65535" exp="area" ref3D="1" dr="$A$443:$XFD$443" dn="Z_B67934D4_E797_41BD_A015_871403995F47_.wvu.Rows" sId="1"/>
    <undo index="65535" exp="area" ref3D="1" dr="$A$414:$XFD$414" dn="Z_B67934D4_E797_41BD_A015_871403995F47_.wvu.Rows" sId="1"/>
    <undo index="65535" exp="area" ref3D="1" dr="$A$393:$XFD$394" dn="Z_B67934D4_E797_41BD_A015_871403995F47_.wvu.Rows" sId="1"/>
    <undo index="65535" exp="area" ref3D="1" dr="$A$385:$XFD$386" dn="Z_B67934D4_E797_41BD_A015_871403995F47_.wvu.Rows" sId="1"/>
    <undo index="65535" exp="area" ref3D="1" dr="$A$351:$XFD$356" dn="Z_B67934D4_E797_41BD_A015_871403995F47_.wvu.Rows" sId="1"/>
    <rfmt sheetId="1" xfDxf="1" sqref="A105:XFD105" start="0" length="0">
      <dxf>
        <font>
          <name val="Times New Roman CYR"/>
          <family val="1"/>
        </font>
        <alignment wrapText="1"/>
      </dxf>
    </rfmt>
    <rcc rId="0" sId="1" dxf="1">
      <nc r="A105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5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5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5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0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669" sId="1">
    <oc r="G84">
      <f>G85+G90+G95+G100+G105+G107+#REF!+G88</f>
    </oc>
    <nc r="G84">
      <f>G85+G90+G95+G100+G105+G107+G88</f>
    </nc>
  </rcc>
  <rrc rId="5670" sId="1" ref="A113:XFD113" action="deleteRow">
    <undo index="65535" exp="area" ref3D="1" dr="$A$472:$XFD$472" dn="Z_B67934D4_E797_41BD_A015_871403995F47_.wvu.Rows" sId="1"/>
    <undo index="65535" exp="area" ref3D="1" dr="$A$442:$XFD$442" dn="Z_B67934D4_E797_41BD_A015_871403995F47_.wvu.Rows" sId="1"/>
    <undo index="65535" exp="area" ref3D="1" dr="$A$413:$XFD$413" dn="Z_B67934D4_E797_41BD_A015_871403995F47_.wvu.Rows" sId="1"/>
    <undo index="65535" exp="area" ref3D="1" dr="$A$392:$XFD$393" dn="Z_B67934D4_E797_41BD_A015_871403995F47_.wvu.Rows" sId="1"/>
    <undo index="65535" exp="area" ref3D="1" dr="$A$384:$XFD$385" dn="Z_B67934D4_E797_41BD_A015_871403995F47_.wvu.Rows" sId="1"/>
    <undo index="65535" exp="area" ref3D="1" dr="$A$350:$XFD$355" dn="Z_B67934D4_E797_41BD_A015_871403995F47_.wvu.Rows" sId="1"/>
    <rfmt sheetId="1" xfDxf="1" sqref="A113:XFD113" start="0" length="0">
      <dxf>
        <font>
          <name val="Times New Roman CYR"/>
          <family val="1"/>
        </font>
        <alignment wrapText="1"/>
      </dxf>
    </rfmt>
    <rcc rId="0" sId="1" dxf="1">
      <nc r="A113" t="inlineStr">
        <is>
          <t>Исполнение судебных актов Российской Федерации и мировых соглашений по возмещению причиненного вреда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13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3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3" t="inlineStr">
        <is>
          <t>831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671" sId="1" ref="A113:XFD113" action="deleteRow">
    <undo index="65535" exp="area" ref3D="1" dr="$A$471:$XFD$471" dn="Z_B67934D4_E797_41BD_A015_871403995F47_.wvu.Rows" sId="1"/>
    <undo index="65535" exp="area" ref3D="1" dr="$A$441:$XFD$441" dn="Z_B67934D4_E797_41BD_A015_871403995F47_.wvu.Rows" sId="1"/>
    <undo index="65535" exp="area" ref3D="1" dr="$A$412:$XFD$412" dn="Z_B67934D4_E797_41BD_A015_871403995F47_.wvu.Rows" sId="1"/>
    <undo index="65535" exp="area" ref3D="1" dr="$A$391:$XFD$392" dn="Z_B67934D4_E797_41BD_A015_871403995F47_.wvu.Rows" sId="1"/>
    <undo index="65535" exp="area" ref3D="1" dr="$A$383:$XFD$384" dn="Z_B67934D4_E797_41BD_A015_871403995F47_.wvu.Rows" sId="1"/>
    <undo index="65535" exp="area" ref3D="1" dr="$A$349:$XFD$354" dn="Z_B67934D4_E797_41BD_A015_871403995F47_.wvu.Rows" sId="1"/>
    <rfmt sheetId="1" xfDxf="1" sqref="A113:XFD113" start="0" length="0">
      <dxf>
        <font>
          <name val="Times New Roman CYR"/>
          <family val="1"/>
        </font>
        <alignment wrapText="1"/>
      </dxf>
    </rfmt>
    <rcc rId="0" sId="1" dxf="1">
      <nc r="A113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13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3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3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672" sId="1" ref="A113:XFD113" action="deleteRow">
    <undo index="65535" exp="area" ref3D="1" dr="$A$470:$XFD$470" dn="Z_B67934D4_E797_41BD_A015_871403995F47_.wvu.Rows" sId="1"/>
    <undo index="65535" exp="area" ref3D="1" dr="$A$440:$XFD$440" dn="Z_B67934D4_E797_41BD_A015_871403995F47_.wvu.Rows" sId="1"/>
    <undo index="65535" exp="area" ref3D="1" dr="$A$411:$XFD$411" dn="Z_B67934D4_E797_41BD_A015_871403995F47_.wvu.Rows" sId="1"/>
    <undo index="65535" exp="area" ref3D="1" dr="$A$390:$XFD$391" dn="Z_B67934D4_E797_41BD_A015_871403995F47_.wvu.Rows" sId="1"/>
    <undo index="65535" exp="area" ref3D="1" dr="$A$382:$XFD$383" dn="Z_B67934D4_E797_41BD_A015_871403995F47_.wvu.Rows" sId="1"/>
    <undo index="65535" exp="area" ref3D="1" dr="$A$348:$XFD$353" dn="Z_B67934D4_E797_41BD_A015_871403995F47_.wvu.Rows" sId="1"/>
    <rfmt sheetId="1" xfDxf="1" sqref="A113:XFD113" start="0" length="0">
      <dxf>
        <font>
          <name val="Times New Roman CYR"/>
          <family val="1"/>
        </font>
        <alignment wrapText="1"/>
      </dxf>
    </rfmt>
    <rcc rId="0" sId="1" dxf="1">
      <nc r="A113" t="inlineStr">
        <is>
          <t xml:space="preserve">Уплата прочих налогов, сборов 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13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3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3" t="inlineStr">
        <is>
          <t>852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673" sId="1" ref="A113:XFD113" action="deleteRow">
    <undo index="65535" exp="area" dr="G109:G113" r="G108" sId="1"/>
    <undo index="65535" exp="area" ref3D="1" dr="$A$469:$XFD$469" dn="Z_B67934D4_E797_41BD_A015_871403995F47_.wvu.Rows" sId="1"/>
    <undo index="65535" exp="area" ref3D="1" dr="$A$439:$XFD$439" dn="Z_B67934D4_E797_41BD_A015_871403995F47_.wvu.Rows" sId="1"/>
    <undo index="65535" exp="area" ref3D="1" dr="$A$410:$XFD$410" dn="Z_B67934D4_E797_41BD_A015_871403995F47_.wvu.Rows" sId="1"/>
    <undo index="65535" exp="area" ref3D="1" dr="$A$389:$XFD$390" dn="Z_B67934D4_E797_41BD_A015_871403995F47_.wvu.Rows" sId="1"/>
    <undo index="65535" exp="area" ref3D="1" dr="$A$381:$XFD$382" dn="Z_B67934D4_E797_41BD_A015_871403995F47_.wvu.Rows" sId="1"/>
    <undo index="65535" exp="area" ref3D="1" dr="$A$347:$XFD$352" dn="Z_B67934D4_E797_41BD_A015_871403995F47_.wvu.Rows" sId="1"/>
    <rfmt sheetId="1" xfDxf="1" sqref="A113:XFD113" start="0" length="0">
      <dxf>
        <font>
          <name val="Times New Roman CYR"/>
          <family val="1"/>
        </font>
        <alignment wrapText="1"/>
      </dxf>
    </rfmt>
    <rcc rId="0" sId="1" dxf="1">
      <nc r="A113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13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3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3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674" sId="1">
    <oc r="G108">
      <f>SUM(G109:G112)</f>
    </oc>
    <nc r="G108">
      <f>SUM(G109:G112)</f>
    </nc>
  </rcc>
  <rcc rId="5675" sId="1" numFmtId="4">
    <nc r="G165">
      <v>700.32</v>
    </nc>
  </rcc>
  <rcc rId="5676" sId="1">
    <nc r="H308">
      <v>100</v>
    </nc>
  </rcc>
  <rcc rId="5677" sId="1">
    <nc r="H309">
      <v>100</v>
    </nc>
  </rcc>
  <rcc rId="5678" sId="1">
    <nc r="H352">
      <v>50</v>
    </nc>
  </rcc>
  <rcc rId="5679" sId="1">
    <nc r="H503">
      <v>20</v>
    </nc>
  </rcc>
  <rcc rId="5680" sId="1">
    <nc r="H504">
      <v>30</v>
    </nc>
  </rcc>
  <rcc rId="5681" sId="1">
    <nc r="H337">
      <v>50</v>
    </nc>
  </rcc>
  <rcc rId="5682" sId="1">
    <nc r="H255">
      <v>7.7</v>
    </nc>
  </rcc>
  <rcc rId="5683" sId="1">
    <nc r="H245">
      <v>100</v>
    </nc>
  </rcc>
  <rcc rId="5684" sId="1">
    <nc r="H333">
      <v>50</v>
    </nc>
  </rcc>
  <rcc rId="5685" sId="1">
    <nc r="H334">
      <v>50</v>
    </nc>
  </rcc>
</revisions>
</file>

<file path=xl/revisions/revisionLog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65">
    <dxf>
      <fill>
        <patternFill>
          <bgColor rgb="FFFFFF00"/>
        </patternFill>
      </fill>
    </dxf>
  </rfmt>
</revisions>
</file>

<file path=xl/revisions/revisionLog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86" sId="1">
    <nc r="H284">
      <v>50</v>
    </nc>
  </rcc>
  <rrc rId="5687" sId="1" ref="A294:XFD294" action="insertRow">
    <undo index="65535" exp="area" ref3D="1" dr="$A$468:$XFD$468" dn="Z_B67934D4_E797_41BD_A015_871403995F47_.wvu.Rows" sId="1"/>
    <undo index="65535" exp="area" ref3D="1" dr="$A$438:$XFD$438" dn="Z_B67934D4_E797_41BD_A015_871403995F47_.wvu.Rows" sId="1"/>
    <undo index="65535" exp="area" ref3D="1" dr="$A$409:$XFD$409" dn="Z_B67934D4_E797_41BD_A015_871403995F47_.wvu.Rows" sId="1"/>
    <undo index="65535" exp="area" ref3D="1" dr="$A$388:$XFD$389" dn="Z_B67934D4_E797_41BD_A015_871403995F47_.wvu.Rows" sId="1"/>
    <undo index="65535" exp="area" ref3D="1" dr="$A$380:$XFD$381" dn="Z_B67934D4_E797_41BD_A015_871403995F47_.wvu.Rows" sId="1"/>
    <undo index="65535" exp="area" ref3D="1" dr="$A$346:$XFD$351" dn="Z_B67934D4_E797_41BD_A015_871403995F47_.wvu.Rows" sId="1"/>
  </rrc>
  <rrc rId="5688" sId="1" ref="A294:XFD294" action="insertRow">
    <undo index="65535" exp="area" ref3D="1" dr="$A$469:$XFD$469" dn="Z_B67934D4_E797_41BD_A015_871403995F47_.wvu.Rows" sId="1"/>
    <undo index="65535" exp="area" ref3D="1" dr="$A$439:$XFD$439" dn="Z_B67934D4_E797_41BD_A015_871403995F47_.wvu.Rows" sId="1"/>
    <undo index="65535" exp="area" ref3D="1" dr="$A$410:$XFD$410" dn="Z_B67934D4_E797_41BD_A015_871403995F47_.wvu.Rows" sId="1"/>
    <undo index="65535" exp="area" ref3D="1" dr="$A$389:$XFD$390" dn="Z_B67934D4_E797_41BD_A015_871403995F47_.wvu.Rows" sId="1"/>
    <undo index="65535" exp="area" ref3D="1" dr="$A$381:$XFD$382" dn="Z_B67934D4_E797_41BD_A015_871403995F47_.wvu.Rows" sId="1"/>
    <undo index="65535" exp="area" ref3D="1" dr="$A$347:$XFD$352" dn="Z_B67934D4_E797_41BD_A015_871403995F47_.wvu.Rows" sId="1"/>
  </rrc>
  <rrc rId="5689" sId="1" ref="A294:XFD294" action="insertRow">
    <undo index="65535" exp="area" ref3D="1" dr="$A$470:$XFD$470" dn="Z_B67934D4_E797_41BD_A015_871403995F47_.wvu.Rows" sId="1"/>
    <undo index="65535" exp="area" ref3D="1" dr="$A$440:$XFD$440" dn="Z_B67934D4_E797_41BD_A015_871403995F47_.wvu.Rows" sId="1"/>
    <undo index="65535" exp="area" ref3D="1" dr="$A$411:$XFD$411" dn="Z_B67934D4_E797_41BD_A015_871403995F47_.wvu.Rows" sId="1"/>
    <undo index="65535" exp="area" ref3D="1" dr="$A$390:$XFD$391" dn="Z_B67934D4_E797_41BD_A015_871403995F47_.wvu.Rows" sId="1"/>
    <undo index="65535" exp="area" ref3D="1" dr="$A$382:$XFD$383" dn="Z_B67934D4_E797_41BD_A015_871403995F47_.wvu.Rows" sId="1"/>
    <undo index="65535" exp="area" ref3D="1" dr="$A$348:$XFD$353" dn="Z_B67934D4_E797_41BD_A015_871403995F47_.wvu.Rows" sId="1"/>
  </rrc>
  <rrc rId="5690" sId="1" ref="A294:XFD296" action="insertRow">
    <undo index="65535" exp="area" ref3D="1" dr="$A$471:$XFD$471" dn="Z_B67934D4_E797_41BD_A015_871403995F47_.wvu.Rows" sId="1"/>
    <undo index="65535" exp="area" ref3D="1" dr="$A$441:$XFD$441" dn="Z_B67934D4_E797_41BD_A015_871403995F47_.wvu.Rows" sId="1"/>
    <undo index="65535" exp="area" ref3D="1" dr="$A$412:$XFD$412" dn="Z_B67934D4_E797_41BD_A015_871403995F47_.wvu.Rows" sId="1"/>
    <undo index="65535" exp="area" ref3D="1" dr="$A$391:$XFD$392" dn="Z_B67934D4_E797_41BD_A015_871403995F47_.wvu.Rows" sId="1"/>
    <undo index="65535" exp="area" ref3D="1" dr="$A$383:$XFD$384" dn="Z_B67934D4_E797_41BD_A015_871403995F47_.wvu.Rows" sId="1"/>
    <undo index="65535" exp="area" ref3D="1" dr="$A$349:$XFD$354" dn="Z_B67934D4_E797_41BD_A015_871403995F47_.wvu.Rows" sId="1"/>
  </rrc>
  <rrc rId="5691" sId="1" ref="A294:XFD296" action="insertRow">
    <undo index="65535" exp="area" ref3D="1" dr="$A$474:$XFD$474" dn="Z_B67934D4_E797_41BD_A015_871403995F47_.wvu.Rows" sId="1"/>
    <undo index="65535" exp="area" ref3D="1" dr="$A$444:$XFD$444" dn="Z_B67934D4_E797_41BD_A015_871403995F47_.wvu.Rows" sId="1"/>
    <undo index="65535" exp="area" ref3D="1" dr="$A$415:$XFD$415" dn="Z_B67934D4_E797_41BD_A015_871403995F47_.wvu.Rows" sId="1"/>
    <undo index="65535" exp="area" ref3D="1" dr="$A$394:$XFD$395" dn="Z_B67934D4_E797_41BD_A015_871403995F47_.wvu.Rows" sId="1"/>
    <undo index="65535" exp="area" ref3D="1" dr="$A$386:$XFD$387" dn="Z_B67934D4_E797_41BD_A015_871403995F47_.wvu.Rows" sId="1"/>
    <undo index="65535" exp="area" ref3D="1" dr="$A$352:$XFD$357" dn="Z_B67934D4_E797_41BD_A015_871403995F47_.wvu.Rows" sId="1"/>
  </rrc>
  <rcc rId="5692" sId="1" odxf="1" dxf="1">
    <nc r="A294" t="inlineStr">
      <is>
        <t>Муниципальная программа «Сохранение и развитие бурятского языка в Селенгинском районе на 2021-2024 годы"</t>
      </is>
    </nc>
    <odxf>
      <font>
        <b val="0"/>
        <color indexed="8"/>
        <name val="Times New Roman"/>
        <family val="1"/>
      </font>
    </odxf>
    <ndxf>
      <font>
        <b/>
        <color indexed="8"/>
        <name val="Times New Roman"/>
        <family val="1"/>
      </font>
    </ndxf>
  </rcc>
  <rcc rId="5693" sId="1" odxf="1" dxf="1">
    <nc r="A295" t="inlineStr">
      <is>
        <t>Основное мероприятие "Проведение образовательных, культурно-массовых, спортивных и других мероприятий (национальных прадников и пр.) на двух государственных языках Республики Бурятия (в том числе на родных языках, народов проживающих на территории Селенгинского района)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5694" sId="1" odxf="1" dxf="1">
    <nc r="A296" t="inlineStr">
      <is>
        <t>Разработка, принятие и софинансирование муниципальных программ по сохранению и развитию бурятского языка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5695" sId="1">
    <nc r="A297" t="inlineStr">
      <is>
        <t>Прочие закупки товаров, работ и услуг для государственных (муниципальных) нужд</t>
      </is>
    </nc>
  </rcc>
  <rcc rId="5696" sId="1" odxf="1" dxf="1">
    <nc r="A298" t="inlineStr">
      <is>
        <t>Основное мероприятие "Организация деятельности по обеспечению сохранения и развития бурятского языка"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5697" sId="1" odxf="1" dxf="1">
    <nc r="A299" t="inlineStr">
      <is>
        <t>Разработка, принятие и софинансирование муниципальных программ по сохранению и развитию бурятского языка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5698" sId="1" odxf="1" dxf="1">
    <nc r="A300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5699" sId="1">
    <nc r="A301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5700" sId="1" odxf="1" dxf="1">
    <nc r="C294" t="inlineStr">
      <is>
        <t>07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701" sId="1" odxf="1" dxf="1">
    <nc r="D294" t="inlineStr">
      <is>
        <t>09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702" sId="1" odxf="1" dxf="1">
    <nc r="E294" t="inlineStr">
      <is>
        <t>22000 00000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294" start="0" length="0">
    <dxf>
      <font>
        <b/>
        <name val="Times New Roman"/>
        <family val="1"/>
      </font>
    </dxf>
  </rfmt>
  <rcc rId="5703" sId="1" odxf="1" dxf="1">
    <nc r="G294">
      <f>G295+G298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704" sId="1" odxf="1" dxf="1">
    <nc r="C295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05" sId="1" odxf="1" dxf="1">
    <nc r="D295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06" sId="1" odxf="1" dxf="1">
    <nc r="E295" t="inlineStr">
      <is>
        <t>22001 00000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95" start="0" length="0">
    <dxf>
      <font>
        <i/>
        <name val="Times New Roman"/>
        <family val="1"/>
      </font>
    </dxf>
  </rfmt>
  <rcc rId="5707" sId="1" odxf="1" dxf="1">
    <nc r="G295">
      <f>G296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08" sId="1" odxf="1" dxf="1">
    <nc r="C296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09" sId="1" odxf="1" dxf="1">
    <nc r="D296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10" sId="1" odxf="1" dxf="1">
    <nc r="E296" t="inlineStr">
      <is>
        <t>22001 S5060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96" start="0" length="0">
    <dxf>
      <font>
        <i/>
        <name val="Times New Roman"/>
        <family val="1"/>
      </font>
    </dxf>
  </rfmt>
  <rcc rId="5711" sId="1" odxf="1" dxf="1">
    <nc r="G296">
      <f>G297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12" sId="1" odxf="1" dxf="1">
    <nc r="C297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13" sId="1" odxf="1" dxf="1">
    <nc r="D297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14" sId="1">
    <nc r="E297" t="inlineStr">
      <is>
        <t>22001 S5060</t>
      </is>
    </nc>
  </rcc>
  <rcc rId="5715" sId="1" odxf="1" dxf="1">
    <nc r="F297" t="inlineStr">
      <is>
        <t>244</t>
      </is>
    </nc>
    <odxf>
      <font>
        <name val="Times New Roman CYR"/>
      </font>
      <fill>
        <patternFill patternType="none">
          <bgColor indexed="65"/>
        </patternFill>
      </fill>
    </odxf>
    <ndxf>
      <font>
        <name val="Times New Roman"/>
        <family val="1"/>
      </font>
      <fill>
        <patternFill patternType="solid">
          <bgColor theme="0"/>
        </patternFill>
      </fill>
    </ndxf>
  </rcc>
  <rcc rId="5716" sId="1" numFmtId="4">
    <nc r="G297">
      <v>100</v>
    </nc>
  </rcc>
  <rcc rId="5717" sId="1" odxf="1" dxf="1">
    <nc r="C298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18" sId="1" odxf="1" dxf="1">
    <nc r="D298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19" sId="1" odxf="1" dxf="1">
    <nc r="E298" t="inlineStr">
      <is>
        <t>22002 00000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98" start="0" length="0">
    <dxf>
      <font>
        <i/>
        <name val="Times New Roman"/>
        <family val="1"/>
      </font>
    </dxf>
  </rfmt>
  <rcc rId="5720" sId="1" odxf="1" dxf="1">
    <nc r="G298">
      <f>G299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21" sId="1" odxf="1" dxf="1">
    <nc r="C299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22" sId="1" odxf="1" dxf="1">
    <nc r="D299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23" sId="1" odxf="1" dxf="1">
    <nc r="E299" t="inlineStr">
      <is>
        <t>22002 S5060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99" start="0" length="0">
    <dxf>
      <font>
        <i/>
        <name val="Times New Roman"/>
        <family val="1"/>
      </font>
    </dxf>
  </rfmt>
  <rcc rId="5724" sId="1" odxf="1" dxf="1">
    <nc r="G299">
      <f>G300+G301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25" sId="1" odxf="1" dxf="1">
    <nc r="C300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26" sId="1" odxf="1" dxf="1">
    <nc r="D300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27" sId="1">
    <nc r="E300" t="inlineStr">
      <is>
        <t>22002 S5060</t>
      </is>
    </nc>
  </rcc>
  <rcc rId="5728" sId="1" odxf="1" dxf="1">
    <nc r="F300" t="inlineStr">
      <is>
        <t>111</t>
      </is>
    </nc>
    <odxf>
      <font>
        <name val="Times New Roman CYR"/>
      </font>
      <fill>
        <patternFill patternType="none">
          <bgColor indexed="65"/>
        </patternFill>
      </fill>
    </odxf>
    <ndxf>
      <font>
        <name val="Times New Roman"/>
        <family val="1"/>
      </font>
      <fill>
        <patternFill patternType="solid">
          <bgColor theme="0"/>
        </patternFill>
      </fill>
    </ndxf>
  </rcc>
  <rcc rId="5729" sId="1" numFmtId="4">
    <nc r="G300">
      <v>200</v>
    </nc>
  </rcc>
  <rcc rId="5730" sId="1" odxf="1" dxf="1">
    <nc r="C301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31" sId="1" odxf="1" dxf="1">
    <nc r="D301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32" sId="1">
    <nc r="E301" t="inlineStr">
      <is>
        <t>22002 S5060</t>
      </is>
    </nc>
  </rcc>
  <rcc rId="5733" sId="1" odxf="1" dxf="1">
    <nc r="F301" t="inlineStr">
      <is>
        <t>119</t>
      </is>
    </nc>
    <odxf>
      <font>
        <name val="Times New Roman CYR"/>
      </font>
      <fill>
        <patternFill patternType="none">
          <bgColor indexed="65"/>
        </patternFill>
      </fill>
    </odxf>
    <ndxf>
      <font>
        <name val="Times New Roman"/>
        <family val="1"/>
      </font>
      <fill>
        <patternFill patternType="solid">
          <bgColor theme="0"/>
        </patternFill>
      </fill>
    </ndxf>
  </rcc>
  <rcc rId="5734" sId="1" numFmtId="4">
    <nc r="G301">
      <v>60</v>
    </nc>
  </rcc>
  <rcc rId="5735" sId="1">
    <nc r="B294" t="inlineStr">
      <is>
        <t>969</t>
      </is>
    </nc>
  </rcc>
  <rcc rId="5736" sId="1">
    <nc r="B295" t="inlineStr">
      <is>
        <t>969</t>
      </is>
    </nc>
  </rcc>
  <rcc rId="5737" sId="1">
    <nc r="B296" t="inlineStr">
      <is>
        <t>969</t>
      </is>
    </nc>
  </rcc>
  <rcc rId="5738" sId="1">
    <nc r="B297" t="inlineStr">
      <is>
        <t>969</t>
      </is>
    </nc>
  </rcc>
  <rcc rId="5739" sId="1">
    <nc r="B298" t="inlineStr">
      <is>
        <t>969</t>
      </is>
    </nc>
  </rcc>
  <rcc rId="5740" sId="1">
    <nc r="B299" t="inlineStr">
      <is>
        <t>969</t>
      </is>
    </nc>
  </rcc>
  <rcc rId="5741" sId="1">
    <nc r="B300" t="inlineStr">
      <is>
        <t>969</t>
      </is>
    </nc>
  </rcc>
  <rcc rId="5742" sId="1">
    <nc r="B301" t="inlineStr">
      <is>
        <t>969</t>
      </is>
    </nc>
  </rcc>
  <rrc rId="5743" sId="1" ref="A302:XFD302" action="deleteRow">
    <undo index="65535" exp="area" ref3D="1" dr="$A$477:$XFD$477" dn="Z_B67934D4_E797_41BD_A015_871403995F47_.wvu.Rows" sId="1"/>
    <undo index="65535" exp="area" ref3D="1" dr="$A$447:$XFD$447" dn="Z_B67934D4_E797_41BD_A015_871403995F47_.wvu.Rows" sId="1"/>
    <undo index="65535" exp="area" ref3D="1" dr="$A$418:$XFD$418" dn="Z_B67934D4_E797_41BD_A015_871403995F47_.wvu.Rows" sId="1"/>
    <undo index="65535" exp="area" ref3D="1" dr="$A$397:$XFD$398" dn="Z_B67934D4_E797_41BD_A015_871403995F47_.wvu.Rows" sId="1"/>
    <undo index="65535" exp="area" ref3D="1" dr="$A$389:$XFD$390" dn="Z_B67934D4_E797_41BD_A015_871403995F47_.wvu.Rows" sId="1"/>
    <undo index="65535" exp="area" ref3D="1" dr="$A$355:$XFD$360" dn="Z_B67934D4_E797_41BD_A015_871403995F47_.wvu.Rows" sId="1"/>
    <rfmt sheetId="1" xfDxf="1" sqref="A302:XFD302" start="0" length="0">
      <dxf>
        <font>
          <name val="Times New Roman CYR"/>
          <family val="1"/>
        </font>
        <alignment wrapText="1"/>
      </dxf>
    </rfmt>
    <rfmt sheetId="1" sqref="A302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02" start="0" length="0">
      <dxf>
        <font>
          <name val="Times New Roman CYR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0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fmt sheetId="1" sqref="B294" start="0" length="2147483647">
    <dxf>
      <font>
        <b/>
      </font>
    </dxf>
  </rfmt>
  <rfmt sheetId="1" sqref="B295" start="0" length="2147483647">
    <dxf>
      <font>
        <i/>
      </font>
    </dxf>
  </rfmt>
  <rfmt sheetId="1" sqref="B296" start="0" length="2147483647">
    <dxf>
      <font>
        <i/>
      </font>
    </dxf>
  </rfmt>
  <rfmt sheetId="1" sqref="B298:B299" start="0" length="2147483647">
    <dxf>
      <font>
        <i/>
      </font>
    </dxf>
  </rfmt>
  <rcc rId="5744" sId="1">
    <oc r="G267">
      <f>G268</f>
    </oc>
    <nc r="G267">
      <f>G268+G294</f>
    </nc>
  </rcc>
  <rcv guid="{73FC67B9-3A5E-4402-A781-D3BF0209130F}" action="delete"/>
  <rdn rId="0" localSheetId="1" customView="1" name="Z_73FC67B9_3A5E_4402_A781_D3BF0209130F_.wvu.PrintArea" hidden="1" oldHidden="1">
    <formula>Ведом.структура!$A$5:$G$515</formula>
    <oldFormula>Ведом.структура!$A$5:$G$515</oldFormula>
  </rdn>
  <rdn rId="0" localSheetId="1" customView="1" name="Z_73FC67B9_3A5E_4402_A781_D3BF0209130F_.wvu.FilterData" hidden="1" oldHidden="1">
    <formula>Ведом.структура!$A$20:$J$513</formula>
    <oldFormula>Ведом.структура!$A$20:$J$513</oldFormula>
  </rdn>
  <rcv guid="{73FC67B9-3A5E-4402-A781-D3BF0209130F}" action="add"/>
</revisions>
</file>

<file path=xl/revisions/revisionLog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47" sId="1">
    <oc r="G523">
      <f>196572.19+1205556-5960.8</f>
    </oc>
    <nc r="G523">
      <f>196572.19+1205556-5960.8+84+2336.9+308.9</f>
    </nc>
  </rcc>
</revisions>
</file>

<file path=xl/revisions/revisionLog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48" sId="1" numFmtId="4">
    <oc r="G512">
      <v>30</v>
    </oc>
    <nc r="G512"/>
  </rcc>
  <rcc rId="5749" sId="1" numFmtId="4">
    <oc r="G360">
      <v>50</v>
    </oc>
    <nc r="G360"/>
  </rcc>
  <rcc rId="5750" sId="1" numFmtId="4">
    <oc r="G345">
      <v>50</v>
    </oc>
    <nc r="G345"/>
  </rcc>
  <rcc rId="5751" sId="1" numFmtId="4">
    <oc r="G342">
      <v>50</v>
    </oc>
    <nc r="G342"/>
  </rcc>
  <rcc rId="5752" sId="1" numFmtId="4">
    <oc r="G341">
      <v>50</v>
    </oc>
    <nc r="G341"/>
  </rcc>
  <rcc rId="5753" sId="1" numFmtId="4">
    <oc r="G284">
      <v>50</v>
    </oc>
    <nc r="G284"/>
  </rcc>
  <rcc rId="5754" sId="1">
    <oc r="G255">
      <f>386+7.7</f>
    </oc>
    <nc r="G255">
      <f>386</f>
    </nc>
  </rcc>
  <rcc rId="5755" sId="1">
    <oc r="G245">
      <f>100</f>
    </oc>
    <nc r="G245"/>
  </rcc>
  <rcc rId="5756" sId="1" numFmtId="4">
    <oc r="G51">
      <v>125</v>
    </oc>
    <nc r="G51"/>
  </rcc>
  <rcc rId="5757" sId="1" numFmtId="4">
    <oc r="G317">
      <v>100</v>
    </oc>
    <nc r="G317">
      <v>50</v>
    </nc>
  </rcc>
  <rcc rId="5758" sId="1" numFmtId="4">
    <oc r="G316">
      <v>100</v>
    </oc>
    <nc r="G316">
      <v>121.9</v>
    </nc>
  </rcc>
  <rcc rId="5759" sId="1">
    <oc r="H316">
      <v>100</v>
    </oc>
    <nc r="H316"/>
  </rcc>
  <rcc rId="5760" sId="1">
    <oc r="H317">
      <v>100</v>
    </oc>
    <nc r="H317"/>
  </rcc>
  <rrc rId="5761" sId="1" ref="A71:XFD71" action="insertRow">
    <undo index="65535" exp="area" ref3D="1" dr="$A$476:$XFD$476" dn="Z_B67934D4_E797_41BD_A015_871403995F47_.wvu.Rows" sId="1"/>
    <undo index="65535" exp="area" ref3D="1" dr="$A$446:$XFD$446" dn="Z_B67934D4_E797_41BD_A015_871403995F47_.wvu.Rows" sId="1"/>
    <undo index="65535" exp="area" ref3D="1" dr="$A$417:$XFD$417" dn="Z_B67934D4_E797_41BD_A015_871403995F47_.wvu.Rows" sId="1"/>
    <undo index="65535" exp="area" ref3D="1" dr="$A$396:$XFD$397" dn="Z_B67934D4_E797_41BD_A015_871403995F47_.wvu.Rows" sId="1"/>
    <undo index="65535" exp="area" ref3D="1" dr="$A$388:$XFD$389" dn="Z_B67934D4_E797_41BD_A015_871403995F47_.wvu.Rows" sId="1"/>
    <undo index="65535" exp="area" ref3D="1" dr="$A$354:$XFD$359" dn="Z_B67934D4_E797_41BD_A015_871403995F47_.wvu.Rows" sId="1"/>
  </rrc>
  <rrc rId="5762" sId="1" ref="A71:XFD71" action="insertRow">
    <undo index="65535" exp="area" ref3D="1" dr="$A$477:$XFD$477" dn="Z_B67934D4_E797_41BD_A015_871403995F47_.wvu.Rows" sId="1"/>
    <undo index="65535" exp="area" ref3D="1" dr="$A$447:$XFD$447" dn="Z_B67934D4_E797_41BD_A015_871403995F47_.wvu.Rows" sId="1"/>
    <undo index="65535" exp="area" ref3D="1" dr="$A$418:$XFD$418" dn="Z_B67934D4_E797_41BD_A015_871403995F47_.wvu.Rows" sId="1"/>
    <undo index="65535" exp="area" ref3D="1" dr="$A$397:$XFD$398" dn="Z_B67934D4_E797_41BD_A015_871403995F47_.wvu.Rows" sId="1"/>
    <undo index="65535" exp="area" ref3D="1" dr="$A$389:$XFD$390" dn="Z_B67934D4_E797_41BD_A015_871403995F47_.wvu.Rows" sId="1"/>
    <undo index="65535" exp="area" ref3D="1" dr="$A$355:$XFD$360" dn="Z_B67934D4_E797_41BD_A015_871403995F47_.wvu.Rows" sId="1"/>
  </rrc>
  <rrc rId="5763" sId="1" ref="A71:XFD71" action="insertRow">
    <undo index="65535" exp="area" ref3D="1" dr="$A$478:$XFD$478" dn="Z_B67934D4_E797_41BD_A015_871403995F47_.wvu.Rows" sId="1"/>
    <undo index="65535" exp="area" ref3D="1" dr="$A$448:$XFD$448" dn="Z_B67934D4_E797_41BD_A015_871403995F47_.wvu.Rows" sId="1"/>
    <undo index="65535" exp="area" ref3D="1" dr="$A$419:$XFD$419" dn="Z_B67934D4_E797_41BD_A015_871403995F47_.wvu.Rows" sId="1"/>
    <undo index="65535" exp="area" ref3D="1" dr="$A$398:$XFD$399" dn="Z_B67934D4_E797_41BD_A015_871403995F47_.wvu.Rows" sId="1"/>
    <undo index="65535" exp="area" ref3D="1" dr="$A$390:$XFD$391" dn="Z_B67934D4_E797_41BD_A015_871403995F47_.wvu.Rows" sId="1"/>
    <undo index="65535" exp="area" ref3D="1" dr="$A$356:$XFD$361" dn="Z_B67934D4_E797_41BD_A015_871403995F47_.wvu.Rows" sId="1"/>
  </rrc>
  <rrc rId="5764" sId="1" ref="A71:XFD71" action="insertRow">
    <undo index="65535" exp="area" ref3D="1" dr="$A$479:$XFD$479" dn="Z_B67934D4_E797_41BD_A015_871403995F47_.wvu.Rows" sId="1"/>
    <undo index="65535" exp="area" ref3D="1" dr="$A$449:$XFD$449" dn="Z_B67934D4_E797_41BD_A015_871403995F47_.wvu.Rows" sId="1"/>
    <undo index="65535" exp="area" ref3D="1" dr="$A$420:$XFD$420" dn="Z_B67934D4_E797_41BD_A015_871403995F47_.wvu.Rows" sId="1"/>
    <undo index="65535" exp="area" ref3D="1" dr="$A$399:$XFD$400" dn="Z_B67934D4_E797_41BD_A015_871403995F47_.wvu.Rows" sId="1"/>
    <undo index="65535" exp="area" ref3D="1" dr="$A$391:$XFD$392" dn="Z_B67934D4_E797_41BD_A015_871403995F47_.wvu.Rows" sId="1"/>
    <undo index="65535" exp="area" ref3D="1" dr="$A$357:$XFD$362" dn="Z_B67934D4_E797_41BD_A015_871403995F47_.wvu.Rows" sId="1"/>
  </rrc>
  <rcc rId="5765" sId="1" odxf="1" dxf="1">
    <nc r="A71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nc>
    <odxf>
      <font>
        <b val="0"/>
        <name val="Times New Roman"/>
        <family val="1"/>
      </font>
      <alignment horizontal="left"/>
    </odxf>
    <ndxf>
      <font>
        <b/>
        <name val="Times New Roman"/>
        <family val="1"/>
      </font>
      <alignment horizontal="general"/>
    </ndxf>
  </rcc>
  <rcc rId="5766" sId="1" odxf="1" dxf="1">
    <nc r="A72" t="inlineStr">
      <is>
        <t>Основное мероприятие "Продвижение туристского продукта МО "Селенгнинский район" на внутреннем и внешних рынках"</t>
      </is>
    </nc>
    <odxf>
      <font>
        <i val="0"/>
        <name val="Times New Roman"/>
        <family val="1"/>
      </font>
      <alignment vertical="top"/>
      <border outline="0">
        <left/>
        <right/>
        <top/>
        <bottom/>
      </border>
    </odxf>
    <ndxf>
      <font>
        <i/>
        <name val="Times New Roman"/>
        <family val="1"/>
      </font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767" sId="1" odxf="1" dxf="1">
    <nc r="A73" t="inlineStr">
      <is>
        <t>Прочие мероприятия , связанные с выполнением обязательств ОМСУ</t>
      </is>
    </nc>
    <odxf>
      <font>
        <i val="0"/>
        <name val="Times New Roman"/>
        <family val="1"/>
      </font>
      <alignment horizontal="left"/>
      <border outline="0">
        <left/>
        <right/>
        <top/>
        <bottom/>
      </border>
    </odxf>
    <ndxf>
      <font>
        <i/>
        <name val="Times New Roman"/>
        <family val="1"/>
      </font>
      <alignment horizontal="general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768" sId="1" odxf="1" dxf="1">
    <nc r="A74" t="inlineStr">
      <is>
        <t>Закупка товаров, работ и услуг для государственных (муниципальных) нужд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769" sId="1" odxf="1" dxf="1">
    <nc r="C71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770" sId="1" odxf="1" dxf="1">
    <nc r="D71" t="inlineStr">
      <is>
        <t>13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771" sId="1" odxf="1" dxf="1">
    <nc r="E71" t="inlineStr">
      <is>
        <t>03000 00000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71" start="0" length="0">
    <dxf>
      <font>
        <b/>
        <name val="Times New Roman"/>
        <family val="1"/>
      </font>
    </dxf>
  </rfmt>
  <rcc rId="5772" sId="1" odxf="1" dxf="1">
    <nc r="G71">
      <f>G72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5773" sId="1" odxf="1" dxf="1">
    <nc r="C72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74" sId="1" odxf="1" dxf="1">
    <nc r="D72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75" sId="1" odxf="1" dxf="1">
    <nc r="E72" t="inlineStr">
      <is>
        <t>03001 00000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72" start="0" length="0">
    <dxf>
      <font>
        <i/>
        <name val="Times New Roman"/>
        <family val="1"/>
      </font>
    </dxf>
  </rfmt>
  <rcc rId="5776" sId="1" odxf="1" dxf="1">
    <nc r="G72">
      <f>G73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5777" sId="1" odxf="1" dxf="1">
    <nc r="C7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78" sId="1" odxf="1" dxf="1">
    <nc r="D73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79" sId="1" odxf="1" dxf="1">
    <nc r="E73" t="inlineStr">
      <is>
        <t>03001 82900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73" start="0" length="0">
    <dxf>
      <font>
        <i/>
        <name val="Times New Roman"/>
        <family val="1"/>
      </font>
    </dxf>
  </rfmt>
  <rcc rId="5780" sId="1" odxf="1" dxf="1">
    <nc r="G73">
      <f>G74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5781" sId="1">
    <nc r="C74" t="inlineStr">
      <is>
        <t>01</t>
      </is>
    </nc>
  </rcc>
  <rcc rId="5782" sId="1">
    <nc r="D74" t="inlineStr">
      <is>
        <t>13</t>
      </is>
    </nc>
  </rcc>
  <rcc rId="5783" sId="1">
    <nc r="E74" t="inlineStr">
      <is>
        <t>03001 82900</t>
      </is>
    </nc>
  </rcc>
  <rcc rId="5784" sId="1">
    <nc r="F74" t="inlineStr">
      <is>
        <t>244</t>
      </is>
    </nc>
  </rcc>
  <rcc rId="5785" sId="1" odxf="1" dxf="1" numFmtId="4">
    <nc r="G74">
      <v>300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786" sId="1">
    <nc r="B71" t="inlineStr">
      <is>
        <t>968</t>
      </is>
    </nc>
  </rcc>
  <rcc rId="5787" sId="1">
    <nc r="B72" t="inlineStr">
      <is>
        <t>968</t>
      </is>
    </nc>
  </rcc>
  <rcc rId="5788" sId="1">
    <nc r="B73" t="inlineStr">
      <is>
        <t>968</t>
      </is>
    </nc>
  </rcc>
  <rcc rId="5789" sId="1">
    <nc r="B74" t="inlineStr">
      <is>
        <t>968</t>
      </is>
    </nc>
  </rcc>
  <rfmt sheetId="1" sqref="B72:B73" start="0" length="2147483647">
    <dxf>
      <font>
        <i/>
      </font>
    </dxf>
  </rfmt>
  <rfmt sheetId="1" sqref="B71" start="0" length="2147483647">
    <dxf>
      <font>
        <b/>
      </font>
    </dxf>
  </rfmt>
  <rcc rId="5790" sId="1">
    <oc r="G60">
      <f>G61+G75+G80+G84+G88</f>
    </oc>
    <nc r="G60">
      <f>G61+G75+G80+G84+G88+G71</f>
    </nc>
  </rcc>
  <rcc rId="5791" sId="1" numFmtId="4">
    <oc r="G515">
      <v>20</v>
    </oc>
    <nc r="G515"/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975" sId="1" ref="A241:XFD241" action="insertRow">
    <undo index="65535" exp="area" ref3D="1" dr="$A$471:$XFD$471" dn="Z_B67934D4_E797_41BD_A015_871403995F47_.wvu.Rows" sId="1"/>
    <undo index="65535" exp="area" ref3D="1" dr="$A$444:$XFD$444" dn="Z_B67934D4_E797_41BD_A015_871403995F47_.wvu.Rows" sId="1"/>
    <undo index="65535" exp="area" ref3D="1" dr="$A$416:$XFD$416" dn="Z_B67934D4_E797_41BD_A015_871403995F47_.wvu.Rows" sId="1"/>
    <undo index="65535" exp="area" ref3D="1" dr="$A$398:$XFD$399" dn="Z_B67934D4_E797_41BD_A015_871403995F47_.wvu.Rows" sId="1"/>
    <undo index="65535" exp="area" ref3D="1" dr="$A$391:$XFD$392" dn="Z_B67934D4_E797_41BD_A015_871403995F47_.wvu.Rows" sId="1"/>
    <undo index="65535" exp="area" ref3D="1" dr="$A$357:$XFD$362" dn="Z_B67934D4_E797_41BD_A015_871403995F47_.wvu.Rows" sId="1"/>
  </rrc>
  <rrc rId="5976" sId="1" ref="A242:XFD242" action="insertRow">
    <undo index="65535" exp="area" ref3D="1" dr="$A$472:$XFD$472" dn="Z_B67934D4_E797_41BD_A015_871403995F47_.wvu.Rows" sId="1"/>
    <undo index="65535" exp="area" ref3D="1" dr="$A$445:$XFD$445" dn="Z_B67934D4_E797_41BD_A015_871403995F47_.wvu.Rows" sId="1"/>
    <undo index="65535" exp="area" ref3D="1" dr="$A$417:$XFD$417" dn="Z_B67934D4_E797_41BD_A015_871403995F47_.wvu.Rows" sId="1"/>
    <undo index="65535" exp="area" ref3D="1" dr="$A$399:$XFD$400" dn="Z_B67934D4_E797_41BD_A015_871403995F47_.wvu.Rows" sId="1"/>
    <undo index="65535" exp="area" ref3D="1" dr="$A$392:$XFD$393" dn="Z_B67934D4_E797_41BD_A015_871403995F47_.wvu.Rows" sId="1"/>
    <undo index="65535" exp="area" ref3D="1" dr="$A$358:$XFD$363" dn="Z_B67934D4_E797_41BD_A015_871403995F47_.wvu.Rows" sId="1"/>
  </rrc>
  <rcc rId="5977" sId="1">
    <nc r="A241" t="inlineStr">
      <is>
        <t>Реализация мероприятий по модернизации школьных систем образования</t>
      </is>
    </nc>
  </rcc>
  <rcc rId="5978" sId="1" odxf="1" dxf="1">
    <nc r="A242" t="inlineStr">
      <is>
        <t>Субсидии бюджетным учреждениям на иные цели</t>
      </is>
    </nc>
    <odxf>
      <font>
        <i/>
        <color indexed="8"/>
        <name val="Times New Roman"/>
        <family val="1"/>
      </font>
      <fill>
        <patternFill patternType="none"/>
      </fill>
    </odxf>
    <ndxf>
      <font>
        <i val="0"/>
        <color indexed="8"/>
        <name val="Times New Roman"/>
        <family val="1"/>
      </font>
      <fill>
        <patternFill patternType="solid"/>
      </fill>
    </ndxf>
  </rcc>
  <rcc rId="5979" sId="1">
    <nc r="C241" t="inlineStr">
      <is>
        <t>07</t>
      </is>
    </nc>
  </rcc>
  <rcc rId="5980" sId="1">
    <nc r="D241" t="inlineStr">
      <is>
        <t>02</t>
      </is>
    </nc>
  </rcc>
  <rcc rId="5981" sId="1">
    <nc r="E241" t="inlineStr">
      <is>
        <t>10203 L7500</t>
      </is>
    </nc>
  </rcc>
  <rfmt sheetId="1" sqref="F241" start="0" length="0">
    <dxf>
      <font>
        <i/>
        <name val="Times New Roman"/>
        <family val="1"/>
      </font>
    </dxf>
  </rfmt>
  <rcc rId="5982" sId="1" odxf="1" dxf="1">
    <nc r="G241">
      <f>G242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5983" sId="1" odxf="1" dxf="1">
    <nc r="C242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984" sId="1" odxf="1" dxf="1">
    <nc r="D242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985" sId="1" odxf="1" dxf="1">
    <nc r="E242" t="inlineStr">
      <is>
        <t>10203 L7500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986" sId="1">
    <nc r="F242" t="inlineStr">
      <is>
        <t>612</t>
      </is>
    </nc>
  </rcc>
  <rcc rId="5987" sId="1" odxf="1" dxf="1">
    <nc r="G242">
      <f>19875.4+1268.7</f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988" sId="1" odxf="1" dxf="1">
    <nc r="B241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89" sId="1">
    <nc r="B242" t="inlineStr">
      <is>
        <t>969</t>
      </is>
    </nc>
  </rcc>
  <rcc rId="5990" sId="1">
    <oc r="G240">
      <f>G243</f>
    </oc>
    <nc r="G240">
      <f>G243+G241</f>
    </nc>
  </rcc>
</revisions>
</file>

<file path=xl/revisions/revisionLog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92" sId="1" numFmtId="4">
    <nc r="G462">
      <v>150</v>
    </nc>
  </rcc>
  <rrc rId="5793" sId="1" ref="A461:XFD461" action="deleteRow">
    <undo index="65535" exp="area" dr="G461:G463" r="G460" sId="1"/>
    <undo index="65535" exp="area" ref3D="1" dr="$A$480:$XFD$480" dn="Z_B67934D4_E797_41BD_A015_871403995F47_.wvu.Rows" sId="1"/>
    <rfmt sheetId="1" xfDxf="1" sqref="A461:XFD461" start="0" length="0">
      <dxf>
        <font>
          <name val="Times New Roman CYR"/>
          <family val="1"/>
        </font>
        <alignment wrapText="1"/>
      </dxf>
    </rfmt>
    <rcc rId="0" sId="1" dxf="1">
      <nc r="A461" t="inlineStr">
        <is>
          <t>Иные выплаты персоналу учреждений, за исключением фонда оплаты труда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61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61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6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794" sId="1" ref="A462:XFD462" action="deleteRow">
    <undo index="65535" exp="area" dr="G461:G462" r="G460" sId="1"/>
    <undo index="65535" exp="area" ref3D="1" dr="$A$479:$XFD$479" dn="Z_B67934D4_E797_41BD_A015_871403995F47_.wvu.Rows" sId="1"/>
    <rfmt sheetId="1" xfDxf="1" sqref="A462:XFD462" start="0" length="0">
      <dxf>
        <font>
          <name val="Times New Roman CYR"/>
          <family val="1"/>
        </font>
        <alignment wrapText="1"/>
      </dxf>
    </rfmt>
    <rcc rId="0" sId="1" dxf="1">
      <nc r="A462" t="inlineStr">
        <is>
          <t>Премии и 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2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2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62" t="inlineStr">
        <is>
          <t>09101 82600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62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6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795" sId="1" ref="A473:XFD473" action="deleteRow">
    <undo index="65535" exp="ref" v="1" dr="G473" r="G471" sId="1"/>
    <undo index="65535" exp="area" ref3D="1" dr="$A$478:$XFD$478" dn="Z_B67934D4_E797_41BD_A015_871403995F47_.wvu.Rows" sId="1"/>
    <rfmt sheetId="1" xfDxf="1" sqref="A473:XFD473" start="0" length="0">
      <dxf>
        <font>
          <name val="Times New Roman CYR"/>
          <family val="1"/>
        </font>
        <alignment wrapText="1"/>
      </dxf>
    </rfmt>
    <rcc rId="0" sId="1" dxf="1">
      <nc r="A473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3" t="inlineStr">
        <is>
          <t>09301 83180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7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796" sId="1">
    <oc r="G471">
      <f>G472+#REF!</f>
    </oc>
    <nc r="G471">
      <f>G472</f>
    </nc>
  </rcc>
  <rcc rId="5797" sId="1" numFmtId="4">
    <nc r="G485">
      <v>50</v>
    </nc>
  </rcc>
  <rcc rId="5798" sId="1" numFmtId="4">
    <nc r="G486">
      <v>50</v>
    </nc>
  </rcc>
  <rrc rId="5799" sId="1" ref="A487:XFD487" action="deleteRow">
    <rfmt sheetId="1" xfDxf="1" sqref="A487:XFD487" start="0" length="0">
      <dxf>
        <font>
          <name val="Times New Roman CYR"/>
          <family val="1"/>
        </font>
        <alignment wrapText="1"/>
      </dxf>
    </rfmt>
    <rcc rId="0" sId="1" dxf="1">
      <nc r="A487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7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87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8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800" sId="1" ref="A487:XFD487" action="deleteRow">
    <rfmt sheetId="1" xfDxf="1" sqref="A487:XFD487" start="0" length="0">
      <dxf>
        <font>
          <name val="Times New Roman CYR"/>
          <family val="1"/>
        </font>
        <alignment wrapText="1"/>
      </dxf>
    </rfmt>
    <rcc rId="0" sId="1" dxf="1">
      <nc r="A487" t="inlineStr">
        <is>
          <t>Уплата прочих налогов, сборов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7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87" t="inlineStr">
        <is>
          <t>852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8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801" sId="1" ref="A487:XFD487" action="deleteRow">
    <undo index="65535" exp="area" dr="G483:G487" r="G482" sId="1"/>
    <rfmt sheetId="1" xfDxf="1" sqref="A487:XFD487" start="0" length="0">
      <dxf>
        <font>
          <name val="Times New Roman CYR"/>
          <family val="1"/>
        </font>
        <alignment wrapText="1"/>
      </dxf>
    </rfmt>
    <rcc rId="0" sId="1" dxf="1">
      <nc r="A487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7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87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8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802" sId="1" numFmtId="4">
    <nc r="G404">
      <v>150</v>
    </nc>
  </rcc>
  <rrc rId="5803" sId="1" ref="A403:XFD403" action="deleteRow">
    <undo index="65535" exp="area" dr="G403:G405" r="G402" sId="1"/>
    <undo index="65535" exp="area" ref3D="1" dr="$A$477:$XFD$477" dn="Z_B67934D4_E797_41BD_A015_871403995F47_.wvu.Rows" sId="1"/>
    <undo index="65535" exp="area" ref3D="1" dr="$A$450:$XFD$450" dn="Z_B67934D4_E797_41BD_A015_871403995F47_.wvu.Rows" sId="1"/>
    <undo index="65535" exp="area" ref3D="1" dr="$A$421:$XFD$421" dn="Z_B67934D4_E797_41BD_A015_871403995F47_.wvu.Rows" sId="1"/>
    <rfmt sheetId="1" xfDxf="1" sqref="A403:XFD403" start="0" length="0">
      <dxf>
        <font>
          <name val="Times New Roman CYR"/>
          <family val="1"/>
        </font>
        <alignment wrapText="1"/>
      </dxf>
    </rfmt>
    <rcc rId="0" sId="1" dxf="1">
      <nc r="A403" t="inlineStr">
        <is>
          <t>Иные выплаты персоналу учреждений, за исключением фонда оплаты труда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3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3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3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0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804" sId="1" ref="A404:XFD404" action="deleteRow">
    <undo index="65535" exp="area" dr="G403:G404" r="G402" sId="1"/>
    <undo index="65535" exp="area" ref3D="1" dr="$A$476:$XFD$476" dn="Z_B67934D4_E797_41BD_A015_871403995F47_.wvu.Rows" sId="1"/>
    <undo index="65535" exp="area" ref3D="1" dr="$A$449:$XFD$449" dn="Z_B67934D4_E797_41BD_A015_871403995F47_.wvu.Rows" sId="1"/>
    <undo index="65535" exp="area" ref3D="1" dr="$A$420:$XFD$420" dn="Z_B67934D4_E797_41BD_A015_871403995F47_.wvu.Rows" sId="1"/>
    <rfmt sheetId="1" xfDxf="1" sqref="A404:XFD404" start="0" length="0">
      <dxf>
        <font>
          <name val="Times New Roman CYR"/>
          <family val="1"/>
        </font>
        <alignment wrapText="1"/>
      </dxf>
    </rfmt>
    <rcc rId="0" sId="1" dxf="1">
      <nc r="A404" t="inlineStr">
        <is>
          <t>Премии и 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4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4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4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0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805" sId="1" ref="A416:XFD416" action="deleteRow">
    <undo index="65535" exp="area" ref3D="1" dr="$A$475:$XFD$475" dn="Z_B67934D4_E797_41BD_A015_871403995F47_.wvu.Rows" sId="1"/>
    <undo index="65535" exp="area" ref3D="1" dr="$A$448:$XFD$448" dn="Z_B67934D4_E797_41BD_A015_871403995F47_.wvu.Rows" sId="1"/>
    <undo index="65535" exp="area" ref3D="1" dr="$A$419:$XFD$419" dn="Z_B67934D4_E797_41BD_A015_871403995F47_.wvu.Rows" sId="1"/>
    <rfmt sheetId="1" xfDxf="1" sqref="A416:XFD416" start="0" length="0">
      <dxf>
        <font>
          <name val="Times New Roman CYR"/>
          <family val="1"/>
        </font>
        <alignment wrapText="1"/>
      </dxf>
    </rfmt>
    <rcc rId="0" sId="1" dxf="1">
      <nc r="A416" t="inlineStr">
        <is>
          <t>Иные выплаты персоналу учреждений, за исключением фонда оплаты труда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6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6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16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1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806" sId="1" numFmtId="4">
    <nc r="G417">
      <v>50</v>
    </nc>
  </rcc>
  <rcc rId="5807" sId="1" numFmtId="4">
    <nc r="G418">
      <v>50</v>
    </nc>
  </rcc>
  <rrc rId="5808" sId="1" ref="A419:XFD419" action="deleteRow">
    <undo index="65535" exp="area" dr="G415:G419" r="G414" sId="1"/>
    <undo index="65535" exp="area" ref3D="1" dr="$A$474:$XFD$474" dn="Z_B67934D4_E797_41BD_A015_871403995F47_.wvu.Rows" sId="1"/>
    <undo index="65535" exp="area" ref3D="1" dr="$A$447:$XFD$447" dn="Z_B67934D4_E797_41BD_A015_871403995F47_.wvu.Rows" sId="1"/>
    <rfmt sheetId="1" xfDxf="1" sqref="A419:XFD419" start="0" length="0">
      <dxf>
        <font>
          <i/>
          <name val="Times New Roman CYR"/>
          <family val="1"/>
        </font>
        <alignment wrapText="1"/>
      </dxf>
    </rfmt>
    <rcc rId="0" sId="1" dxf="1">
      <nc r="A419" t="inlineStr">
        <is>
          <t>Уплата прочих налогов, сборов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9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9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9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9" t="inlineStr">
        <is>
          <t>08402 83160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19" t="inlineStr">
        <is>
          <t>852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1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809" sId="1" numFmtId="4">
    <nc r="G51">
      <v>125</v>
    </nc>
  </rcc>
  <rcc rId="5810" sId="1" numFmtId="4">
    <nc r="G249">
      <v>100</v>
    </nc>
  </rcc>
  <rcc rId="5811" sId="1">
    <oc r="G259">
      <f>386</f>
    </oc>
    <nc r="G259">
      <f>386+7.7</f>
    </nc>
  </rcc>
  <rcc rId="5812" sId="1" numFmtId="4">
    <nc r="G288">
      <v>50</v>
    </nc>
  </rcc>
  <rcc rId="5813" sId="1" numFmtId="4">
    <oc r="G321">
      <v>50</v>
    </oc>
    <nc r="G321">
      <v>100</v>
    </nc>
  </rcc>
  <rcc rId="5814" sId="1" numFmtId="4">
    <nc r="G345">
      <v>50</v>
    </nc>
  </rcc>
  <rcc rId="5815" sId="1" numFmtId="4">
    <nc r="G346">
      <v>50</v>
    </nc>
  </rcc>
  <rcc rId="5816" sId="1" numFmtId="4">
    <oc r="G350">
      <f>G351</f>
    </oc>
    <nc r="G350">
      <v>50</v>
    </nc>
  </rcc>
  <rcc rId="5817" sId="1" numFmtId="4">
    <nc r="G349">
      <v>200</v>
    </nc>
  </rcc>
  <rcc rId="5818" sId="1" numFmtId="4">
    <nc r="G364">
      <v>200</v>
    </nc>
  </rcc>
  <rcc rId="5819" sId="1">
    <oc r="H349">
      <v>50</v>
    </oc>
    <nc r="H349">
      <v>200</v>
    </nc>
  </rcc>
  <rcc rId="5820" sId="1">
    <oc r="H364">
      <v>50</v>
    </oc>
    <nc r="H364">
      <v>200</v>
    </nc>
  </rcc>
  <rcc rId="5821" sId="1">
    <nc r="H417">
      <v>50</v>
    </nc>
  </rcc>
  <rcc rId="5822" sId="1">
    <nc r="H418">
      <v>50</v>
    </nc>
  </rcc>
  <rcc rId="5823" sId="1">
    <nc r="H457">
      <v>150</v>
    </nc>
  </rcc>
  <rcc rId="5824" sId="1">
    <nc r="H481">
      <v>50</v>
    </nc>
  </rcc>
  <rcc rId="5825" sId="1">
    <nc r="H482">
      <v>50</v>
    </nc>
  </rcc>
  <rcc rId="5826" sId="1">
    <oc r="H506">
      <v>30</v>
    </oc>
    <nc r="H506">
      <v>50</v>
    </nc>
  </rcc>
  <rcc rId="5827" sId="1">
    <nc r="H403">
      <v>150</v>
    </nc>
  </rcc>
  <rcc rId="5828" sId="1">
    <nc r="H321">
      <v>50</v>
    </nc>
  </rcc>
  <rcc rId="5829" sId="1">
    <nc r="H507">
      <f>SUM(H26:H506)</f>
    </nc>
  </rcc>
  <rcc rId="5830" sId="1">
    <oc r="G475">
      <f>SUM(G476:G477)</f>
    </oc>
    <nc r="G475">
      <f>SUM(G476:G477)</f>
    </nc>
  </rcc>
  <rcc rId="5831" sId="1">
    <oc r="G414">
      <f>SUM(G415:G418)</f>
    </oc>
    <nc r="G414">
      <f>SUM(G415:G418)</f>
    </nc>
  </rcc>
  <rrc rId="5832" sId="1" ref="A399:XFD399" action="deleteRow">
    <undo index="65535" exp="area" dr="G398:G399" r="G397" sId="1"/>
    <undo index="65535" exp="area" ref3D="1" dr="$A$473:$XFD$473" dn="Z_B67934D4_E797_41BD_A015_871403995F47_.wvu.Rows" sId="1"/>
    <undo index="65535" exp="area" ref3D="1" dr="$A$446:$XFD$446" dn="Z_B67934D4_E797_41BD_A015_871403995F47_.wvu.Rows" sId="1"/>
    <undo index="65535" exp="area" ref3D="1" dr="$A$418:$XFD$418" dn="Z_B67934D4_E797_41BD_A015_871403995F47_.wvu.Rows" sId="1"/>
    <undo index="65535" exp="area" ref3D="1" dr="$A$400:$XFD$401" dn="Z_B67934D4_E797_41BD_A015_871403995F47_.wvu.Rows" sId="1"/>
    <rfmt sheetId="1" xfDxf="1" sqref="A399:XFD399" start="0" length="0">
      <dxf>
        <font>
          <name val="Times New Roman CYR"/>
          <family val="1"/>
        </font>
        <alignment wrapText="1"/>
      </dxf>
    </rfmt>
    <rcc rId="0" sId="1" dxf="1">
      <nc r="A399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9" t="inlineStr">
        <is>
          <t>08201 83110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9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833" sId="1">
    <oc r="G348">
      <f>SUM(G349:G349)</f>
    </oc>
    <nc r="G348">
      <f>SUM(G349:G349)</f>
    </nc>
  </rcc>
  <rcc rId="5834" sId="1">
    <oc r="G285">
      <f>SUM(G286:G290)</f>
    </oc>
    <nc r="G285">
      <f>SUM(G286:G290)</f>
    </nc>
  </rcc>
  <rcc rId="5835" sId="1">
    <oc r="G112">
      <f>SUM(G113:G116)</f>
    </oc>
    <nc r="G112">
      <f>SUM(G113:G116)</f>
    </nc>
  </rcc>
  <rcc rId="5836" sId="1">
    <oc r="G477">
      <f>SUM(G479:G482)</f>
    </oc>
    <nc r="G477">
      <f>SUM(G478:G481)</f>
    </nc>
  </rcc>
  <rcc rId="5837" sId="1" numFmtId="4">
    <nc r="G164">
      <v>150</v>
    </nc>
  </rcc>
  <rcc rId="5838" sId="1">
    <nc r="H164">
      <v>150</v>
    </nc>
  </rcc>
  <rcc rId="5839" sId="1" numFmtId="4">
    <nc r="G504">
      <v>20</v>
    </nc>
  </rcc>
  <rcc rId="5840" sId="1" numFmtId="4">
    <nc r="G505">
      <v>50</v>
    </nc>
  </rcc>
  <rcc rId="5841" sId="1">
    <oc r="G501">
      <f>SUM(G503:G506)</f>
    </oc>
    <nc r="G501">
      <f>SUM(G502:G505)</f>
    </nc>
  </rcc>
</revisions>
</file>

<file path=xl/revisions/revisionLog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42" sId="1" numFmtId="4">
    <oc r="G504">
      <v>20</v>
    </oc>
    <nc r="G504">
      <v>17.3</v>
    </nc>
  </rcc>
  <rcc rId="5843" sId="1">
    <oc r="H504">
      <v>20</v>
    </oc>
    <nc r="H504">
      <v>17.3</v>
    </nc>
  </rcc>
  <rcc rId="5844" sId="1">
    <oc r="H364">
      <v>200</v>
    </oc>
    <nc r="H364">
      <v>150</v>
    </nc>
  </rcc>
  <rcc rId="5845" sId="1" numFmtId="4">
    <oc r="G364">
      <v>200</v>
    </oc>
    <nc r="G364">
      <v>150</v>
    </nc>
  </rcc>
</revisions>
</file>

<file path=xl/revisions/revisionLog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46" sId="1" numFmtId="4">
    <oc r="G350">
      <v>50</v>
    </oc>
    <nc r="G350">
      <f>G351</f>
    </nc>
  </rcc>
  <rcc rId="5847" sId="1" numFmtId="4">
    <oc r="G320">
      <v>121.9</v>
    </oc>
    <nc r="G320">
      <f>121.9+0.34</f>
    </nc>
  </rcc>
  <rcc rId="5848" sId="1" numFmtId="4">
    <oc r="G321">
      <v>100</v>
    </oc>
    <nc r="G321">
      <f>50+50</f>
    </nc>
  </rcc>
  <rcc rId="5849" sId="1" numFmtId="4">
    <oc r="G352">
      <f>1207.7</f>
    </oc>
    <nc r="G352">
      <v>1207.2</v>
    </nc>
  </rcc>
  <rcc rId="5850" sId="1" numFmtId="4">
    <oc r="G240">
      <v>255.5</v>
    </oc>
    <nc r="G240">
      <v>255.2</v>
    </nc>
  </rcc>
</revisions>
</file>

<file path=xl/revisions/revisionLog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51" sId="1">
    <oc r="A168" t="inlineStr">
      <is>
        <t>Прочие мероприятия, связанные с выполнением обязательств органов местного самоуправления</t>
      </is>
    </oc>
    <nc r="A168" t="inlineStr">
      <is>
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</is>
    </nc>
  </rcc>
  <rfmt sheetId="1" sqref="B168" start="0" length="0">
    <dxf>
      <font>
        <color indexed="8"/>
        <name val="Times New Roman"/>
        <family val="1"/>
      </font>
      <alignment wrapText="0"/>
    </dxf>
  </rfmt>
  <rcc rId="5852" sId="1">
    <oc r="E168" t="inlineStr">
      <is>
        <t>99900 82900</t>
      </is>
    </oc>
    <nc r="E168" t="inlineStr">
      <is>
        <t>99900 S2860</t>
      </is>
    </nc>
  </rcc>
  <rcc rId="5853" sId="1">
    <oc r="G168">
      <f>SUM(G169:G169)</f>
    </oc>
    <nc r="G168">
      <f>SUM(G169:G169)</f>
    </nc>
  </rcc>
  <rcc rId="5854" sId="1">
    <oc r="A169" t="inlineStr">
      <is>
        <t>Прочие закупки товаров, работ и услуг для государственных (муниципальных) нужд</t>
      </is>
    </oc>
    <nc r="A169" t="inlineStr">
      <is>
        <t>Иные межбюджетные трансферты</t>
      </is>
    </nc>
  </rcc>
  <rcc rId="5855" sId="1">
    <oc r="E169" t="inlineStr">
      <is>
        <t>99900 82900</t>
      </is>
    </oc>
    <nc r="E169" t="inlineStr">
      <is>
        <t>99900 S2860</t>
      </is>
    </nc>
  </rcc>
  <rcc rId="5856" sId="1">
    <oc r="F169" t="inlineStr">
      <is>
        <t>244</t>
      </is>
    </oc>
    <nc r="F169" t="inlineStr">
      <is>
        <t>540</t>
      </is>
    </nc>
  </rcc>
  <rfmt sheetId="1" sqref="G169" start="0" length="0">
    <dxf>
      <fill>
        <patternFill patternType="none">
          <bgColor indexed="65"/>
        </patternFill>
      </fill>
    </dxf>
  </rfmt>
  <rcc rId="5857" sId="1" numFmtId="4">
    <oc r="G169">
      <v>700.32</v>
    </oc>
    <nc r="G169">
      <f>700.32</f>
    </nc>
  </rcc>
</revisions>
</file>

<file path=xl/revisions/revisionLog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516" start="0" length="2147483647">
    <dxf>
      <font>
        <b/>
      </font>
    </dxf>
  </rfmt>
</revisions>
</file>

<file path=xl/revisions/revisionLog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397" start="0" length="2147483647">
    <dxf>
      <font>
        <i/>
      </font>
    </dxf>
  </rfmt>
  <rcv guid="{73FC67B9-3A5E-4402-A781-D3BF0209130F}" action="delete"/>
  <rdn rId="0" localSheetId="1" customView="1" name="Z_73FC67B9_3A5E_4402_A781_D3BF0209130F_.wvu.PrintArea" hidden="1" oldHidden="1">
    <formula>Ведом.структура!$A$5:$G$508</formula>
    <oldFormula>Ведом.структура!$A$5:$G$508</oldFormula>
  </rdn>
  <rdn rId="0" localSheetId="1" customView="1" name="Z_73FC67B9_3A5E_4402_A781_D3BF0209130F_.wvu.FilterData" hidden="1" oldHidden="1">
    <formula>Ведом.структура!$A$20:$J$506</formula>
    <oldFormula>Ведом.структура!$A$20:$J$506</oldFormula>
  </rdn>
  <rcv guid="{73FC67B9-3A5E-4402-A781-D3BF0209130F}" action="add"/>
</revisions>
</file>

<file path=xl/revisions/revisionLog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B296:E296" start="0" length="2147483647">
    <dxf>
      <font>
        <i/>
      </font>
    </dxf>
  </rfmt>
  <rfmt sheetId="1" sqref="E235" start="0" length="2147483647">
    <dxf>
      <font>
        <i val="0"/>
      </font>
    </dxf>
  </rfmt>
</revisions>
</file>

<file path=xl/revisions/revisionLog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70" sId="1" numFmtId="4">
    <oc r="G123">
      <v>4214.1000000000004</v>
    </oc>
    <nc r="G123">
      <v>4047.7</v>
    </nc>
  </rcc>
  <rcc rId="5871" sId="1" numFmtId="4">
    <oc r="G120">
      <v>48.54</v>
    </oc>
    <nc r="G120">
      <v>46.62</v>
    </nc>
  </rcc>
  <rcc rId="5872" sId="1" numFmtId="4">
    <oc r="G121">
      <v>14.66</v>
    </oc>
    <nc r="G121">
      <v>14.08</v>
    </nc>
  </rcc>
</revisions>
</file>

<file path=xl/revisions/revisionLog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73" sId="1">
    <oc r="G167">
      <f>14180+283.6+14.5</f>
    </oc>
    <nc r="G167">
      <f>14836.2+302.8+15.1389</f>
    </nc>
  </rcc>
</revisions>
</file>

<file path=xl/revisions/revisionLog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74" sId="1">
    <oc r="G171">
      <f>100000+2040.8</f>
    </oc>
    <nc r="G171">
      <f>29475.6+600</f>
    </nc>
  </rcc>
  <rcc rId="5875" sId="1" numFmtId="4">
    <oc r="G218">
      <v>253456.1</v>
    </oc>
    <nc r="G218">
      <f>256485.6</f>
    </nc>
  </rcc>
  <rcc rId="5876" sId="1">
    <oc r="G230">
      <f>105982.8+5715.8</f>
    </oc>
    <nc r="G230">
      <f>109531.5+5715.8</f>
    </nc>
  </rc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991" sId="1" ref="A241:XFD241" action="insertRow">
    <undo index="65535" exp="area" ref3D="1" dr="$A$473:$XFD$473" dn="Z_B67934D4_E797_41BD_A015_871403995F47_.wvu.Rows" sId="1"/>
    <undo index="65535" exp="area" ref3D="1" dr="$A$446:$XFD$446" dn="Z_B67934D4_E797_41BD_A015_871403995F47_.wvu.Rows" sId="1"/>
    <undo index="65535" exp="area" ref3D="1" dr="$A$418:$XFD$418" dn="Z_B67934D4_E797_41BD_A015_871403995F47_.wvu.Rows" sId="1"/>
    <undo index="65535" exp="area" ref3D="1" dr="$A$400:$XFD$401" dn="Z_B67934D4_E797_41BD_A015_871403995F47_.wvu.Rows" sId="1"/>
    <undo index="65535" exp="area" ref3D="1" dr="$A$393:$XFD$394" dn="Z_B67934D4_E797_41BD_A015_871403995F47_.wvu.Rows" sId="1"/>
    <undo index="65535" exp="area" ref3D="1" dr="$A$359:$XFD$364" dn="Z_B67934D4_E797_41BD_A015_871403995F47_.wvu.Rows" sId="1"/>
  </rrc>
  <rrc rId="5992" sId="1" ref="A241:XFD241" action="insertRow">
    <undo index="65535" exp="area" ref3D="1" dr="$A$474:$XFD$474" dn="Z_B67934D4_E797_41BD_A015_871403995F47_.wvu.Rows" sId="1"/>
    <undo index="65535" exp="area" ref3D="1" dr="$A$447:$XFD$447" dn="Z_B67934D4_E797_41BD_A015_871403995F47_.wvu.Rows" sId="1"/>
    <undo index="65535" exp="area" ref3D="1" dr="$A$419:$XFD$419" dn="Z_B67934D4_E797_41BD_A015_871403995F47_.wvu.Rows" sId="1"/>
    <undo index="65535" exp="area" ref3D="1" dr="$A$401:$XFD$402" dn="Z_B67934D4_E797_41BD_A015_871403995F47_.wvu.Rows" sId="1"/>
    <undo index="65535" exp="area" ref3D="1" dr="$A$394:$XFD$395" dn="Z_B67934D4_E797_41BD_A015_871403995F47_.wvu.Rows" sId="1"/>
    <undo index="65535" exp="area" ref3D="1" dr="$A$360:$XFD$365" dn="Z_B67934D4_E797_41BD_A015_871403995F47_.wvu.Rows" sId="1"/>
  </rrc>
  <rcc rId="5993" sId="1">
    <nc r="A241" t="inlineStr">
      <is>
        <t>Капитальный ремонт муниципальных общеобразовательных организаций и (или) муниципальных образовательных организаций дополнительного образования</t>
      </is>
    </nc>
  </rcc>
  <rcc rId="5994" sId="1" odxf="1" dxf="1">
    <nc r="A242" t="inlineStr">
      <is>
        <t>Субсидии бюджетным учреждениям на иные цели</t>
      </is>
    </nc>
    <odxf>
      <font>
        <i/>
        <color indexed="8"/>
        <name val="Times New Roman"/>
        <family val="1"/>
      </font>
      <fill>
        <patternFill patternType="none"/>
      </fill>
    </odxf>
    <ndxf>
      <font>
        <i val="0"/>
        <color indexed="8"/>
        <name val="Times New Roman"/>
        <family val="1"/>
      </font>
      <fill>
        <patternFill patternType="solid"/>
      </fill>
    </ndxf>
  </rcc>
  <rcc rId="5995" sId="1">
    <nc r="C241" t="inlineStr">
      <is>
        <t>07</t>
      </is>
    </nc>
  </rcc>
  <rcc rId="5996" sId="1">
    <nc r="D241" t="inlineStr">
      <is>
        <t>02</t>
      </is>
    </nc>
  </rcc>
  <rcc rId="5997" sId="1">
    <nc r="E241" t="inlineStr">
      <is>
        <t>10203 72И50</t>
      </is>
    </nc>
  </rcc>
  <rfmt sheetId="1" sqref="F241" start="0" length="0">
    <dxf>
      <font>
        <i/>
        <name val="Times New Roman"/>
        <family val="1"/>
      </font>
    </dxf>
  </rfmt>
  <rcc rId="5998" sId="1" odxf="1" dxf="1">
    <nc r="G241">
      <f>G242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5999" sId="1" odxf="1" dxf="1">
    <nc r="C242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000" sId="1" odxf="1" dxf="1">
    <nc r="D242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001" sId="1" odxf="1" dxf="1">
    <nc r="E242" t="inlineStr">
      <is>
        <t>10203 72И50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002" sId="1">
    <nc r="F242" t="inlineStr">
      <is>
        <t>612</t>
      </is>
    </nc>
  </rcc>
  <rcc rId="6003" sId="1" odxf="1" dxf="1">
    <nc r="G242">
      <f>2492.1</f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004" sId="1" odxf="1" dxf="1">
    <nc r="B241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05" sId="1">
    <nc r="B242" t="inlineStr">
      <is>
        <t>969</t>
      </is>
    </nc>
  </rcc>
  <rcc rId="6006" sId="1">
    <oc r="G240">
      <f>G245+G243</f>
    </oc>
    <nc r="G240">
      <f>G245+G243+G241</f>
    </nc>
  </rcc>
</revisions>
</file>

<file path=xl/revisions/revisionLog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77" sId="1">
    <oc r="G236">
      <f>8280+880.2</f>
    </oc>
    <nc r="G236">
      <f>8280+436</f>
    </nc>
  </rcc>
</revisions>
</file>

<file path=xl/revisions/revisionLog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71" sId="1">
    <oc r="G208">
      <f>55045.8+16623.8+13536.3+1849.2+364.2</f>
    </oc>
    <nc r="G208">
      <f>23099+20000-242.01475</f>
    </nc>
  </rcc>
</revisions>
</file>

<file path=xl/revisions/revisionLog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72" sId="1" numFmtId="4">
    <oc r="G392">
      <v>12247</v>
    </oc>
    <nc r="G392">
      <v>11850.8</v>
    </nc>
  </rcc>
</revisions>
</file>

<file path=xl/revisions/revisionLog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73" sId="1" numFmtId="4">
    <oc r="G408">
      <v>8348.1</v>
    </oc>
    <nc r="G408">
      <v>9050.9</v>
    </nc>
  </rcc>
</revisions>
</file>

<file path=xl/revisions/revisionLog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74" sId="1" numFmtId="4">
    <oc r="G417">
      <v>14340.9</v>
    </oc>
    <nc r="G417">
      <v>14700.9</v>
    </nc>
  </rcc>
  <rcc rId="6275" sId="1" numFmtId="4">
    <oc r="G421">
      <v>150</v>
    </oc>
    <nc r="G421">
      <v>534</v>
    </nc>
  </rcc>
  <rcc rId="6276" sId="1" numFmtId="4">
    <oc r="G433">
      <v>6828.8</v>
    </oc>
    <nc r="G433">
      <v>6924.5</v>
    </nc>
  </rcc>
  <rcc rId="6277" sId="1" numFmtId="4">
    <oc r="G434">
      <v>2062.3000000000002</v>
    </oc>
    <nc r="G434">
      <v>2091.1999999999998</v>
    </nc>
  </rcc>
  <rcc rId="6278" sId="1" numFmtId="4">
    <oc r="G435">
      <v>50</v>
    </oc>
    <nc r="G435">
      <v>40.700000000000003</v>
    </nc>
  </rcc>
</revisions>
</file>

<file path=xl/revisions/revisionLog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79" sId="1" odxf="1" dxf="1" numFmtId="4">
    <oc r="G222">
      <f>32512.2+318.3+4176+435</f>
    </oc>
    <nc r="G222">
      <v>51536.4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280" sId="1">
    <oc r="G230">
      <f>109531.5+5715.8</f>
    </oc>
    <nc r="G230">
      <f>109531.5+10620.1</f>
    </nc>
  </rcc>
  <rcc rId="6281" sId="1">
    <oc r="G224">
      <f>482.5+9.8</f>
    </oc>
    <nc r="G224">
      <f>482.5+9.8</f>
    </nc>
  </rcc>
  <rcc rId="6282" sId="1">
    <oc r="G238">
      <f>2492.1</f>
    </oc>
    <nc r="G238">
      <f>2492.1+50.9</f>
    </nc>
  </rcc>
  <rcc rId="6283" sId="1" odxf="1" dxf="1">
    <oc r="G242">
      <f>19875.4+1268.7</f>
    </oc>
    <nc r="G242">
      <f>19875.4+1268.7+213.6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284" sId="1" numFmtId="4">
    <oc r="G240">
      <f>20278.1</f>
    </oc>
    <nc r="G240">
      <v>20278</v>
    </nc>
  </rcc>
  <rcc rId="6285" sId="1">
    <oc r="D240" t="inlineStr">
      <is>
        <t>02</t>
      </is>
    </oc>
    <nc r="D240" t="inlineStr">
      <is>
        <t>03</t>
      </is>
    </nc>
  </rcc>
  <rcc rId="6286" sId="1">
    <oc r="D239" t="inlineStr">
      <is>
        <t>02</t>
      </is>
    </oc>
    <nc r="D239" t="inlineStr">
      <is>
        <t>03</t>
      </is>
    </nc>
  </rcc>
  <rrc rId="6287" sId="1" ref="A170:XFD171" action="insertRow">
    <undo index="65535" exp="area" ref3D="1" dr="$A$491:$XFD$491" dn="Z_B67934D4_E797_41BD_A015_871403995F47_.wvu.Rows" sId="1"/>
    <undo index="65535" exp="area" ref3D="1" dr="$A$464:$XFD$464" dn="Z_B67934D4_E797_41BD_A015_871403995F47_.wvu.Rows" sId="1"/>
    <undo index="65535" exp="area" ref3D="1" dr="$A$436:$XFD$436" dn="Z_B67934D4_E797_41BD_A015_871403995F47_.wvu.Rows" sId="1"/>
    <undo index="65535" exp="area" ref3D="1" dr="$A$418:$XFD$419" dn="Z_B67934D4_E797_41BD_A015_871403995F47_.wvu.Rows" sId="1"/>
    <undo index="65535" exp="area" ref3D="1" dr="$A$408:$XFD$409" dn="Z_B67934D4_E797_41BD_A015_871403995F47_.wvu.Rows" sId="1"/>
    <undo index="65535" exp="area" ref3D="1" dr="$A$370:$XFD$374" dn="Z_B67934D4_E797_41BD_A015_871403995F47_.wvu.Rows" sId="1"/>
  </rrc>
  <rm rId="6288" sheetId="1" source="A258:XFD259" destination="A170:XFD171" sourceSheetId="1">
    <rfmt sheetId="1" xfDxf="1" sqref="A170:XFD170" start="0" length="0">
      <dxf>
        <font>
          <name val="Times New Roman CYR"/>
          <family val="1"/>
        </font>
        <alignment wrapText="1"/>
      </dxf>
    </rfmt>
    <rfmt sheetId="1" xfDxf="1" sqref="A171:XFD171" start="0" length="0">
      <dxf>
        <font>
          <name val="Times New Roman CYR"/>
          <family val="1"/>
        </font>
        <alignment wrapText="1"/>
      </dxf>
    </rfmt>
    <rfmt sheetId="1" sqref="A170" start="0" length="0">
      <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71" start="0" length="0">
      <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289" sId="1" ref="A258:XFD258" action="deleteRow">
    <undo index="65535" exp="area" ref3D="1" dr="$A$493:$XFD$493" dn="Z_B67934D4_E797_41BD_A015_871403995F47_.wvu.Rows" sId="1"/>
    <undo index="65535" exp="area" ref3D="1" dr="$A$466:$XFD$466" dn="Z_B67934D4_E797_41BD_A015_871403995F47_.wvu.Rows" sId="1"/>
    <undo index="65535" exp="area" ref3D="1" dr="$A$438:$XFD$438" dn="Z_B67934D4_E797_41BD_A015_871403995F47_.wvu.Rows" sId="1"/>
    <undo index="65535" exp="area" ref3D="1" dr="$A$420:$XFD$421" dn="Z_B67934D4_E797_41BD_A015_871403995F47_.wvu.Rows" sId="1"/>
    <undo index="65535" exp="area" ref3D="1" dr="$A$410:$XFD$411" dn="Z_B67934D4_E797_41BD_A015_871403995F47_.wvu.Rows" sId="1"/>
    <undo index="65535" exp="area" ref3D="1" dr="$A$372:$XFD$376" dn="Z_B67934D4_E797_41BD_A015_871403995F47_.wvu.Rows" sId="1"/>
    <rfmt sheetId="1" xfDxf="1" sqref="A258:XFD258" start="0" length="0">
      <dxf>
        <font>
          <name val="Times New Roman CYR"/>
          <family val="1"/>
        </font>
        <alignment wrapText="1"/>
      </dxf>
    </rfmt>
  </rrc>
  <rrc rId="6290" sId="1" ref="A258:XFD258" action="deleteRow">
    <undo index="65535" exp="area" ref3D="1" dr="$A$492:$XFD$492" dn="Z_B67934D4_E797_41BD_A015_871403995F47_.wvu.Rows" sId="1"/>
    <undo index="65535" exp="area" ref3D="1" dr="$A$465:$XFD$465" dn="Z_B67934D4_E797_41BD_A015_871403995F47_.wvu.Rows" sId="1"/>
    <undo index="65535" exp="area" ref3D="1" dr="$A$437:$XFD$437" dn="Z_B67934D4_E797_41BD_A015_871403995F47_.wvu.Rows" sId="1"/>
    <undo index="65535" exp="area" ref3D="1" dr="$A$419:$XFD$420" dn="Z_B67934D4_E797_41BD_A015_871403995F47_.wvu.Rows" sId="1"/>
    <undo index="65535" exp="area" ref3D="1" dr="$A$409:$XFD$410" dn="Z_B67934D4_E797_41BD_A015_871403995F47_.wvu.Rows" sId="1"/>
    <undo index="65535" exp="area" ref3D="1" dr="$A$371:$XFD$375" dn="Z_B67934D4_E797_41BD_A015_871403995F47_.wvu.Rows" sId="1"/>
    <rfmt sheetId="1" xfDxf="1" sqref="A258:XFD258" start="0" length="0">
      <dxf>
        <font>
          <name val="Times New Roman CYR"/>
          <family val="1"/>
        </font>
        <alignment wrapText="1"/>
      </dxf>
    </rfmt>
  </rrc>
  <rrc rId="6291" sId="1" ref="A170:XFD171" action="insertRow">
    <undo index="65535" exp="area" ref3D="1" dr="$A$491:$XFD$491" dn="Z_B67934D4_E797_41BD_A015_871403995F47_.wvu.Rows" sId="1"/>
    <undo index="65535" exp="area" ref3D="1" dr="$A$464:$XFD$464" dn="Z_B67934D4_E797_41BD_A015_871403995F47_.wvu.Rows" sId="1"/>
    <undo index="65535" exp="area" ref3D="1" dr="$A$436:$XFD$436" dn="Z_B67934D4_E797_41BD_A015_871403995F47_.wvu.Rows" sId="1"/>
    <undo index="65535" exp="area" ref3D="1" dr="$A$418:$XFD$419" dn="Z_B67934D4_E797_41BD_A015_871403995F47_.wvu.Rows" sId="1"/>
    <undo index="65535" exp="area" ref3D="1" dr="$A$408:$XFD$409" dn="Z_B67934D4_E797_41BD_A015_871403995F47_.wvu.Rows" sId="1"/>
    <undo index="65535" exp="area" ref3D="1" dr="$A$370:$XFD$374" dn="Z_B67934D4_E797_41BD_A015_871403995F47_.wvu.Rows" sId="1"/>
  </rrc>
  <rm rId="6292" sheetId="1" source="A243:XFD244" destination="A170:XFD171" sourceSheetId="1">
    <rfmt sheetId="1" xfDxf="1" sqref="A170:XFD170" start="0" length="0">
      <dxf>
        <font>
          <name val="Times New Roman CYR"/>
          <family val="1"/>
        </font>
        <alignment wrapText="1"/>
      </dxf>
    </rfmt>
    <rfmt sheetId="1" xfDxf="1" sqref="A171:XFD171" start="0" length="0">
      <dxf>
        <font>
          <name val="Times New Roman CYR"/>
          <family val="1"/>
        </font>
        <alignment wrapText="1"/>
      </dxf>
    </rfmt>
    <rfmt sheetId="1" sqref="A170" start="0" length="0">
      <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71" start="0" length="0">
      <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293" sId="1" ref="A243:XFD243" action="deleteRow">
    <undo index="65535" exp="area" ref3D="1" dr="$A$493:$XFD$493" dn="Z_B67934D4_E797_41BD_A015_871403995F47_.wvu.Rows" sId="1"/>
    <undo index="65535" exp="area" ref3D="1" dr="$A$466:$XFD$466" dn="Z_B67934D4_E797_41BD_A015_871403995F47_.wvu.Rows" sId="1"/>
    <undo index="65535" exp="area" ref3D="1" dr="$A$438:$XFD$438" dn="Z_B67934D4_E797_41BD_A015_871403995F47_.wvu.Rows" sId="1"/>
    <undo index="65535" exp="area" ref3D="1" dr="$A$420:$XFD$421" dn="Z_B67934D4_E797_41BD_A015_871403995F47_.wvu.Rows" sId="1"/>
    <undo index="65535" exp="area" ref3D="1" dr="$A$410:$XFD$411" dn="Z_B67934D4_E797_41BD_A015_871403995F47_.wvu.Rows" sId="1"/>
    <undo index="65535" exp="area" ref3D="1" dr="$A$372:$XFD$376" dn="Z_B67934D4_E797_41BD_A015_871403995F47_.wvu.Rows" sId="1"/>
    <rfmt sheetId="1" xfDxf="1" sqref="A243:XFD243" start="0" length="0">
      <dxf>
        <font>
          <name val="Times New Roman CYR"/>
          <family val="1"/>
        </font>
        <alignment wrapText="1"/>
      </dxf>
    </rfmt>
  </rrc>
  <rrc rId="6294" sId="1" ref="A243:XFD243" action="deleteRow">
    <undo index="65535" exp="area" ref3D="1" dr="$A$492:$XFD$492" dn="Z_B67934D4_E797_41BD_A015_871403995F47_.wvu.Rows" sId="1"/>
    <undo index="65535" exp="area" ref3D="1" dr="$A$465:$XFD$465" dn="Z_B67934D4_E797_41BD_A015_871403995F47_.wvu.Rows" sId="1"/>
    <undo index="65535" exp="area" ref3D="1" dr="$A$437:$XFD$437" dn="Z_B67934D4_E797_41BD_A015_871403995F47_.wvu.Rows" sId="1"/>
    <undo index="65535" exp="area" ref3D="1" dr="$A$419:$XFD$420" dn="Z_B67934D4_E797_41BD_A015_871403995F47_.wvu.Rows" sId="1"/>
    <undo index="65535" exp="area" ref3D="1" dr="$A$409:$XFD$410" dn="Z_B67934D4_E797_41BD_A015_871403995F47_.wvu.Rows" sId="1"/>
    <undo index="65535" exp="area" ref3D="1" dr="$A$371:$XFD$375" dn="Z_B67934D4_E797_41BD_A015_871403995F47_.wvu.Rows" sId="1"/>
    <rfmt sheetId="1" xfDxf="1" sqref="A243:XFD243" start="0" length="0">
      <dxf>
        <font>
          <name val="Times New Roman CYR"/>
          <family val="1"/>
        </font>
        <alignment wrapText="1"/>
      </dxf>
    </rfmt>
  </rrc>
  <rrc rId="6295" sId="1" ref="A170:XFD170" action="insertRow">
    <undo index="65535" exp="area" ref3D="1" dr="$A$491:$XFD$491" dn="Z_B67934D4_E797_41BD_A015_871403995F47_.wvu.Rows" sId="1"/>
    <undo index="65535" exp="area" ref3D="1" dr="$A$464:$XFD$464" dn="Z_B67934D4_E797_41BD_A015_871403995F47_.wvu.Rows" sId="1"/>
    <undo index="65535" exp="area" ref3D="1" dr="$A$436:$XFD$436" dn="Z_B67934D4_E797_41BD_A015_871403995F47_.wvu.Rows" sId="1"/>
    <undo index="65535" exp="area" ref3D="1" dr="$A$418:$XFD$419" dn="Z_B67934D4_E797_41BD_A015_871403995F47_.wvu.Rows" sId="1"/>
    <undo index="65535" exp="area" ref3D="1" dr="$A$408:$XFD$409" dn="Z_B67934D4_E797_41BD_A015_871403995F47_.wvu.Rows" sId="1"/>
    <undo index="65535" exp="area" ref3D="1" dr="$A$370:$XFD$374" dn="Z_B67934D4_E797_41BD_A015_871403995F47_.wvu.Rows" sId="1"/>
  </rrc>
  <rrc rId="6296" sId="1" ref="A170:XFD170" action="insertRow">
    <undo index="65535" exp="area" ref3D="1" dr="$A$492:$XFD$492" dn="Z_B67934D4_E797_41BD_A015_871403995F47_.wvu.Rows" sId="1"/>
    <undo index="65535" exp="area" ref3D="1" dr="$A$465:$XFD$465" dn="Z_B67934D4_E797_41BD_A015_871403995F47_.wvu.Rows" sId="1"/>
    <undo index="65535" exp="area" ref3D="1" dr="$A$437:$XFD$437" dn="Z_B67934D4_E797_41BD_A015_871403995F47_.wvu.Rows" sId="1"/>
    <undo index="65535" exp="area" ref3D="1" dr="$A$419:$XFD$420" dn="Z_B67934D4_E797_41BD_A015_871403995F47_.wvu.Rows" sId="1"/>
    <undo index="65535" exp="area" ref3D="1" dr="$A$409:$XFD$410" dn="Z_B67934D4_E797_41BD_A015_871403995F47_.wvu.Rows" sId="1"/>
    <undo index="65535" exp="area" ref3D="1" dr="$A$371:$XFD$375" dn="Z_B67934D4_E797_41BD_A015_871403995F47_.wvu.Rows" sId="1"/>
  </rrc>
  <rcc rId="6297" sId="1" odxf="1" dxf="1">
    <nc r="A170" t="inlineStr">
      <is>
        <t>ОБРАЗОВАНИЕ</t>
      </is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15"/>
        </patternFill>
      </fill>
    </ndxf>
  </rcc>
  <rfmt sheetId="1" sqref="B17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6298" sId="1" odxf="1" dxf="1">
    <nc r="C170" t="inlineStr">
      <is>
        <t>07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17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17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17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G170" start="0" length="0">
    <dxf>
      <font>
        <b/>
        <name val="Times New Roman"/>
        <family val="1"/>
      </font>
      <fill>
        <patternFill>
          <bgColor indexed="15"/>
        </patternFill>
      </fill>
      <alignment wrapText="0"/>
    </dxf>
  </rfmt>
  <rcc rId="6299" sId="1" odxf="1" dxf="1">
    <nc r="A171" t="inlineStr">
      <is>
        <t>Дополнительное образование детей</t>
      </is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fmt sheetId="1" sqref="B17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6300" sId="1" odxf="1" dxf="1">
    <nc r="C171" t="inlineStr">
      <is>
        <t>07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6301" sId="1" odxf="1" dxf="1">
    <nc r="D171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17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17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171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H171" start="0" length="0">
    <dxf>
      <font>
        <i/>
        <name val="Times New Roman CYR"/>
        <family val="1"/>
      </font>
    </dxf>
  </rfmt>
  <rfmt sheetId="1" sqref="I171" start="0" length="0">
    <dxf>
      <font>
        <i/>
        <name val="Times New Roman CYR"/>
        <family val="1"/>
      </font>
    </dxf>
  </rfmt>
  <rfmt sheetId="1" sqref="J171" start="0" length="0">
    <dxf>
      <font>
        <i/>
        <name val="Times New Roman CYR"/>
        <family val="1"/>
      </font>
    </dxf>
  </rfmt>
  <rfmt sheetId="1" sqref="A171:XFD171" start="0" length="0">
    <dxf>
      <font>
        <i/>
        <name val="Times New Roman CYR"/>
        <family val="1"/>
      </font>
    </dxf>
  </rfmt>
  <rcc rId="6302" sId="1" numFmtId="30">
    <nc r="B170" t="inlineStr">
      <is>
        <t>968</t>
      </is>
    </nc>
  </rcc>
  <rcc rId="6303" sId="1" numFmtId="30">
    <nc r="B171" t="inlineStr">
      <is>
        <t>968</t>
      </is>
    </nc>
  </rcc>
  <rcc rId="6304" sId="1">
    <oc r="B172" t="inlineStr">
      <is>
        <t>969</t>
      </is>
    </oc>
    <nc r="B172" t="inlineStr">
      <is>
        <t>968</t>
      </is>
    </nc>
  </rcc>
  <rcc rId="6305" sId="1">
    <oc r="B173" t="inlineStr">
      <is>
        <t>969</t>
      </is>
    </oc>
    <nc r="B173" t="inlineStr">
      <is>
        <t>968</t>
      </is>
    </nc>
  </rcc>
  <rcc rId="6306" sId="1" numFmtId="30">
    <oc r="B174">
      <v>969</v>
    </oc>
    <nc r="B174" t="inlineStr">
      <is>
        <t>968</t>
      </is>
    </nc>
  </rcc>
  <rcc rId="6307" sId="1" numFmtId="30">
    <oc r="B175">
      <v>969</v>
    </oc>
    <nc r="B175" t="inlineStr">
      <is>
        <t>968</t>
      </is>
    </nc>
  </rcc>
  <rcc rId="6308" sId="1">
    <nc r="G171">
      <f>G172+G174</f>
    </nc>
  </rcc>
  <rcc rId="6309" sId="1">
    <oc r="F173" t="inlineStr">
      <is>
        <t>612</t>
      </is>
    </oc>
    <nc r="F173" t="inlineStr">
      <is>
        <t>622</t>
      </is>
    </nc>
  </rcc>
  <rcc rId="6310" sId="1">
    <oc r="F175" t="inlineStr">
      <is>
        <t>612</t>
      </is>
    </oc>
    <nc r="F175" t="inlineStr">
      <is>
        <t>622</t>
      </is>
    </nc>
  </rcc>
  <rcc rId="6311" sId="1" odxf="1" dxf="1">
    <oc r="A173" t="inlineStr">
      <is>
        <t>Субсидии бюджетным учреждениям на иные цели</t>
      </is>
    </oc>
    <nc r="A173" t="inlineStr">
      <is>
        <t>Субсидии автономным учреждениям на иные цели</t>
      </is>
    </nc>
    <odxf>
      <fill>
        <patternFill patternType="solid"/>
      </fill>
    </odxf>
    <ndxf>
      <fill>
        <patternFill patternType="none"/>
      </fill>
    </ndxf>
  </rcc>
  <rcc rId="6312" sId="1" odxf="1" dxf="1">
    <oc r="A175" t="inlineStr">
      <is>
        <t>Субсидии бюджетным учреждениям на иные цели</t>
      </is>
    </oc>
    <nc r="A175" t="inlineStr">
      <is>
        <t>Субсидии автономным учреждениям на иные цели</t>
      </is>
    </nc>
    <odxf>
      <font>
        <name val="Times New Roman"/>
        <family val="1"/>
      </font>
    </odxf>
    <ndxf>
      <font>
        <color indexed="8"/>
        <name val="Times New Roman"/>
        <family val="1"/>
      </font>
    </ndxf>
  </rcc>
  <rcc rId="6313" sId="1">
    <nc r="G170">
      <f>G171</f>
    </nc>
  </rcc>
  <rcc rId="6314" sId="1">
    <oc r="G32">
      <f>G33+G117+G123+G148+G176</f>
    </oc>
    <nc r="G32">
      <f>G33+G117+G123+G148+G176+G170</f>
    </nc>
  </rcc>
  <rcv guid="{73FC67B9-3A5E-4402-A781-D3BF0209130F}" action="delete"/>
  <rdn rId="0" localSheetId="1" customView="1" name="Z_73FC67B9_3A5E_4402_A781_D3BF0209130F_.wvu.PrintArea" hidden="1" oldHidden="1">
    <formula>Ведом.структура!$A$1:$G$536</formula>
    <oldFormula>Ведом.структура!$A$1:$G$536</oldFormula>
  </rdn>
  <rdn rId="0" localSheetId="1" customView="1" name="Z_73FC67B9_3A5E_4402_A781_D3BF0209130F_.wvu.FilterData" hidden="1" oldHidden="1">
    <formula>Ведом.структура!$A$13:$J$534</formula>
    <oldFormula>Ведом.структура!$A$13:$J$534</oldFormula>
  </rdn>
  <rcv guid="{73FC67B9-3A5E-4402-A781-D3BF0209130F}" action="add"/>
</revisions>
</file>

<file path=xl/revisions/revisionLog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17" sId="1">
    <oc r="G242">
      <f>G247+G245+G243+G172</f>
    </oc>
    <nc r="G242">
      <f>G247+G245+G243</f>
    </nc>
  </rcc>
  <rrc rId="6318" sId="1" ref="A172:XFD172" action="insertRow">
    <undo index="65535" exp="area" ref3D="1" dr="$A$493:$XFD$493" dn="Z_B67934D4_E797_41BD_A015_871403995F47_.wvu.Rows" sId="1"/>
    <undo index="65535" exp="area" ref3D="1" dr="$A$466:$XFD$466" dn="Z_B67934D4_E797_41BD_A015_871403995F47_.wvu.Rows" sId="1"/>
    <undo index="65535" exp="area" ref3D="1" dr="$A$438:$XFD$438" dn="Z_B67934D4_E797_41BD_A015_871403995F47_.wvu.Rows" sId="1"/>
    <undo index="65535" exp="area" ref3D="1" dr="$A$420:$XFD$421" dn="Z_B67934D4_E797_41BD_A015_871403995F47_.wvu.Rows" sId="1"/>
    <undo index="65535" exp="area" ref3D="1" dr="$A$410:$XFD$411" dn="Z_B67934D4_E797_41BD_A015_871403995F47_.wvu.Rows" sId="1"/>
    <undo index="65535" exp="area" ref3D="1" dr="$A$372:$XFD$376" dn="Z_B67934D4_E797_41BD_A015_871403995F47_.wvu.Rows" sId="1"/>
  </rrc>
  <rm rId="6319" sheetId="1" source="A260:XFD260" destination="A172:XFD172" sourceSheetId="1">
    <rfmt sheetId="1" xfDxf="1" sqref="A172:XFD172" start="0" length="0">
      <dxf>
        <font>
          <i/>
          <name val="Times New Roman CYR"/>
          <family val="1"/>
        </font>
        <alignment wrapText="1"/>
      </dxf>
    </rfmt>
    <rfmt sheetId="1" sqref="A172" start="0" length="0">
      <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2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2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2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2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2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2" start="0" length="0">
      <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320" sId="1" ref="A260:XFD260" action="deleteRow">
    <undo index="65535" exp="area" ref3D="1" dr="$A$494:$XFD$494" dn="Z_B67934D4_E797_41BD_A015_871403995F47_.wvu.Rows" sId="1"/>
    <undo index="65535" exp="area" ref3D="1" dr="$A$467:$XFD$467" dn="Z_B67934D4_E797_41BD_A015_871403995F47_.wvu.Rows" sId="1"/>
    <undo index="65535" exp="area" ref3D="1" dr="$A$439:$XFD$439" dn="Z_B67934D4_E797_41BD_A015_871403995F47_.wvu.Rows" sId="1"/>
    <undo index="65535" exp="area" ref3D="1" dr="$A$421:$XFD$422" dn="Z_B67934D4_E797_41BD_A015_871403995F47_.wvu.Rows" sId="1"/>
    <undo index="65535" exp="area" ref3D="1" dr="$A$411:$XFD$412" dn="Z_B67934D4_E797_41BD_A015_871403995F47_.wvu.Rows" sId="1"/>
    <undo index="65535" exp="area" ref3D="1" dr="$A$373:$XFD$377" dn="Z_B67934D4_E797_41BD_A015_871403995F47_.wvu.Rows" sId="1"/>
    <rfmt sheetId="1" xfDxf="1" sqref="A260:XFD260" start="0" length="0">
      <dxf>
        <font>
          <name val="Times New Roman CYR"/>
          <family val="1"/>
        </font>
        <alignment wrapText="1"/>
      </dxf>
    </rfmt>
  </rrc>
  <rcc rId="6321" sId="1">
    <oc r="E173" t="inlineStr">
      <is>
        <t>10203 S2М40</t>
      </is>
    </oc>
    <nc r="E173" t="inlineStr">
      <is>
        <t>10303 S2М40</t>
      </is>
    </nc>
  </rcc>
  <rcc rId="6322" sId="1">
    <oc r="E174" t="inlineStr">
      <is>
        <t>10203 S2М40</t>
      </is>
    </oc>
    <nc r="E174" t="inlineStr">
      <is>
        <t>10303 S2М40</t>
      </is>
    </nc>
  </rcc>
  <rcv guid="{73FC67B9-3A5E-4402-A781-D3BF0209130F}" action="delete"/>
  <rdn rId="0" localSheetId="1" customView="1" name="Z_73FC67B9_3A5E_4402_A781_D3BF0209130F_.wvu.PrintArea" hidden="1" oldHidden="1">
    <formula>Ведом.структура!$A$1:$G$536</formula>
    <oldFormula>Ведом.структура!$A$1:$G$536</oldFormula>
  </rdn>
  <rdn rId="0" localSheetId="1" customView="1" name="Z_73FC67B9_3A5E_4402_A781_D3BF0209130F_.wvu.FilterData" hidden="1" oldHidden="1">
    <formula>Ведом.структура!$A$13:$J$534</formula>
    <oldFormula>Ведом.структура!$A$13:$J$534</oldFormula>
  </rdn>
  <rcv guid="{73FC67B9-3A5E-4402-A781-D3BF0209130F}" action="add"/>
</revisions>
</file>

<file path=xl/revisions/revisionLog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325" sId="1" ref="A439:XFD439" action="insertRow">
    <undo index="65535" exp="area" ref3D="1" dr="$A$491:$XFD$491" dn="Z_B67934D4_E797_41BD_A015_871403995F47_.wvu.Rows" sId="1"/>
    <undo index="65535" exp="area" ref3D="1" dr="$A$464:$XFD$464" dn="Z_B67934D4_E797_41BD_A015_871403995F47_.wvu.Rows" sId="1"/>
  </rrc>
  <rcc rId="6326" sId="1">
    <nc r="F439" t="inlineStr">
      <is>
        <t>852</t>
      </is>
    </nc>
  </rcc>
  <rcc rId="6327" sId="1" numFmtId="4">
    <nc r="G439">
      <v>5</v>
    </nc>
  </rcc>
  <rcc rId="6328" sId="1" numFmtId="4">
    <oc r="G438">
      <v>50</v>
    </oc>
    <nc r="G438">
      <v>252</v>
    </nc>
  </rcc>
  <rcc rId="6329" sId="1">
    <oc r="G434">
      <f>SUM(G435:G438)</f>
    </oc>
    <nc r="G434">
      <f>SUM(G435:G439)</f>
    </nc>
  </rcc>
  <rcc rId="6330" sId="1">
    <nc r="B439" t="inlineStr">
      <is>
        <t>973</t>
      </is>
    </nc>
  </rcc>
  <rcc rId="6331" sId="1">
    <nc r="C439" t="inlineStr">
      <is>
        <t>08</t>
      </is>
    </nc>
  </rcc>
  <rcc rId="6332" sId="1">
    <nc r="D439" t="inlineStr">
      <is>
        <t>04</t>
      </is>
    </nc>
  </rcc>
  <rcc rId="6333" sId="1">
    <nc r="E439" t="inlineStr">
      <is>
        <t>08402 83160</t>
      </is>
    </nc>
  </rcc>
  <rcc rId="6334" sId="1">
    <nc r="A439" t="inlineStr">
      <is>
        <t>Уплата прочих налогов, сборов</t>
      </is>
    </nc>
  </rcc>
</revisions>
</file>

<file path=xl/revisions/revisionLog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335" sId="1" ref="A171:XFD171" action="insertRow">
    <undo index="65535" exp="area" ref3D="1" dr="$A$493:$XFD$493" dn="Z_B67934D4_E797_41BD_A015_871403995F47_.wvu.Rows" sId="1"/>
    <undo index="65535" exp="area" ref3D="1" dr="$A$466:$XFD$466" dn="Z_B67934D4_E797_41BD_A015_871403995F47_.wvu.Rows" sId="1"/>
    <undo index="65535" exp="area" ref3D="1" dr="$A$438:$XFD$438" dn="Z_B67934D4_E797_41BD_A015_871403995F47_.wvu.Rows" sId="1"/>
    <undo index="65535" exp="area" ref3D="1" dr="$A$420:$XFD$421" dn="Z_B67934D4_E797_41BD_A015_871403995F47_.wvu.Rows" sId="1"/>
    <undo index="65535" exp="area" ref3D="1" dr="$A$410:$XFD$411" dn="Z_B67934D4_E797_41BD_A015_871403995F47_.wvu.Rows" sId="1"/>
    <undo index="65535" exp="area" ref3D="1" dr="$A$372:$XFD$376" dn="Z_B67934D4_E797_41BD_A015_871403995F47_.wvu.Rows" sId="1"/>
  </rrc>
  <rrc rId="6336" sId="1" ref="A173:XFD174" action="insertRow">
    <undo index="65535" exp="area" ref3D="1" dr="$A$494:$XFD$494" dn="Z_B67934D4_E797_41BD_A015_871403995F47_.wvu.Rows" sId="1"/>
    <undo index="65535" exp="area" ref3D="1" dr="$A$467:$XFD$467" dn="Z_B67934D4_E797_41BD_A015_871403995F47_.wvu.Rows" sId="1"/>
    <undo index="65535" exp="area" ref3D="1" dr="$A$439:$XFD$439" dn="Z_B67934D4_E797_41BD_A015_871403995F47_.wvu.Rows" sId="1"/>
    <undo index="65535" exp="area" ref3D="1" dr="$A$421:$XFD$422" dn="Z_B67934D4_E797_41BD_A015_871403995F47_.wvu.Rows" sId="1"/>
    <undo index="65535" exp="area" ref3D="1" dr="$A$411:$XFD$412" dn="Z_B67934D4_E797_41BD_A015_871403995F47_.wvu.Rows" sId="1"/>
    <undo index="65535" exp="area" ref3D="1" dr="$A$373:$XFD$377" dn="Z_B67934D4_E797_41BD_A015_871403995F47_.wvu.Rows" sId="1"/>
  </rrc>
  <rcc rId="6337" sId="1" odxf="1" dxf="1">
    <nc r="A173" t="inlineStr">
      <is>
        <t>МП «Развитие образования в Селенгинском районе на 2020-2024 годы"</t>
      </is>
    </nc>
    <odxf>
      <fill>
        <patternFill patternType="solid">
          <bgColor indexed="41"/>
        </patternFill>
      </fill>
      <alignment horizontal="left"/>
    </odxf>
    <ndxf>
      <fill>
        <patternFill patternType="none">
          <bgColor indexed="65"/>
        </patternFill>
      </fill>
      <alignment horizontal="general"/>
    </ndxf>
  </rcc>
  <rcc rId="6338" sId="1" odxf="1" dxf="1">
    <nc r="B173" t="inlineStr">
      <is>
        <t>969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339" sId="1" odxf="1" dxf="1">
    <nc r="C173" t="inlineStr">
      <is>
        <t>07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340" sId="1" odxf="1" dxf="1">
    <nc r="D173" t="inlineStr">
      <is>
        <t>03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341" sId="1" odxf="1" dxf="1">
    <nc r="E173" t="inlineStr">
      <is>
        <t>10000 00000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F173" start="0" length="0">
    <dxf>
      <fill>
        <patternFill patternType="none">
          <bgColor indexed="65"/>
        </patternFill>
      </fill>
    </dxf>
  </rfmt>
  <rcc rId="6342" sId="1" odxf="1" dxf="1">
    <nc r="G173">
      <f>G174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343" sId="1" odxf="1" dxf="1">
    <nc r="A174" t="inlineStr">
      <is>
        <t>Подпрограмма "Дополнительное образование  в Селенгинском районе"</t>
      </is>
    </nc>
    <odxf>
      <font>
        <i val="0"/>
        <name val="Times New Roman"/>
        <family val="1"/>
      </font>
      <fill>
        <patternFill patternType="solid">
          <bgColor indexed="41"/>
        </patternFill>
      </fill>
      <alignment horizontal="left"/>
    </odxf>
    <ndxf>
      <font>
        <i/>
        <name val="Times New Roman"/>
        <family val="1"/>
      </font>
      <fill>
        <patternFill patternType="none">
          <bgColor indexed="65"/>
        </patternFill>
      </fill>
      <alignment horizontal="general"/>
    </ndxf>
  </rcc>
  <rcc rId="6344" sId="1" odxf="1" dxf="1" numFmtId="30">
    <nc r="B174">
      <v>969</v>
    </nc>
    <odxf>
      <font>
        <i val="0"/>
        <name val="Times New Roman"/>
        <family val="1"/>
      </font>
      <fill>
        <patternFill patternType="solid">
          <bgColor indexed="41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345" sId="1" odxf="1" dxf="1">
    <nc r="C174" t="inlineStr">
      <is>
        <t>07</t>
      </is>
    </nc>
    <odxf>
      <font>
        <i val="0"/>
        <name val="Times New Roman"/>
        <family val="1"/>
      </font>
      <fill>
        <patternFill patternType="solid">
          <bgColor indexed="41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346" sId="1" odxf="1" dxf="1">
    <nc r="D174" t="inlineStr">
      <is>
        <t>03</t>
      </is>
    </nc>
    <odxf>
      <font>
        <i val="0"/>
        <name val="Times New Roman"/>
        <family val="1"/>
      </font>
      <fill>
        <patternFill patternType="solid">
          <bgColor indexed="41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347" sId="1" odxf="1" dxf="1">
    <nc r="E174" t="inlineStr">
      <is>
        <t>10300 00000</t>
      </is>
    </nc>
    <odxf>
      <font>
        <i val="0"/>
        <name val="Times New Roman"/>
        <family val="1"/>
      </font>
      <fill>
        <patternFill patternType="solid">
          <bgColor indexed="41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F17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6348" sId="1" odxf="1" dxf="1">
    <nc r="G174">
      <f>G175+G94</f>
    </nc>
    <odxf>
      <font>
        <i val="0"/>
        <name val="Times New Roman"/>
        <family val="1"/>
      </font>
      <fill>
        <patternFill patternType="solid">
          <bgColor indexed="41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rc rId="6349" sId="1" ref="A171:XFD171" action="deleteRow">
    <undo index="65535" exp="area" ref3D="1" dr="$A$496:$XFD$496" dn="Z_B67934D4_E797_41BD_A015_871403995F47_.wvu.Rows" sId="1"/>
    <undo index="65535" exp="area" ref3D="1" dr="$A$469:$XFD$469" dn="Z_B67934D4_E797_41BD_A015_871403995F47_.wvu.Rows" sId="1"/>
    <undo index="65535" exp="area" ref3D="1" dr="$A$441:$XFD$441" dn="Z_B67934D4_E797_41BD_A015_871403995F47_.wvu.Rows" sId="1"/>
    <undo index="65535" exp="area" ref3D="1" dr="$A$423:$XFD$424" dn="Z_B67934D4_E797_41BD_A015_871403995F47_.wvu.Rows" sId="1"/>
    <undo index="65535" exp="area" ref3D="1" dr="$A$413:$XFD$414" dn="Z_B67934D4_E797_41BD_A015_871403995F47_.wvu.Rows" sId="1"/>
    <undo index="65535" exp="area" ref3D="1" dr="$A$375:$XFD$379" dn="Z_B67934D4_E797_41BD_A015_871403995F47_.wvu.Rows" sId="1"/>
    <rfmt sheetId="1" xfDxf="1" sqref="A171:XFD171" start="0" length="0">
      <dxf>
        <font>
          <name val="Times New Roman CYR"/>
          <family val="1"/>
        </font>
        <alignment wrapText="1"/>
      </dxf>
    </rfmt>
    <rfmt sheetId="1" sqref="A171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1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6350" sId="1">
    <oc r="G174">
      <f>G177</f>
    </oc>
    <nc r="G174">
      <f>G175+G177</f>
    </nc>
  </rcc>
  <rcc rId="6351" sId="1">
    <oc r="G171">
      <f>G175+G177</f>
    </oc>
    <nc r="G171">
      <f>G172</f>
    </nc>
  </rcc>
</revisions>
</file>

<file path=xl/revisions/revisionLog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52" sId="1" numFmtId="4">
    <oc r="G462">
      <v>1121.0999999999999</v>
    </oc>
    <nc r="G462">
      <v>1371.8</v>
    </nc>
  </rcc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007" sId="1" ref="A257:XFD257" action="insertRow">
    <undo index="65535" exp="area" ref3D="1" dr="$A$475:$XFD$475" dn="Z_B67934D4_E797_41BD_A015_871403995F47_.wvu.Rows" sId="1"/>
    <undo index="65535" exp="area" ref3D="1" dr="$A$448:$XFD$448" dn="Z_B67934D4_E797_41BD_A015_871403995F47_.wvu.Rows" sId="1"/>
    <undo index="65535" exp="area" ref3D="1" dr="$A$420:$XFD$420" dn="Z_B67934D4_E797_41BD_A015_871403995F47_.wvu.Rows" sId="1"/>
    <undo index="65535" exp="area" ref3D="1" dr="$A$402:$XFD$403" dn="Z_B67934D4_E797_41BD_A015_871403995F47_.wvu.Rows" sId="1"/>
    <undo index="65535" exp="area" ref3D="1" dr="$A$395:$XFD$396" dn="Z_B67934D4_E797_41BD_A015_871403995F47_.wvu.Rows" sId="1"/>
    <undo index="65535" exp="area" ref3D="1" dr="$A$361:$XFD$366" dn="Z_B67934D4_E797_41BD_A015_871403995F47_.wvu.Rows" sId="1"/>
  </rrc>
  <rrc rId="6008" sId="1" ref="A257:XFD257" action="insertRow">
    <undo index="65535" exp="area" ref3D="1" dr="$A$476:$XFD$476" dn="Z_B67934D4_E797_41BD_A015_871403995F47_.wvu.Rows" sId="1"/>
    <undo index="65535" exp="area" ref3D="1" dr="$A$449:$XFD$449" dn="Z_B67934D4_E797_41BD_A015_871403995F47_.wvu.Rows" sId="1"/>
    <undo index="65535" exp="area" ref3D="1" dr="$A$421:$XFD$421" dn="Z_B67934D4_E797_41BD_A015_871403995F47_.wvu.Rows" sId="1"/>
    <undo index="65535" exp="area" ref3D="1" dr="$A$403:$XFD$404" dn="Z_B67934D4_E797_41BD_A015_871403995F47_.wvu.Rows" sId="1"/>
    <undo index="65535" exp="area" ref3D="1" dr="$A$396:$XFD$397" dn="Z_B67934D4_E797_41BD_A015_871403995F47_.wvu.Rows" sId="1"/>
    <undo index="65535" exp="area" ref3D="1" dr="$A$362:$XFD$367" dn="Z_B67934D4_E797_41BD_A015_871403995F47_.wvu.Rows" sId="1"/>
  </rrc>
  <rrc rId="6009" sId="1" ref="A257:XFD257" action="insertRow">
    <undo index="65535" exp="area" ref3D="1" dr="$A$477:$XFD$477" dn="Z_B67934D4_E797_41BD_A015_871403995F47_.wvu.Rows" sId="1"/>
    <undo index="65535" exp="area" ref3D="1" dr="$A$450:$XFD$450" dn="Z_B67934D4_E797_41BD_A015_871403995F47_.wvu.Rows" sId="1"/>
    <undo index="65535" exp="area" ref3D="1" dr="$A$422:$XFD$422" dn="Z_B67934D4_E797_41BD_A015_871403995F47_.wvu.Rows" sId="1"/>
    <undo index="65535" exp="area" ref3D="1" dr="$A$404:$XFD$405" dn="Z_B67934D4_E797_41BD_A015_871403995F47_.wvu.Rows" sId="1"/>
    <undo index="65535" exp="area" ref3D="1" dr="$A$397:$XFD$398" dn="Z_B67934D4_E797_41BD_A015_871403995F47_.wvu.Rows" sId="1"/>
    <undo index="65535" exp="area" ref3D="1" dr="$A$363:$XFD$368" dn="Z_B67934D4_E797_41BD_A015_871403995F47_.wvu.Rows" sId="1"/>
  </rrc>
  <rfmt sheetId="1" sqref="A257" start="0" length="0">
    <dxf>
      <font>
        <i/>
        <color indexed="8"/>
        <name val="Times New Roman"/>
        <family val="1"/>
      </font>
      <fill>
        <patternFill>
          <bgColor rgb="FFFFFF00"/>
        </patternFill>
      </fill>
    </dxf>
  </rfmt>
  <rcc rId="6010" sId="1" odxf="1" dxf="1">
    <nc r="A258" t="inlineStr">
      <is>
        <t>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  <fill>
        <patternFill patternType="solid"/>
      </fill>
      <border outline="0">
        <left style="thin">
          <color indexed="64"/>
        </left>
      </border>
    </odxf>
    <ndxf>
      <font>
        <i/>
        <color indexed="8"/>
        <name val="Times New Roman CYR"/>
        <family val="1"/>
      </font>
      <fill>
        <patternFill patternType="none"/>
      </fill>
      <border outline="0">
        <left style="medium">
          <color indexed="64"/>
        </left>
      </border>
    </ndxf>
  </rcc>
  <rcc rId="6011" sId="1" odxf="1" dxf="1">
    <nc r="A259" t="inlineStr">
      <is>
        <t>Субсидии бюджетным учреждениям на 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6012" sId="1" odxf="1" dxf="1">
    <nc r="C25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13" sId="1" odxf="1" dxf="1">
    <nc r="D257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14" sId="1" odxf="1" dxf="1">
    <nc r="E257" t="inlineStr">
      <is>
        <t>10303 00000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57" start="0" length="0">
    <dxf>
      <font>
        <i/>
        <name val="Times New Roman"/>
        <family val="1"/>
      </font>
    </dxf>
  </rfmt>
  <rcc rId="6015" sId="1" odxf="1" dxf="1">
    <nc r="G257">
      <f>G258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16" sId="1" odxf="1" dxf="1">
    <nc r="C258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17" sId="1" odxf="1" dxf="1">
    <nc r="D258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18" sId="1" odxf="1" dxf="1">
    <nc r="E258" t="inlineStr">
      <is>
        <t>10303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58" start="0" length="0">
    <dxf>
      <font>
        <i/>
        <name val="Times New Roman"/>
        <family val="1"/>
      </font>
    </dxf>
  </rfmt>
  <rcc rId="6019" sId="1" odxf="1" dxf="1">
    <nc r="G258">
      <f>G259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20" sId="1">
    <nc r="C259" t="inlineStr">
      <is>
        <t>07</t>
      </is>
    </nc>
  </rcc>
  <rcc rId="6021" sId="1">
    <nc r="D259" t="inlineStr">
      <is>
        <t>03</t>
      </is>
    </nc>
  </rcc>
  <rcc rId="6022" sId="1">
    <nc r="E259" t="inlineStr">
      <is>
        <t>10303 L5760</t>
      </is>
    </nc>
  </rcc>
  <rcc rId="6023" sId="1">
    <nc r="F259" t="inlineStr">
      <is>
        <t>612</t>
      </is>
    </nc>
  </rcc>
  <rcc rId="6024" sId="1">
    <nc r="G259">
      <f>82216.9+1677.9</f>
    </nc>
  </rcc>
  <rcc rId="6025" sId="1" odxf="1" dxf="1" numFmtId="30">
    <nc r="B258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26" sId="1" numFmtId="30">
    <nc r="B259">
      <v>969</v>
    </nc>
  </rcc>
  <rcc rId="6027" sId="1">
    <nc r="B257" t="inlineStr">
      <is>
        <t>969</t>
      </is>
    </nc>
  </rcc>
  <rfmt sheetId="1" sqref="B257" start="0" length="2147483647">
    <dxf>
      <font>
        <i/>
      </font>
    </dxf>
  </rfmt>
  <rcc rId="6028" sId="1">
    <oc r="G249">
      <f>G250</f>
    </oc>
    <nc r="G249">
      <f>G250+G257</f>
    </nc>
  </rcc>
</revisions>
</file>

<file path=xl/revisions/revisionLog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53" sId="1" numFmtId="4">
    <oc r="G480">
      <v>150</v>
    </oc>
    <nc r="G480">
      <v>500</v>
    </nc>
  </rcc>
  <rcc rId="6354" sId="1" numFmtId="4">
    <oc r="G491">
      <v>24330.799999999999</v>
    </oc>
    <nc r="G491">
      <v>25141.9</v>
    </nc>
  </rcc>
  <rcc rId="6355" sId="1" numFmtId="4">
    <oc r="G502">
      <v>1847.2</v>
    </oc>
    <nc r="G502">
      <v>1877.41</v>
    </nc>
  </rcc>
</revisions>
</file>

<file path=xl/revisions/revisionLog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56" sId="1" odxf="1" dxf="1">
    <oc r="A172" t="inlineStr">
      <is>
        <t>МП «Развитие образования в Селенгинском районе на 2020-2024 годы"</t>
      </is>
    </oc>
    <nc r="A172" t="inlineStr">
      <is>
        <t>Непрограммные расходы</t>
      </is>
    </nc>
    <odxf>
      <alignment vertical="center"/>
    </odxf>
    <ndxf>
      <alignment vertical="top"/>
    </ndxf>
  </rcc>
  <rcc rId="6357" sId="1" numFmtId="30">
    <oc r="B172" t="inlineStr">
      <is>
        <t>969</t>
      </is>
    </oc>
    <nc r="B172">
      <v>968</v>
    </nc>
  </rcc>
  <rcc rId="6358" sId="1">
    <oc r="E172" t="inlineStr">
      <is>
        <t>10000 00000</t>
      </is>
    </oc>
    <nc r="E172" t="inlineStr">
      <is>
        <t>99900 00000</t>
      </is>
    </nc>
  </rcc>
  <rrc rId="6359" sId="1" ref="A173:XFD173" action="deleteRow">
    <undo index="65535" exp="ref" v="1" dr="G173" r="G172" sId="1"/>
    <undo index="65535" exp="area" ref3D="1" dr="$A$496:$XFD$496" dn="Z_B67934D4_E797_41BD_A015_871403995F47_.wvu.Rows" sId="1"/>
    <undo index="65535" exp="area" ref3D="1" dr="$A$469:$XFD$469" dn="Z_B67934D4_E797_41BD_A015_871403995F47_.wvu.Rows" sId="1"/>
    <undo index="65535" exp="area" ref3D="1" dr="$A$440:$XFD$440" dn="Z_B67934D4_E797_41BD_A015_871403995F47_.wvu.Rows" sId="1"/>
    <undo index="65535" exp="area" ref3D="1" dr="$A$422:$XFD$423" dn="Z_B67934D4_E797_41BD_A015_871403995F47_.wvu.Rows" sId="1"/>
    <undo index="65535" exp="area" ref3D="1" dr="$A$412:$XFD$413" dn="Z_B67934D4_E797_41BD_A015_871403995F47_.wvu.Rows" sId="1"/>
    <undo index="65535" exp="area" ref3D="1" dr="$A$374:$XFD$378" dn="Z_B67934D4_E797_41BD_A015_871403995F47_.wvu.Rows" sId="1"/>
    <rfmt sheetId="1" xfDxf="1" sqref="A173:XFD173" start="0" length="0">
      <dxf>
        <font>
          <i/>
          <name val="Times New Roman CYR"/>
          <family val="1"/>
        </font>
        <alignment wrapText="1"/>
      </dxf>
    </rfmt>
    <rcc rId="0" sId="1" dxf="1">
      <nc r="A173" t="inlineStr">
        <is>
          <t>Подпрограмма "Дополнительное образование  в Селенгинском районе"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73">
        <v>969</v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3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3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3" t="inlineStr">
        <is>
          <t>10300 00000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7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73">
        <f>G174+G94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360" sId="1" ref="A173:XFD173" action="deleteRow">
    <undo index="65535" exp="ref" v="1" dr="G173" r="G253" sId="1"/>
    <undo index="65535" exp="area" ref3D="1" dr="$A$495:$XFD$495" dn="Z_B67934D4_E797_41BD_A015_871403995F47_.wvu.Rows" sId="1"/>
    <undo index="65535" exp="area" ref3D="1" dr="$A$468:$XFD$468" dn="Z_B67934D4_E797_41BD_A015_871403995F47_.wvu.Rows" sId="1"/>
    <undo index="65535" exp="area" ref3D="1" dr="$A$439:$XFD$439" dn="Z_B67934D4_E797_41BD_A015_871403995F47_.wvu.Rows" sId="1"/>
    <undo index="65535" exp="area" ref3D="1" dr="$A$421:$XFD$422" dn="Z_B67934D4_E797_41BD_A015_871403995F47_.wvu.Rows" sId="1"/>
    <undo index="65535" exp="area" ref3D="1" dr="$A$411:$XFD$412" dn="Z_B67934D4_E797_41BD_A015_871403995F47_.wvu.Rows" sId="1"/>
    <undo index="65535" exp="area" ref3D="1" dr="$A$373:$XFD$377" dn="Z_B67934D4_E797_41BD_A015_871403995F47_.wvu.Rows" sId="1"/>
    <rfmt sheetId="1" xfDxf="1" sqref="A173:XFD173" start="0" length="0">
      <dxf>
        <font>
          <i/>
          <name val="Times New Roman CYR"/>
          <family val="1"/>
        </font>
        <alignment wrapText="1"/>
      </dxf>
    </rfmt>
    <rcc rId="0" sId="1" dxf="1">
      <nc r="A173" t="inlineStr">
        <is>
          <t>Основное мероприятие «Капитальный ремонт учреждений дополнительного образования»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3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3" t="inlineStr">
        <is>
          <t>10303 00000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73">
        <f>G174+G176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6361" sId="1">
    <oc r="E174" t="inlineStr">
      <is>
        <t>10303 S2М40</t>
      </is>
    </oc>
    <nc r="E174" t="inlineStr">
      <is>
        <t>99900 S2М40</t>
      </is>
    </nc>
  </rcc>
  <rcc rId="6362" sId="1">
    <oc r="E175" t="inlineStr">
      <is>
        <t>10303 L5760</t>
      </is>
    </oc>
    <nc r="E175" t="inlineStr">
      <is>
        <t>99900 L5760</t>
      </is>
    </nc>
  </rcc>
  <rcc rId="6363" sId="1">
    <oc r="E176" t="inlineStr">
      <is>
        <t>10303 L5760</t>
      </is>
    </oc>
    <nc r="E176" t="inlineStr">
      <is>
        <t>99900 L5760</t>
      </is>
    </nc>
  </rcc>
  <rcc rId="6364" sId="1">
    <oc r="E173" t="inlineStr">
      <is>
        <t>10303 S2М40</t>
      </is>
    </oc>
    <nc r="E173" t="inlineStr">
      <is>
        <t>99900 S2М40</t>
      </is>
    </nc>
  </rcc>
  <rcc rId="6365" sId="1">
    <oc r="G172">
      <f>G173</f>
    </oc>
    <nc r="G172">
      <f>G173+G175</f>
    </nc>
  </rcc>
</revisions>
</file>

<file path=xl/revisions/revisionLog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66" sId="1" numFmtId="4">
    <oc r="G501">
      <v>557.9</v>
    </oc>
    <nc r="G501">
      <v>567</v>
    </nc>
  </rcc>
  <rcc rId="6367" sId="1" numFmtId="4">
    <oc r="G502">
      <v>50</v>
    </oc>
    <nc r="G502">
      <v>13.8</v>
    </nc>
  </rcc>
  <rrc rId="6368" sId="1" ref="A504:XFD504" action="insertRow"/>
  <rcc rId="6369" sId="1">
    <nc r="F504" t="inlineStr">
      <is>
        <t>852</t>
      </is>
    </nc>
  </rcc>
  <rcc rId="6370" sId="1">
    <nc r="B504" t="inlineStr">
      <is>
        <t>975</t>
      </is>
    </nc>
  </rcc>
  <rcc rId="6371" sId="1">
    <nc r="C504" t="inlineStr">
      <is>
        <t>11</t>
      </is>
    </nc>
  </rcc>
  <rcc rId="6372" sId="1">
    <nc r="D504" t="inlineStr">
      <is>
        <t>05</t>
      </is>
    </nc>
  </rcc>
  <rcc rId="6373" sId="1">
    <nc r="E504" t="inlineStr">
      <is>
        <t>09401 83170</t>
      </is>
    </nc>
  </rcc>
  <rcc rId="6374" sId="1">
    <nc r="A504" t="inlineStr">
      <is>
        <t>Уплата прочих налогов, сборов</t>
      </is>
    </nc>
  </rcc>
  <rcc rId="6375" sId="1" numFmtId="4">
    <nc r="G504">
      <v>4</v>
    </nc>
  </rcc>
  <rcc rId="6376" sId="1">
    <oc r="G499">
      <f>SUM(G500:G503)</f>
    </oc>
    <nc r="G499">
      <f>SUM(G500:G504)</f>
    </nc>
  </rcc>
  <rcc rId="6377" sId="1" numFmtId="4">
    <oc r="G500">
      <v>1877.41</v>
    </oc>
    <nc r="G500">
      <v>1877.4</v>
    </nc>
  </rcc>
  <rcc rId="6378" sId="1" numFmtId="4">
    <oc r="G503">
      <v>50</v>
    </oc>
    <nc r="G503">
      <v>210</v>
    </nc>
  </rcc>
</revisions>
</file>

<file path=xl/revisions/revisionLog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79" sId="1">
    <oc r="G252">
      <f>G253+#REF!</f>
    </oc>
    <nc r="G252">
      <f>G253</f>
    </nc>
  </rcc>
  <rcc rId="6380" sId="1" numFmtId="4">
    <oc r="G255">
      <v>100</v>
    </oc>
    <nc r="G255">
      <v>814.5</v>
    </nc>
  </rcc>
  <rcc rId="6381" sId="1" numFmtId="4">
    <oc r="G256">
      <f>574.5</f>
    </oc>
    <nc r="G256">
      <v>1815.8</v>
    </nc>
  </rcc>
  <rfmt sheetId="1" xfDxf="1" sqref="F308" start="0" length="0">
    <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F309" start="0" length="0">
    <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6382" sId="1">
    <oc r="G257">
      <f>#REF!+#REF!</f>
    </oc>
    <nc r="G257">
      <f>G258+G259</f>
    </nc>
  </rcc>
  <rrc rId="6383" sId="1" ref="A297:XFD297" action="insertRow">
    <undo index="65535" exp="area" ref3D="1" dr="$A$494:$XFD$494" dn="Z_B67934D4_E797_41BD_A015_871403995F47_.wvu.Rows" sId="1"/>
    <undo index="65535" exp="area" ref3D="1" dr="$A$467:$XFD$467" dn="Z_B67934D4_E797_41BD_A015_871403995F47_.wvu.Rows" sId="1"/>
    <undo index="65535" exp="area" ref3D="1" dr="$A$438:$XFD$438" dn="Z_B67934D4_E797_41BD_A015_871403995F47_.wvu.Rows" sId="1"/>
    <undo index="65535" exp="area" ref3D="1" dr="$A$420:$XFD$421" dn="Z_B67934D4_E797_41BD_A015_871403995F47_.wvu.Rows" sId="1"/>
    <undo index="65535" exp="area" ref3D="1" dr="$A$410:$XFD$411" dn="Z_B67934D4_E797_41BD_A015_871403995F47_.wvu.Rows" sId="1"/>
    <undo index="65535" exp="area" ref3D="1" dr="$A$372:$XFD$376" dn="Z_B67934D4_E797_41BD_A015_871403995F47_.wvu.Rows" sId="1"/>
  </rrc>
  <rrc rId="6384" sId="1" ref="A297:XFD297" action="insertRow">
    <undo index="65535" exp="area" ref3D="1" dr="$A$495:$XFD$495" dn="Z_B67934D4_E797_41BD_A015_871403995F47_.wvu.Rows" sId="1"/>
    <undo index="65535" exp="area" ref3D="1" dr="$A$468:$XFD$468" dn="Z_B67934D4_E797_41BD_A015_871403995F47_.wvu.Rows" sId="1"/>
    <undo index="65535" exp="area" ref3D="1" dr="$A$439:$XFD$439" dn="Z_B67934D4_E797_41BD_A015_871403995F47_.wvu.Rows" sId="1"/>
    <undo index="65535" exp="area" ref3D="1" dr="$A$421:$XFD$422" dn="Z_B67934D4_E797_41BD_A015_871403995F47_.wvu.Rows" sId="1"/>
    <undo index="65535" exp="area" ref3D="1" dr="$A$411:$XFD$412" dn="Z_B67934D4_E797_41BD_A015_871403995F47_.wvu.Rows" sId="1"/>
    <undo index="65535" exp="area" ref3D="1" dr="$A$373:$XFD$377" dn="Z_B67934D4_E797_41BD_A015_871403995F47_.wvu.Rows" sId="1"/>
  </rrc>
  <rrc rId="6385" sId="1" ref="A298:XFD298" action="insertRow">
    <undo index="65535" exp="area" ref3D="1" dr="$A$496:$XFD$496" dn="Z_B67934D4_E797_41BD_A015_871403995F47_.wvu.Rows" sId="1"/>
    <undo index="65535" exp="area" ref3D="1" dr="$A$469:$XFD$469" dn="Z_B67934D4_E797_41BD_A015_871403995F47_.wvu.Rows" sId="1"/>
    <undo index="65535" exp="area" ref3D="1" dr="$A$440:$XFD$440" dn="Z_B67934D4_E797_41BD_A015_871403995F47_.wvu.Rows" sId="1"/>
    <undo index="65535" exp="area" ref3D="1" dr="$A$422:$XFD$423" dn="Z_B67934D4_E797_41BD_A015_871403995F47_.wvu.Rows" sId="1"/>
    <undo index="65535" exp="area" ref3D="1" dr="$A$412:$XFD$413" dn="Z_B67934D4_E797_41BD_A015_871403995F47_.wvu.Rows" sId="1"/>
    <undo index="65535" exp="area" ref3D="1" dr="$A$374:$XFD$378" dn="Z_B67934D4_E797_41BD_A015_871403995F47_.wvu.Rows" sId="1"/>
  </rrc>
  <rcc rId="6386" sId="1" numFmtId="4">
    <oc r="G292">
      <v>20822.5</v>
    </oc>
    <nc r="G292">
      <v>423.3</v>
    </nc>
  </rcc>
  <rcc rId="6387" sId="1" numFmtId="4">
    <oc r="G293">
      <v>6288.3</v>
    </oc>
    <nc r="G293">
      <v>127.8</v>
    </nc>
  </rcc>
  <rcc rId="6388" sId="1" numFmtId="4">
    <oc r="G294">
      <v>50</v>
    </oc>
    <nc r="G294">
      <f>250+453.3</f>
    </nc>
  </rcc>
  <rcc rId="6389" sId="1" numFmtId="4">
    <oc r="G295">
      <v>505.2</v>
    </oc>
    <nc r="G295">
      <v>2638</v>
    </nc>
  </rcc>
  <rcc rId="6390" sId="1" numFmtId="4">
    <oc r="G296">
      <v>8.3000000000000007</v>
    </oc>
    <nc r="G296">
      <v>505.2</v>
    </nc>
  </rcc>
  <rcc rId="6391" sId="1" odxf="1" dxf="1">
    <nc r="A297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  <border outline="0">
        <left/>
      </border>
    </odxf>
    <ndxf>
      <font>
        <i/>
        <color indexed="8"/>
        <name val="Times New Roman"/>
        <family val="1"/>
      </font>
      <fill>
        <patternFill patternType="none"/>
      </fill>
      <alignment horizontal="general"/>
      <border outline="0">
        <left style="thin">
          <color indexed="64"/>
        </left>
      </border>
    </ndxf>
  </rcc>
  <rcc rId="6392" sId="1" odxf="1" dxf="1">
    <nc r="A298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ndxf>
  </rcc>
  <rcc rId="6393" sId="1" odxf="1" dxf="1">
    <nc r="A299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border outline="0">
        <left/>
      </border>
    </odxf>
    <ndxf>
      <border outline="0">
        <left style="thin">
          <color indexed="64"/>
        </left>
      </border>
    </ndxf>
  </rcc>
  <rcc rId="6394" sId="1" odxf="1" dxf="1">
    <nc r="C29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395" sId="1" odxf="1" dxf="1">
    <nc r="D297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396" sId="1" odxf="1" dxf="1">
    <nc r="E297" t="inlineStr">
      <is>
        <t>10501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97" start="0" length="0">
    <dxf>
      <font>
        <i/>
        <name val="Times New Roman"/>
        <family val="1"/>
      </font>
    </dxf>
  </rfmt>
  <rcc rId="6397" sId="1" odxf="1" dxf="1">
    <nc r="G297">
      <f>G298+G299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6398" sId="1">
    <nc r="C298" t="inlineStr">
      <is>
        <t>07</t>
      </is>
    </nc>
  </rcc>
  <rcc rId="6399" sId="1">
    <nc r="D298" t="inlineStr">
      <is>
        <t>09</t>
      </is>
    </nc>
  </rcc>
  <rcc rId="6400" sId="1">
    <nc r="E298" t="inlineStr">
      <is>
        <t>10501  S2160</t>
      </is>
    </nc>
  </rcc>
  <rcc rId="6401" sId="1">
    <nc r="F298" t="inlineStr">
      <is>
        <t>111</t>
      </is>
    </nc>
  </rcc>
  <rcc rId="6402" sId="1" odxf="1" dxf="1">
    <nc r="G298">
      <f>21490.9+429.9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403" sId="1">
    <nc r="C299" t="inlineStr">
      <is>
        <t>07</t>
      </is>
    </nc>
  </rcc>
  <rcc rId="6404" sId="1">
    <nc r="D299" t="inlineStr">
      <is>
        <t>09</t>
      </is>
    </nc>
  </rcc>
  <rcc rId="6405" sId="1">
    <nc r="E299" t="inlineStr">
      <is>
        <t>10501 S2160</t>
      </is>
    </nc>
  </rcc>
  <rcc rId="6406" sId="1">
    <nc r="F299" t="inlineStr">
      <is>
        <t>119</t>
      </is>
    </nc>
  </rcc>
  <rcc rId="6407" sId="1" odxf="1" dxf="1">
    <nc r="G299">
      <f>6490.3+129.8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408" sId="1">
    <nc r="B297" t="inlineStr">
      <is>
        <t>969</t>
      </is>
    </nc>
  </rcc>
  <rcc rId="6409" sId="1">
    <nc r="B298" t="inlineStr">
      <is>
        <t>969</t>
      </is>
    </nc>
  </rcc>
  <rcc rId="6410" sId="1">
    <nc r="B299" t="inlineStr">
      <is>
        <t>969</t>
      </is>
    </nc>
  </rcc>
  <rfmt sheetId="1" sqref="B297" start="0" length="2147483647">
    <dxf>
      <font>
        <i/>
      </font>
    </dxf>
  </rfmt>
  <rcc rId="6411" sId="1">
    <oc r="G285">
      <f>G288+G291+G286</f>
    </oc>
    <nc r="G285">
      <f>G288+G291+G286+G297</f>
    </nc>
  </rcc>
</revisions>
</file>

<file path=xl/revisions/revisionLog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412" sId="1" ref="A328:XFD328" action="insertRow">
    <undo index="65535" exp="area" ref3D="1" dr="$A$497:$XFD$497" dn="Z_B67934D4_E797_41BD_A015_871403995F47_.wvu.Rows" sId="1"/>
    <undo index="65535" exp="area" ref3D="1" dr="$A$470:$XFD$470" dn="Z_B67934D4_E797_41BD_A015_871403995F47_.wvu.Rows" sId="1"/>
    <undo index="65535" exp="area" ref3D="1" dr="$A$441:$XFD$441" dn="Z_B67934D4_E797_41BD_A015_871403995F47_.wvu.Rows" sId="1"/>
    <undo index="65535" exp="area" ref3D="1" dr="$A$423:$XFD$424" dn="Z_B67934D4_E797_41BD_A015_871403995F47_.wvu.Rows" sId="1"/>
    <undo index="65535" exp="area" ref3D="1" dr="$A$413:$XFD$414" dn="Z_B67934D4_E797_41BD_A015_871403995F47_.wvu.Rows" sId="1"/>
    <undo index="65535" exp="area" ref3D="1" dr="$A$375:$XFD$379" dn="Z_B67934D4_E797_41BD_A015_871403995F47_.wvu.Rows" sId="1"/>
  </rrc>
  <rcc rId="6413" sId="1">
    <nc r="A328" t="inlineStr">
      <is>
        <t>Иные выплаты персоналу государственных (муниципальных) органов, за исключением фонда оплаты труда</t>
      </is>
    </nc>
  </rcc>
  <rcc rId="6414" sId="1" numFmtId="4">
    <oc r="G327">
      <v>4920.6000000000004</v>
    </oc>
    <nc r="G327">
      <v>5263</v>
    </nc>
  </rcc>
  <rcc rId="6415" sId="1">
    <nc r="C328" t="inlineStr">
      <is>
        <t>01</t>
      </is>
    </nc>
  </rcc>
  <rcc rId="6416" sId="1">
    <nc r="D328" t="inlineStr">
      <is>
        <t>06</t>
      </is>
    </nc>
  </rcc>
  <rcc rId="6417" sId="1">
    <nc r="E328" t="inlineStr">
      <is>
        <t>02101 81020</t>
      </is>
    </nc>
  </rcc>
  <rcc rId="6418" sId="1">
    <nc r="F328" t="inlineStr">
      <is>
        <t>122</t>
      </is>
    </nc>
  </rcc>
  <rcc rId="6419" sId="1" numFmtId="4">
    <nc r="G328">
      <v>100</v>
    </nc>
  </rcc>
  <rcc rId="6420" sId="1" numFmtId="4">
    <oc r="G329">
      <v>1486</v>
    </oc>
    <nc r="G329">
      <v>1589.4</v>
    </nc>
  </rcc>
  <rcc rId="6421" sId="1" numFmtId="4">
    <oc r="G330">
      <f>121.9+0.34</f>
    </oc>
    <nc r="G330">
      <v>1480.2</v>
    </nc>
  </rcc>
  <rcc rId="6422" sId="1" numFmtId="4">
    <oc r="G331">
      <f>50+50</f>
    </oc>
    <nc r="G331">
      <v>471.8</v>
    </nc>
  </rcc>
  <rcc rId="6423" sId="1">
    <nc r="B328" t="inlineStr">
      <is>
        <t>970</t>
      </is>
    </nc>
  </rcc>
  <rcc rId="6424" sId="1">
    <oc r="G326">
      <f>SUM(G327:G331)</f>
    </oc>
    <nc r="G326">
      <f>SUM(G327:G331)</f>
    </nc>
  </rcc>
  <rrc rId="6425" sId="1" ref="A336:XFD342" action="insertRow">
    <undo index="65535" exp="area" ref3D="1" dr="$A$498:$XFD$498" dn="Z_B67934D4_E797_41BD_A015_871403995F47_.wvu.Rows" sId="1"/>
    <undo index="65535" exp="area" ref3D="1" dr="$A$471:$XFD$471" dn="Z_B67934D4_E797_41BD_A015_871403995F47_.wvu.Rows" sId="1"/>
    <undo index="65535" exp="area" ref3D="1" dr="$A$442:$XFD$442" dn="Z_B67934D4_E797_41BD_A015_871403995F47_.wvu.Rows" sId="1"/>
    <undo index="65535" exp="area" ref3D="1" dr="$A$424:$XFD$425" dn="Z_B67934D4_E797_41BD_A015_871403995F47_.wvu.Rows" sId="1"/>
    <undo index="65535" exp="area" ref3D="1" dr="$A$414:$XFD$415" dn="Z_B67934D4_E797_41BD_A015_871403995F47_.wvu.Rows" sId="1"/>
    <undo index="65535" exp="area" ref3D="1" dr="$A$376:$XFD$380" dn="Z_B67934D4_E797_41BD_A015_871403995F47_.wvu.Rows" sId="1"/>
  </rrc>
  <rfmt sheetId="1" sqref="A336" start="0" length="0">
    <dxf>
      <font>
        <b/>
        <name val="Times New Roman"/>
        <family val="1"/>
      </font>
      <fill>
        <patternFill patternType="solid">
          <bgColor indexed="15"/>
        </patternFill>
      </fill>
      <alignment vertical="center"/>
    </dxf>
  </rfmt>
  <rcc rId="6426" sId="1" odxf="1" dxf="1" numFmtId="30">
    <nc r="B336">
      <v>970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C336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D336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336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336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G336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H336" start="0" length="0">
    <dxf>
      <fill>
        <patternFill patternType="solid">
          <bgColor indexed="45"/>
        </patternFill>
      </fill>
    </dxf>
  </rfmt>
  <rfmt sheetId="1" sqref="I336" start="0" length="0">
    <dxf>
      <fill>
        <patternFill patternType="solid">
          <bgColor indexed="45"/>
        </patternFill>
      </fill>
    </dxf>
  </rfmt>
  <rfmt sheetId="1" sqref="J336" start="0" length="0">
    <dxf>
      <fill>
        <patternFill patternType="solid">
          <bgColor indexed="45"/>
        </patternFill>
      </fill>
    </dxf>
  </rfmt>
  <rfmt sheetId="1" sqref="A336:XFD336" start="0" length="0">
    <dxf>
      <fill>
        <patternFill patternType="solid">
          <bgColor indexed="45"/>
        </patternFill>
      </fill>
    </dxf>
  </rfmt>
  <rfmt sheetId="1" sqref="A337" start="0" length="0">
    <dxf>
      <font>
        <b/>
        <name val="Times New Roman"/>
        <family val="1"/>
      </font>
      <fill>
        <patternFill patternType="solid">
          <bgColor indexed="41"/>
        </patternFill>
      </fill>
      <alignment vertical="center"/>
    </dxf>
  </rfmt>
  <rcc rId="6427" sId="1" odxf="1" dxf="1" numFmtId="30">
    <nc r="B337">
      <v>970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C33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33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33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33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337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H337" start="0" length="0">
    <dxf>
      <fill>
        <patternFill patternType="solid">
          <bgColor indexed="45"/>
        </patternFill>
      </fill>
    </dxf>
  </rfmt>
  <rfmt sheetId="1" sqref="I337" start="0" length="0">
    <dxf>
      <fill>
        <patternFill patternType="solid">
          <bgColor indexed="45"/>
        </patternFill>
      </fill>
    </dxf>
  </rfmt>
  <rfmt sheetId="1" sqref="J337" start="0" length="0">
    <dxf>
      <fill>
        <patternFill patternType="solid">
          <bgColor indexed="45"/>
        </patternFill>
      </fill>
    </dxf>
  </rfmt>
  <rfmt sheetId="1" sqref="A337:XFD337" start="0" length="0">
    <dxf>
      <fill>
        <patternFill patternType="solid">
          <bgColor indexed="45"/>
        </patternFill>
      </fill>
    </dxf>
  </rfmt>
  <rfmt sheetId="1" sqref="A338" start="0" length="0">
    <dxf>
      <font>
        <b/>
        <name val="Times New Roman"/>
        <family val="1"/>
      </font>
      <alignment horizontal="general"/>
    </dxf>
  </rfmt>
  <rcc rId="6428" sId="1" odxf="1" dxf="1" numFmtId="30">
    <nc r="B338">
      <v>970</v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338" start="0" length="0">
    <dxf>
      <font>
        <b/>
        <name val="Times New Roman"/>
        <family val="1"/>
      </font>
    </dxf>
  </rfmt>
  <rfmt sheetId="1" sqref="D338" start="0" length="0">
    <dxf>
      <font>
        <b/>
        <name val="Times New Roman"/>
        <family val="1"/>
      </font>
    </dxf>
  </rfmt>
  <rfmt sheetId="1" sqref="E338" start="0" length="0">
    <dxf>
      <font>
        <b/>
        <name val="Times New Roman"/>
        <family val="1"/>
      </font>
    </dxf>
  </rfmt>
  <rfmt sheetId="1" sqref="F338" start="0" length="0">
    <dxf>
      <font>
        <b/>
        <name val="Times New Roman"/>
        <family val="1"/>
      </font>
    </dxf>
  </rfmt>
  <rfmt sheetId="1" sqref="G338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H338" start="0" length="0">
    <dxf>
      <font>
        <i val="0"/>
        <name val="Times New Roman CYR"/>
        <family val="1"/>
      </font>
    </dxf>
  </rfmt>
  <rfmt sheetId="1" sqref="I338" start="0" length="0">
    <dxf>
      <font>
        <i val="0"/>
        <name val="Times New Roman CYR"/>
        <family val="1"/>
      </font>
    </dxf>
  </rfmt>
  <rfmt sheetId="1" sqref="J338" start="0" length="0">
    <dxf>
      <font>
        <i val="0"/>
        <name val="Times New Roman CYR"/>
        <family val="1"/>
      </font>
    </dxf>
  </rfmt>
  <rfmt sheetId="1" sqref="A338:XFD338" start="0" length="0">
    <dxf>
      <font>
        <i val="0"/>
        <name val="Times New Roman CYR"/>
        <family val="1"/>
      </font>
    </dxf>
  </rfmt>
  <rfmt sheetId="1" sqref="A339" start="0" length="0">
    <dxf>
      <font>
        <b/>
        <i/>
        <name val="Times New Roman"/>
        <family val="1"/>
      </font>
      <alignment horizontal="general" vertical="center"/>
    </dxf>
  </rfmt>
  <rcc rId="6429" sId="1" odxf="1" dxf="1" numFmtId="30">
    <nc r="B339">
      <v>970</v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C339" start="0" length="0">
    <dxf>
      <font>
        <b/>
        <i/>
        <name val="Times New Roman"/>
        <family val="1"/>
      </font>
    </dxf>
  </rfmt>
  <rfmt sheetId="1" sqref="D339" start="0" length="0">
    <dxf>
      <font>
        <b/>
        <i/>
        <name val="Times New Roman"/>
        <family val="1"/>
      </font>
    </dxf>
  </rfmt>
  <rfmt sheetId="1" sqref="E339" start="0" length="0">
    <dxf>
      <font>
        <b/>
        <i/>
        <name val="Times New Roman"/>
        <family val="1"/>
      </font>
    </dxf>
  </rfmt>
  <rfmt sheetId="1" sqref="F339" start="0" length="0">
    <dxf>
      <font>
        <b/>
        <i/>
        <name val="Times New Roman"/>
        <family val="1"/>
      </font>
    </dxf>
  </rfmt>
  <rfmt sheetId="1" sqref="G339" start="0" length="0">
    <dxf>
      <font>
        <b/>
        <i/>
        <name val="Times New Roman"/>
        <family val="1"/>
      </font>
      <fill>
        <patternFill patternType="none">
          <bgColor indexed="65"/>
        </patternFill>
      </fill>
    </dxf>
  </rfmt>
  <rfmt sheetId="1" sqref="H339" start="0" length="0">
    <dxf>
      <font>
        <i val="0"/>
        <name val="Times New Roman CYR"/>
        <family val="1"/>
      </font>
    </dxf>
  </rfmt>
  <rfmt sheetId="1" sqref="I339" start="0" length="0">
    <dxf>
      <font>
        <i val="0"/>
        <name val="Times New Roman CYR"/>
        <family val="1"/>
      </font>
    </dxf>
  </rfmt>
  <rfmt sheetId="1" sqref="J339" start="0" length="0">
    <dxf>
      <font>
        <i val="0"/>
        <name val="Times New Roman CYR"/>
        <family val="1"/>
      </font>
    </dxf>
  </rfmt>
  <rfmt sheetId="1" sqref="A339:XFD339" start="0" length="0">
    <dxf>
      <font>
        <i val="0"/>
        <name val="Times New Roman CYR"/>
        <family val="1"/>
      </font>
    </dxf>
  </rfmt>
  <rfmt sheetId="1" sqref="A340" start="0" length="0">
    <dxf>
      <font>
        <i/>
        <name val="Times New Roman"/>
        <family val="1"/>
      </font>
      <alignment horizontal="general"/>
    </dxf>
  </rfmt>
  <rcc rId="6430" sId="1" odxf="1" dxf="1" numFmtId="30">
    <nc r="B340">
      <v>970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340" start="0" length="0">
    <dxf>
      <font>
        <i/>
        <name val="Times New Roman"/>
        <family val="1"/>
      </font>
    </dxf>
  </rfmt>
  <rfmt sheetId="1" sqref="D340" start="0" length="0">
    <dxf>
      <font>
        <i/>
        <name val="Times New Roman"/>
        <family val="1"/>
      </font>
    </dxf>
  </rfmt>
  <rfmt sheetId="1" sqref="E340" start="0" length="0">
    <dxf>
      <font>
        <i/>
        <name val="Times New Roman"/>
        <family val="1"/>
      </font>
    </dxf>
  </rfmt>
  <rfmt sheetId="1" sqref="F340" start="0" length="0">
    <dxf>
      <font>
        <i/>
        <name val="Times New Roman"/>
        <family val="1"/>
      </font>
    </dxf>
  </rfmt>
  <rfmt sheetId="1" sqref="G340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340" start="0" length="0">
    <dxf>
      <fill>
        <patternFill patternType="solid">
          <bgColor indexed="45"/>
        </patternFill>
      </fill>
    </dxf>
  </rfmt>
  <rfmt sheetId="1" sqref="I340" start="0" length="0">
    <dxf>
      <fill>
        <patternFill patternType="solid">
          <bgColor indexed="45"/>
        </patternFill>
      </fill>
    </dxf>
  </rfmt>
  <rfmt sheetId="1" sqref="J340" start="0" length="0">
    <dxf>
      <fill>
        <patternFill patternType="solid">
          <bgColor indexed="45"/>
        </patternFill>
      </fill>
    </dxf>
  </rfmt>
  <rfmt sheetId="1" sqref="A340:XFD340" start="0" length="0">
    <dxf>
      <fill>
        <patternFill patternType="solid">
          <bgColor indexed="45"/>
        </patternFill>
      </fill>
    </dxf>
  </rfmt>
  <rfmt sheetId="1" sqref="A341" start="0" length="0">
    <dxf>
      <font>
        <i/>
        <name val="Times New Roman"/>
        <family val="1"/>
      </font>
      <alignment horizontal="general"/>
    </dxf>
  </rfmt>
  <rcc rId="6431" sId="1" odxf="1" dxf="1" numFmtId="30">
    <nc r="B341">
      <v>970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341" start="0" length="0">
    <dxf>
      <font>
        <i/>
        <name val="Times New Roman"/>
        <family val="1"/>
      </font>
    </dxf>
  </rfmt>
  <rfmt sheetId="1" sqref="D341" start="0" length="0">
    <dxf>
      <font>
        <i/>
        <name val="Times New Roman"/>
        <family val="1"/>
      </font>
    </dxf>
  </rfmt>
  <rfmt sheetId="1" sqref="E341" start="0" length="0">
    <dxf>
      <font>
        <i/>
        <name val="Times New Roman"/>
        <family val="1"/>
      </font>
    </dxf>
  </rfmt>
  <rfmt sheetId="1" sqref="F341" start="0" length="0">
    <dxf>
      <font>
        <i/>
        <name val="Times New Roman"/>
        <family val="1"/>
      </font>
    </dxf>
  </rfmt>
  <rfmt sheetId="1" sqref="G34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341" start="0" length="0">
    <dxf>
      <fill>
        <patternFill patternType="solid">
          <bgColor indexed="45"/>
        </patternFill>
      </fill>
    </dxf>
  </rfmt>
  <rfmt sheetId="1" sqref="I341" start="0" length="0">
    <dxf>
      <fill>
        <patternFill patternType="solid">
          <bgColor indexed="45"/>
        </patternFill>
      </fill>
    </dxf>
  </rfmt>
  <rfmt sheetId="1" sqref="J341" start="0" length="0">
    <dxf>
      <fill>
        <patternFill patternType="solid">
          <bgColor indexed="45"/>
        </patternFill>
      </fill>
    </dxf>
  </rfmt>
  <rfmt sheetId="1" sqref="A341:XFD341" start="0" length="0">
    <dxf>
      <fill>
        <patternFill patternType="solid">
          <bgColor indexed="45"/>
        </patternFill>
      </fill>
    </dxf>
  </rfmt>
  <rfmt sheetId="1" sqref="A342" start="0" length="0">
    <dxf>
      <alignment horizontal="general"/>
    </dxf>
  </rfmt>
  <rcc rId="6432" sId="1" numFmtId="30">
    <nc r="B342">
      <v>970</v>
    </nc>
  </rcc>
  <rfmt sheetId="1" sqref="G342" start="0" length="0">
    <dxf>
      <fill>
        <patternFill patternType="none">
          <bgColor indexed="65"/>
        </patternFill>
      </fill>
    </dxf>
  </rfmt>
  <rfmt sheetId="1" sqref="H342" start="0" length="0">
    <dxf>
      <fill>
        <patternFill patternType="solid">
          <bgColor indexed="45"/>
        </patternFill>
      </fill>
    </dxf>
  </rfmt>
  <rfmt sheetId="1" sqref="I342" start="0" length="0">
    <dxf>
      <fill>
        <patternFill patternType="solid">
          <bgColor indexed="45"/>
        </patternFill>
      </fill>
    </dxf>
  </rfmt>
  <rfmt sheetId="1" sqref="J342" start="0" length="0">
    <dxf>
      <fill>
        <patternFill patternType="solid">
          <bgColor indexed="45"/>
        </patternFill>
      </fill>
    </dxf>
  </rfmt>
  <rfmt sheetId="1" sqref="A342:XFD342" start="0" length="0">
    <dxf>
      <fill>
        <patternFill patternType="solid">
          <bgColor indexed="45"/>
        </patternFill>
      </fill>
    </dxf>
  </rfmt>
  <rcc rId="6433" sId="1" odxf="1" dxf="1">
    <nc r="A336" t="inlineStr">
      <is>
        <t>ОБСЛУЖИВАНИЕ ГОСУДАРСТВЕННОГО И МУНИЦИПАЛЬНОГО ДОЛГА</t>
      </is>
    </nc>
    <ndxf>
      <font>
        <color indexed="8"/>
        <name val="Times New Roman"/>
        <family val="1"/>
      </font>
    </ndxf>
  </rcc>
  <rcc rId="6434" sId="1" odxf="1" dxf="1">
    <nc r="A337" t="inlineStr">
      <is>
        <t>Обслуживание государственного внутреннего и муниципального долга</t>
      </is>
    </nc>
    <ndxf>
      <font>
        <color indexed="8"/>
        <name val="Times New Roman"/>
        <family val="1"/>
      </font>
    </ndxf>
  </rcc>
  <rcc rId="6435" sId="1">
    <nc r="A338" t="inlineStr">
      <is>
        <t>Муниципальная Программа «Управление муниципальными финансами и муниципальным долгом на 2020-2024 годы</t>
      </is>
    </nc>
  </rcc>
  <rcc rId="6436" sId="1" odxf="1" dxf="1">
    <nc r="A339" t="inlineStr">
      <is>
        <t>Подпрограмма «Управление муниципальным долгом»</t>
      </is>
    </nc>
    <ndxf>
      <alignment vertical="top"/>
      <border outline="0">
        <left/>
        <right/>
        <top/>
        <bottom/>
      </border>
    </ndxf>
  </rcc>
  <rcc rId="6437" sId="1" odxf="1" dxf="1">
    <nc r="A340" t="inlineStr">
      <is>
        <t>Основное мероприятие "Обслуживание муниципального долга"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/>
    </ndxf>
  </rcc>
  <rcc rId="6438" sId="1" odxf="1" dxf="1">
    <nc r="A341" t="inlineStr">
      <is>
        <t>Процентные платежи по муниципальному долгу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/>
    </ndxf>
  </rcc>
  <rcc rId="6439" sId="1" odxf="1" dxf="1">
    <nc r="A342" t="inlineStr">
      <is>
        <t>Обслуживание муниципального долга</t>
      </is>
    </nc>
    <ndxf>
      <alignment vertical="bottom" wrapText="0"/>
    </ndxf>
  </rcc>
  <rcc rId="6440" sId="1">
    <nc r="C336" t="inlineStr">
      <is>
        <t>13</t>
      </is>
    </nc>
  </rcc>
  <rcc rId="6441" sId="1">
    <nc r="G336">
      <f>G337</f>
    </nc>
  </rcc>
  <rcc rId="6442" sId="1">
    <nc r="C337" t="inlineStr">
      <is>
        <t>13</t>
      </is>
    </nc>
  </rcc>
  <rcc rId="6443" sId="1">
    <nc r="D337" t="inlineStr">
      <is>
        <t>01</t>
      </is>
    </nc>
  </rcc>
  <rcc rId="6444" sId="1">
    <nc r="G337">
      <f>G338</f>
    </nc>
  </rcc>
  <rcc rId="6445" sId="1">
    <nc r="C338" t="inlineStr">
      <is>
        <t>13</t>
      </is>
    </nc>
  </rcc>
  <rcc rId="6446" sId="1">
    <nc r="D338" t="inlineStr">
      <is>
        <t>01</t>
      </is>
    </nc>
  </rcc>
  <rcc rId="6447" sId="1">
    <nc r="E338" t="inlineStr">
      <is>
        <t>02000 00000</t>
      </is>
    </nc>
  </rcc>
  <rcc rId="6448" sId="1">
    <nc r="G338">
      <f>G339</f>
    </nc>
  </rcc>
  <rcc rId="6449" sId="1">
    <nc r="C339" t="inlineStr">
      <is>
        <t>13</t>
      </is>
    </nc>
  </rcc>
  <rcc rId="6450" sId="1">
    <nc r="D339" t="inlineStr">
      <is>
        <t>01</t>
      </is>
    </nc>
  </rcc>
  <rcc rId="6451" sId="1">
    <nc r="E339" t="inlineStr">
      <is>
        <t>02300 00000</t>
      </is>
    </nc>
  </rcc>
  <rcc rId="6452" sId="1">
    <nc r="G339">
      <f>G340</f>
    </nc>
  </rcc>
  <rcc rId="6453" sId="1">
    <nc r="C340" t="inlineStr">
      <is>
        <t>13</t>
      </is>
    </nc>
  </rcc>
  <rcc rId="6454" sId="1">
    <nc r="D340" t="inlineStr">
      <is>
        <t>01</t>
      </is>
    </nc>
  </rcc>
  <rcc rId="6455" sId="1">
    <nc r="E340" t="inlineStr">
      <is>
        <t>02301 00000</t>
      </is>
    </nc>
  </rcc>
  <rcc rId="6456" sId="1">
    <nc r="G340">
      <f>G341</f>
    </nc>
  </rcc>
  <rcc rId="6457" sId="1">
    <nc r="C341" t="inlineStr">
      <is>
        <t>13</t>
      </is>
    </nc>
  </rcc>
  <rcc rId="6458" sId="1">
    <nc r="D341" t="inlineStr">
      <is>
        <t>01</t>
      </is>
    </nc>
  </rcc>
  <rcc rId="6459" sId="1">
    <nc r="E341" t="inlineStr">
      <is>
        <t>02301 87010</t>
      </is>
    </nc>
  </rcc>
  <rcc rId="6460" sId="1">
    <nc r="G341">
      <f>SUM(G342)</f>
    </nc>
  </rcc>
  <rcc rId="6461" sId="1">
    <nc r="C342" t="inlineStr">
      <is>
        <t>13</t>
      </is>
    </nc>
  </rcc>
  <rcc rId="6462" sId="1">
    <nc r="D342" t="inlineStr">
      <is>
        <t>01</t>
      </is>
    </nc>
  </rcc>
  <rcc rId="6463" sId="1">
    <nc r="E342" t="inlineStr">
      <is>
        <t>02301 87010</t>
      </is>
    </nc>
  </rcc>
  <rcc rId="6464" sId="1">
    <nc r="F342" t="inlineStr">
      <is>
        <t>730</t>
      </is>
    </nc>
  </rcc>
  <rcc rId="6465" sId="1" numFmtId="4">
    <nc r="G342">
      <v>13.72137</v>
    </nc>
  </rcc>
  <rcc rId="6466" sId="1">
    <oc r="G320">
      <f>G321+G343</f>
    </oc>
    <nc r="G320">
      <f>G321+G343+G336</f>
    </nc>
  </rcc>
</revisions>
</file>

<file path=xl/revisions/revisionLog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467" sId="1">
    <oc r="B137" t="inlineStr">
      <is>
        <t>976</t>
      </is>
    </oc>
    <nc r="B137" t="inlineStr">
      <is>
        <t>968</t>
      </is>
    </nc>
  </rcc>
  <rcc rId="6468" sId="1">
    <oc r="B138" t="inlineStr">
      <is>
        <t>976</t>
      </is>
    </oc>
    <nc r="B138" t="inlineStr">
      <is>
        <t>968</t>
      </is>
    </nc>
  </rcc>
  <rcc rId="6469" sId="1">
    <oc r="B139" t="inlineStr">
      <is>
        <t>976</t>
      </is>
    </oc>
    <nc r="B139" t="inlineStr">
      <is>
        <t>968</t>
      </is>
    </nc>
  </rcc>
  <rcc rId="6470" sId="1">
    <oc r="B140" t="inlineStr">
      <is>
        <t>976</t>
      </is>
    </oc>
    <nc r="B140" t="inlineStr">
      <is>
        <t>968</t>
      </is>
    </nc>
  </rcc>
  <rrc rId="6471" sId="1" ref="A177:XFD177" action="insertRow">
    <undo index="65535" exp="area" ref3D="1" dr="$A$494:$XFD$494" dn="Z_B67934D4_E797_41BD_A015_871403995F47_.wvu.Rows" sId="1"/>
    <undo index="65535" exp="area" ref3D="1" dr="$A$467:$XFD$467" dn="Z_B67934D4_E797_41BD_A015_871403995F47_.wvu.Rows" sId="1"/>
    <undo index="65535" exp="area" ref3D="1" dr="$A$438:$XFD$438" dn="Z_B67934D4_E797_41BD_A015_871403995F47_.wvu.Rows" sId="1"/>
    <undo index="65535" exp="area" ref3D="1" dr="$A$420:$XFD$421" dn="Z_B67934D4_E797_41BD_A015_871403995F47_.wvu.Rows" sId="1"/>
    <undo index="65535" exp="area" ref3D="1" dr="$A$410:$XFD$411" dn="Z_B67934D4_E797_41BD_A015_871403995F47_.wvu.Rows" sId="1"/>
    <undo index="65535" exp="area" ref3D="1" dr="$A$372:$XFD$376" dn="Z_B67934D4_E797_41BD_A015_871403995F47_.wvu.Rows" sId="1"/>
  </rrc>
  <rrc rId="6472" sId="1" ref="A177:XFD177" action="insertRow">
    <undo index="65535" exp="area" ref3D="1" dr="$A$495:$XFD$495" dn="Z_B67934D4_E797_41BD_A015_871403995F47_.wvu.Rows" sId="1"/>
    <undo index="65535" exp="area" ref3D="1" dr="$A$468:$XFD$468" dn="Z_B67934D4_E797_41BD_A015_871403995F47_.wvu.Rows" sId="1"/>
    <undo index="65535" exp="area" ref3D="1" dr="$A$439:$XFD$439" dn="Z_B67934D4_E797_41BD_A015_871403995F47_.wvu.Rows" sId="1"/>
    <undo index="65535" exp="area" ref3D="1" dr="$A$421:$XFD$422" dn="Z_B67934D4_E797_41BD_A015_871403995F47_.wvu.Rows" sId="1"/>
    <undo index="65535" exp="area" ref3D="1" dr="$A$411:$XFD$412" dn="Z_B67934D4_E797_41BD_A015_871403995F47_.wvu.Rows" sId="1"/>
    <undo index="65535" exp="area" ref3D="1" dr="$A$373:$XFD$377" dn="Z_B67934D4_E797_41BD_A015_871403995F47_.wvu.Rows" sId="1"/>
  </rrc>
  <rrc rId="6473" sId="1" ref="A177:XFD177" action="insertRow">
    <undo index="65535" exp="area" ref3D="1" dr="$A$496:$XFD$496" dn="Z_B67934D4_E797_41BD_A015_871403995F47_.wvu.Rows" sId="1"/>
    <undo index="65535" exp="area" ref3D="1" dr="$A$469:$XFD$469" dn="Z_B67934D4_E797_41BD_A015_871403995F47_.wvu.Rows" sId="1"/>
    <undo index="65535" exp="area" ref3D="1" dr="$A$440:$XFD$440" dn="Z_B67934D4_E797_41BD_A015_871403995F47_.wvu.Rows" sId="1"/>
    <undo index="65535" exp="area" ref3D="1" dr="$A$422:$XFD$423" dn="Z_B67934D4_E797_41BD_A015_871403995F47_.wvu.Rows" sId="1"/>
    <undo index="65535" exp="area" ref3D="1" dr="$A$412:$XFD$413" dn="Z_B67934D4_E797_41BD_A015_871403995F47_.wvu.Rows" sId="1"/>
    <undo index="65535" exp="area" ref3D="1" dr="$A$374:$XFD$378" dn="Z_B67934D4_E797_41BD_A015_871403995F47_.wvu.Rows" sId="1"/>
  </rrc>
  <rrc rId="6474" sId="1" ref="A177:XFD177" action="insertRow">
    <undo index="65535" exp="area" ref3D="1" dr="$A$497:$XFD$497" dn="Z_B67934D4_E797_41BD_A015_871403995F47_.wvu.Rows" sId="1"/>
    <undo index="65535" exp="area" ref3D="1" dr="$A$470:$XFD$470" dn="Z_B67934D4_E797_41BD_A015_871403995F47_.wvu.Rows" sId="1"/>
    <undo index="65535" exp="area" ref3D="1" dr="$A$441:$XFD$441" dn="Z_B67934D4_E797_41BD_A015_871403995F47_.wvu.Rows" sId="1"/>
    <undo index="65535" exp="area" ref3D="1" dr="$A$423:$XFD$424" dn="Z_B67934D4_E797_41BD_A015_871403995F47_.wvu.Rows" sId="1"/>
    <undo index="65535" exp="area" ref3D="1" dr="$A$413:$XFD$414" dn="Z_B67934D4_E797_41BD_A015_871403995F47_.wvu.Rows" sId="1"/>
    <undo index="65535" exp="area" ref3D="1" dr="$A$375:$XFD$379" dn="Z_B67934D4_E797_41BD_A015_871403995F47_.wvu.Rows" sId="1"/>
  </rrc>
  <rm rId="6475" sheetId="1" source="A432:XFD432" destination="A180:XFD180" sourceSheetId="1">
    <rfmt sheetId="1" xfDxf="1" sqref="A180:XFD180" start="0" length="0">
      <dxf>
        <font>
          <i/>
          <name val="Times New Roman CYR"/>
          <family val="1"/>
        </font>
        <alignment wrapText="1"/>
      </dxf>
    </rfmt>
    <rfmt sheetId="1" sqref="A180" start="0" length="0">
      <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8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cc rId="6476" sId="1">
    <oc r="E180" t="inlineStr">
      <is>
        <t>08201 L5760</t>
      </is>
    </oc>
    <nc r="E180" t="inlineStr">
      <is>
        <t>99900 L5760</t>
      </is>
    </nc>
  </rcc>
  <rcc rId="6477" sId="1">
    <oc r="B180" t="inlineStr">
      <is>
        <t>973</t>
      </is>
    </oc>
    <nc r="B180" t="inlineStr">
      <is>
        <t>968</t>
      </is>
    </nc>
  </rcc>
  <rcc rId="6478" sId="1">
    <oc r="G430">
      <f>G431+G180</f>
    </oc>
    <nc r="G430">
      <f>G431</f>
    </nc>
  </rcc>
  <rcc rId="6479" sId="1">
    <nc r="B179" t="inlineStr">
      <is>
        <t>968</t>
      </is>
    </nc>
  </rcc>
  <rcc rId="6480" sId="1">
    <nc r="C179" t="inlineStr">
      <is>
        <t>08</t>
      </is>
    </nc>
  </rcc>
  <rcc rId="6481" sId="1">
    <nc r="D179" t="inlineStr">
      <is>
        <t>01</t>
      </is>
    </nc>
  </rcc>
  <rcc rId="6482" sId="1">
    <nc r="E179" t="inlineStr">
      <is>
        <t>99900 L5760</t>
      </is>
    </nc>
  </rcc>
  <rcc rId="6483" sId="1" odxf="1" dxf="1">
    <nc r="A179" t="inlineStr">
      <is>
        <t>На 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fmt sheetId="1" sqref="B179:E179" start="0" length="2147483647">
    <dxf>
      <font>
        <i/>
      </font>
    </dxf>
  </rfmt>
  <rfmt sheetId="1" sqref="G179" start="0" length="2147483647">
    <dxf>
      <font>
        <i/>
      </font>
    </dxf>
  </rfmt>
  <rcc rId="6484" sId="1">
    <nc r="G179">
      <f>G180</f>
    </nc>
  </rcc>
  <rcc rId="6485" sId="1" odxf="1" dxf="1">
    <nc r="A178" t="inlineStr">
      <is>
        <t>Непрограммные расходы</t>
      </is>
    </nc>
    <odxf>
      <font>
        <b val="0"/>
        <i val="0"/>
        <color indexed="8"/>
        <name val="Times New Roman"/>
        <family val="1"/>
      </font>
      <alignment horizontal="left" vertical="center"/>
    </odxf>
    <ndxf>
      <font>
        <b/>
        <i/>
        <color indexed="8"/>
        <name val="Times New Roman CYR"/>
        <family val="1"/>
      </font>
      <alignment horizontal="general" vertical="top"/>
    </ndxf>
  </rcc>
  <rcc rId="6486" sId="1">
    <nc r="B178" t="inlineStr">
      <is>
        <t>968</t>
      </is>
    </nc>
  </rcc>
  <rcc rId="6487" sId="1">
    <nc r="C178" t="inlineStr">
      <is>
        <t>08</t>
      </is>
    </nc>
  </rcc>
  <rcc rId="6488" sId="1">
    <nc r="D178" t="inlineStr">
      <is>
        <t>01</t>
      </is>
    </nc>
  </rcc>
  <rcc rId="6489" sId="1">
    <nc r="E178" t="inlineStr">
      <is>
        <t>99900 00000</t>
      </is>
    </nc>
  </rcc>
  <rcc rId="6490" sId="1">
    <nc r="G178">
      <f>G179</f>
    </nc>
  </rcc>
  <rfmt sheetId="1" sqref="B178:G178" start="0" length="2147483647">
    <dxf>
      <font>
        <i/>
      </font>
    </dxf>
  </rfmt>
  <rfmt sheetId="1" sqref="B178:G178" start="0" length="2147483647">
    <dxf>
      <font>
        <b/>
      </font>
    </dxf>
  </rfmt>
  <rrc rId="6491" sId="1" ref="A178:XFD178" action="insertRow">
    <undo index="65535" exp="area" ref3D="1" dr="$A$498:$XFD$498" dn="Z_B67934D4_E797_41BD_A015_871403995F47_.wvu.Rows" sId="1"/>
    <undo index="65535" exp="area" ref3D="1" dr="$A$471:$XFD$471" dn="Z_B67934D4_E797_41BD_A015_871403995F47_.wvu.Rows" sId="1"/>
    <undo index="65535" exp="area" ref3D="1" dr="$A$442:$XFD$442" dn="Z_B67934D4_E797_41BD_A015_871403995F47_.wvu.Rows" sId="1"/>
    <undo index="65535" exp="area" ref3D="1" dr="$A$424:$XFD$425" dn="Z_B67934D4_E797_41BD_A015_871403995F47_.wvu.Rows" sId="1"/>
    <undo index="65535" exp="area" ref3D="1" dr="$A$414:$XFD$415" dn="Z_B67934D4_E797_41BD_A015_871403995F47_.wvu.Rows" sId="1"/>
    <undo index="65535" exp="area" ref3D="1" dr="$A$376:$XFD$380" dn="Z_B67934D4_E797_41BD_A015_871403995F47_.wvu.Rows" sId="1"/>
  </rrc>
  <rcc rId="6492" sId="1" odxf="1" dxf="1">
    <nc r="B178" t="inlineStr">
      <is>
        <t>968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493" sId="1" odxf="1" dxf="1">
    <nc r="C178" t="inlineStr">
      <is>
        <t>08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494" sId="1" odxf="1" dxf="1">
    <nc r="D178" t="inlineStr">
      <is>
        <t>01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495" sId="1">
    <nc r="G178">
      <f>G179</f>
    </nc>
  </rcc>
  <rfmt sheetId="1" sqref="G178" start="0" length="2147483647">
    <dxf>
      <font>
        <i/>
      </font>
    </dxf>
  </rfmt>
  <rfmt sheetId="1" sqref="G178" start="0" length="2147483647">
    <dxf>
      <font>
        <b/>
      </font>
    </dxf>
  </rfmt>
  <rcc rId="6496" sId="1" odxf="1" dxf="1">
    <nc r="B177" t="inlineStr">
      <is>
        <t>968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497" sId="1" odxf="1" dxf="1">
    <nc r="C177" t="inlineStr">
      <is>
        <t>08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498" sId="1">
    <nc r="G177">
      <f>G178</f>
    </nc>
  </rcc>
  <rfmt sheetId="1" sqref="G177" start="0" length="2147483647">
    <dxf>
      <font>
        <b/>
      </font>
    </dxf>
  </rfmt>
  <rfmt sheetId="1" sqref="B177:C177" start="0" length="2147483647">
    <dxf>
      <font>
        <i val="0"/>
      </font>
    </dxf>
  </rfmt>
  <rcc rId="6499" sId="1">
    <nc r="A178" t="inlineStr">
      <is>
        <t>Культура</t>
      </is>
    </nc>
  </rcc>
  <rfmt sheetId="1" sqref="A178" start="0" length="2147483647">
    <dxf>
      <font>
        <b/>
        <charset val="204"/>
      </font>
    </dxf>
  </rfmt>
  <rfmt sheetId="1" sqref="A178" start="0" length="2147483647">
    <dxf>
      <font>
        <i/>
      </font>
    </dxf>
  </rfmt>
  <rcc rId="6500" sId="1">
    <nc r="A177" t="inlineStr">
      <is>
        <t>КУЛЬТУРА, КИНЕМАТОГРАФИЯ</t>
      </is>
    </nc>
  </rcc>
  <rfmt sheetId="1" sqref="A177" start="0" length="2147483647">
    <dxf>
      <font>
        <b/>
        <charset val="204"/>
      </font>
    </dxf>
  </rfmt>
  <rfmt sheetId="1" sqref="A177:XFD177">
    <dxf>
      <fill>
        <patternFill>
          <bgColor rgb="FF66FFFF"/>
        </patternFill>
      </fill>
    </dxf>
  </rfmt>
  <rfmt sheetId="1" sqref="A178:XFD178">
    <dxf>
      <fill>
        <patternFill>
          <bgColor rgb="FFCCFFFF"/>
        </patternFill>
      </fill>
    </dxf>
  </rfmt>
  <rcc rId="6501" sId="1">
    <oc r="G32">
      <f>G33+G117+G123+G148+G182+G170</f>
    </oc>
    <nc r="G32">
      <f>G33+G117+G123+G148+G182+G170+G177</f>
    </nc>
  </rcc>
  <rcv guid="{73FC67B9-3A5E-4402-A781-D3BF0209130F}" action="delete"/>
  <rdn rId="0" localSheetId="1" customView="1" name="Z_73FC67B9_3A5E_4402_A781_D3BF0209130F_.wvu.PrintArea" hidden="1" oldHidden="1" comment="" oldComment="">
    <formula>Ведом.структура!$A$1:$G$554</formula>
    <oldFormula>Ведом.структура!$A$1:$G$554</oldFormula>
  </rdn>
  <rdn rId="0" localSheetId="1" customView="1" name="Z_73FC67B9_3A5E_4402_A781_D3BF0209130F_.wvu.FilterData" hidden="1" oldHidden="1" comment="" oldComment="">
    <formula>Ведом.структура!$A$13:$J$552</formula>
    <oldFormula>Ведом.структура!$A$13:$J$552</oldFormula>
  </rdn>
  <rcv guid="{73FC67B9-3A5E-4402-A781-D3BF0209130F}" action="add"/>
</revisions>
</file>

<file path=xl/revisions/revisionLog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504" sId="1" ref="A365:XFD365" action="insertRow">
    <undo index="65535" exp="area" ref3D="1" dr="$A$505:$XFD$505" dn="Z_B67934D4_E797_41BD_A015_871403995F47_.wvu.Rows" sId="1"/>
    <undo index="65535" exp="area" ref3D="1" dr="$A$478:$XFD$478" dn="Z_B67934D4_E797_41BD_A015_871403995F47_.wvu.Rows" sId="1"/>
    <undo index="65535" exp="area" ref3D="1" dr="$A$449:$XFD$449" dn="Z_B67934D4_E797_41BD_A015_871403995F47_.wvu.Rows" sId="1"/>
    <undo index="65535" exp="area" ref3D="1" dr="$A$431:$XFD$432" dn="Z_B67934D4_E797_41BD_A015_871403995F47_.wvu.Rows" sId="1"/>
    <undo index="65535" exp="area" ref3D="1" dr="$A$421:$XFD$422" dn="Z_B67934D4_E797_41BD_A015_871403995F47_.wvu.Rows" sId="1"/>
    <undo index="65535" exp="area" ref3D="1" dr="$A$383:$XFD$387" dn="Z_B67934D4_E797_41BD_A015_871403995F47_.wvu.Rows" sId="1"/>
  </rrc>
  <rcc rId="6505" sId="1">
    <nc r="A365" t="inlineStr">
      <is>
        <t>Иные выплаты персоналу государственных (муниципальных) органов, за исключением фонда оплаты труда</t>
      </is>
    </nc>
  </rcc>
  <rcc rId="6506" sId="1" numFmtId="4">
    <oc r="G364">
      <v>4289.7</v>
    </oc>
    <nc r="G364">
      <v>4491.7</v>
    </nc>
  </rcc>
  <rcc rId="6507" sId="1">
    <nc r="C365" t="inlineStr">
      <is>
        <t>01</t>
      </is>
    </nc>
  </rcc>
  <rcc rId="6508" sId="1">
    <nc r="D365" t="inlineStr">
      <is>
        <t>13</t>
      </is>
    </nc>
  </rcc>
  <rcc rId="6509" sId="1">
    <nc r="E365" t="inlineStr">
      <is>
        <t>04102 81020</t>
      </is>
    </nc>
  </rcc>
  <rcc rId="6510" sId="1">
    <nc r="F365" t="inlineStr">
      <is>
        <t>122</t>
      </is>
    </nc>
  </rcc>
  <rcc rId="6511" sId="1" numFmtId="4">
    <nc r="G365">
      <v>10</v>
    </nc>
  </rcc>
  <rcc rId="6512" sId="1" numFmtId="4">
    <oc r="G366">
      <v>1295.5</v>
    </oc>
    <nc r="G366">
      <v>1356.5</v>
    </nc>
  </rcc>
  <rcc rId="6513" sId="1">
    <nc r="B365" t="inlineStr">
      <is>
        <t>971</t>
      </is>
    </nc>
  </rcc>
  <rcc rId="6514" sId="1" numFmtId="4">
    <oc r="G368">
      <v>50</v>
    </oc>
    <nc r="G368">
      <v>193</v>
    </nc>
  </rcc>
  <rcc rId="6515" sId="1" numFmtId="4">
    <oc r="G369">
      <v>50</v>
    </oc>
    <nc r="G369">
      <v>19.2</v>
    </nc>
  </rcc>
  <rcc rId="6516" sId="1" numFmtId="4">
    <oc r="G372">
      <v>200</v>
    </oc>
    <nc r="G372">
      <f>280+350</f>
    </nc>
  </rcc>
</revisions>
</file>

<file path=xl/revisions/revisionLog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517" sId="1" ref="A404:XFD404" action="insertRow">
    <undo index="65535" exp="area" ref3D="1" dr="$A$510:$XFD$510" dn="Z_B67934D4_E797_41BD_A015_871403995F47_.wvu.Rows" sId="1"/>
    <undo index="65535" exp="area" ref3D="1" dr="$A$483:$XFD$483" dn="Z_B67934D4_E797_41BD_A015_871403995F47_.wvu.Rows" sId="1"/>
    <undo index="65535" exp="area" ref3D="1" dr="$A$454:$XFD$454" dn="Z_B67934D4_E797_41BD_A015_871403995F47_.wvu.Rows" sId="1"/>
    <undo index="65535" exp="area" ref3D="1" dr="$A$436:$XFD$437" dn="Z_B67934D4_E797_41BD_A015_871403995F47_.wvu.Rows" sId="1"/>
    <undo index="65535" exp="area" ref3D="1" dr="$A$426:$XFD$427" dn="Z_B67934D4_E797_41BD_A015_871403995F47_.wvu.Rows" sId="1"/>
  </rrc>
  <rrc rId="6518" sId="1" ref="A404:XFD406" action="insertRow">
    <undo index="65535" exp="area" ref3D="1" dr="$A$511:$XFD$511" dn="Z_B67934D4_E797_41BD_A015_871403995F47_.wvu.Rows" sId="1"/>
    <undo index="65535" exp="area" ref3D="1" dr="$A$484:$XFD$484" dn="Z_B67934D4_E797_41BD_A015_871403995F47_.wvu.Rows" sId="1"/>
    <undo index="65535" exp="area" ref3D="1" dr="$A$455:$XFD$455" dn="Z_B67934D4_E797_41BD_A015_871403995F47_.wvu.Rows" sId="1"/>
    <undo index="65535" exp="area" ref3D="1" dr="$A$437:$XFD$438" dn="Z_B67934D4_E797_41BD_A015_871403995F47_.wvu.Rows" sId="1"/>
    <undo index="65535" exp="area" ref3D="1" dr="$A$427:$XFD$428" dn="Z_B67934D4_E797_41BD_A015_871403995F47_.wvu.Rows" sId="1"/>
  </rrc>
  <rrc rId="6519" sId="1" ref="A404:XFD404" action="insertRow">
    <undo index="65535" exp="area" ref3D="1" dr="$A$514:$XFD$514" dn="Z_B67934D4_E797_41BD_A015_871403995F47_.wvu.Rows" sId="1"/>
    <undo index="65535" exp="area" ref3D="1" dr="$A$487:$XFD$487" dn="Z_B67934D4_E797_41BD_A015_871403995F47_.wvu.Rows" sId="1"/>
    <undo index="65535" exp="area" ref3D="1" dr="$A$458:$XFD$458" dn="Z_B67934D4_E797_41BD_A015_871403995F47_.wvu.Rows" sId="1"/>
    <undo index="65535" exp="area" ref3D="1" dr="$A$440:$XFD$441" dn="Z_B67934D4_E797_41BD_A015_871403995F47_.wvu.Rows" sId="1"/>
    <undo index="65535" exp="area" ref3D="1" dr="$A$430:$XFD$431" dn="Z_B67934D4_E797_41BD_A015_871403995F47_.wvu.Rows" sId="1"/>
  </rrc>
  <rm rId="6520" sheetId="1" source="A438:XFD438" destination="A408:XFD408" sourceSheetId="1">
    <rfmt sheetId="1" xfDxf="1" sqref="A408:XFD408" start="0" length="0">
      <dxf>
        <font>
          <name val="Times New Roman CYR"/>
          <family val="1"/>
        </font>
        <alignment wrapText="1"/>
      </dxf>
    </rfmt>
    <rfmt sheetId="1" sqref="A40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0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cc rId="6521" sId="1">
    <oc r="E408" t="inlineStr">
      <is>
        <t>08201 L5760</t>
      </is>
    </oc>
    <nc r="E408" t="inlineStr">
      <is>
        <t>99900 L5760</t>
      </is>
    </nc>
  </rcc>
  <rcc rId="6522" sId="1">
    <oc r="B408" t="inlineStr">
      <is>
        <t>973</t>
      </is>
    </oc>
    <nc r="B408" t="inlineStr">
      <is>
        <t>971</t>
      </is>
    </nc>
  </rcc>
  <rcc rId="6523" sId="1">
    <oc r="G437">
      <f>G408</f>
    </oc>
    <nc r="G437"/>
  </rcc>
  <rcc rId="6524" sId="1" odxf="1" dxf="1">
    <nc r="A407" t="inlineStr">
      <is>
        <t>На 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rc rId="6525" sId="1" ref="A437:XFD437" action="deleteRow">
    <undo index="65535" exp="ref" v="1" dr="G436" r="G433" sId="1"/>
    <undo index="65535" exp="area" ref3D="1" dr="$A$515:$XFD$515" dn="Z_B67934D4_E797_41BD_A015_871403995F47_.wvu.Rows" sId="1"/>
    <undo index="65535" exp="area" ref3D="1" dr="$A$488:$XFD$488" dn="Z_B67934D4_E797_41BD_A015_871403995F47_.wvu.Rows" sId="1"/>
    <undo index="65535" exp="area" ref3D="1" dr="$A$459:$XFD$459" dn="Z_B67934D4_E797_41BD_A015_871403995F47_.wvu.Rows" sId="1"/>
    <undo index="65535" exp="area" ref3D="1" dr="$A$441:$XFD$442" dn="Z_B67934D4_E797_41BD_A015_871403995F47_.wvu.Rows" sId="1"/>
    <rfmt sheetId="1" xfDxf="1" sqref="A437:XFD437" start="0" length="0">
      <dxf>
        <font>
          <i/>
          <name val="Times New Roman CYR"/>
          <family val="1"/>
        </font>
        <alignment wrapText="1"/>
      </dxf>
    </rfmt>
    <rcc rId="0" sId="1" dxf="1">
      <nc r="A437" t="inlineStr">
        <is>
          <t>На обеспечение комплексного развития сельских территорий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7" t="inlineStr">
        <is>
          <t>08201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6526" sId="1" ref="A437:XFD437" action="deleteRow">
    <undo index="65535" exp="area" ref3D="1" dr="$A$514:$XFD$514" dn="Z_B67934D4_E797_41BD_A015_871403995F47_.wvu.Rows" sId="1"/>
    <undo index="65535" exp="area" ref3D="1" dr="$A$487:$XFD$487" dn="Z_B67934D4_E797_41BD_A015_871403995F47_.wvu.Rows" sId="1"/>
    <undo index="65535" exp="area" ref3D="1" dr="$A$458:$XFD$458" dn="Z_B67934D4_E797_41BD_A015_871403995F47_.wvu.Rows" sId="1"/>
    <undo index="65535" exp="area" ref3D="1" dr="$A$440:$XFD$441" dn="Z_B67934D4_E797_41BD_A015_871403995F47_.wvu.Rows" sId="1"/>
    <rfmt sheetId="1" xfDxf="1" sqref="A437:XFD437" start="0" length="0">
      <dxf>
        <font>
          <name val="Times New Roman CYR"/>
          <family val="1"/>
        </font>
        <alignment wrapText="1"/>
      </dxf>
    </rfmt>
  </rrc>
  <rrc rId="6527" sId="1" ref="A437:XFD437" action="deleteRow">
    <undo index="65535" exp="area" ref3D="1" dr="$A$513:$XFD$513" dn="Z_B67934D4_E797_41BD_A015_871403995F47_.wvu.Rows" sId="1"/>
    <undo index="65535" exp="area" ref3D="1" dr="$A$486:$XFD$486" dn="Z_B67934D4_E797_41BD_A015_871403995F47_.wvu.Rows" sId="1"/>
    <undo index="65535" exp="area" ref3D="1" dr="$A$457:$XFD$457" dn="Z_B67934D4_E797_41BD_A015_871403995F47_.wvu.Rows" sId="1"/>
    <undo index="65535" exp="area" ref3D="1" dr="$A$439:$XFD$440" dn="Z_B67934D4_E797_41BD_A015_871403995F47_.wvu.Rows" sId="1"/>
    <rfmt sheetId="1" xfDxf="1" sqref="A437:XFD437" start="0" length="0"/>
  </rrc>
  <rcc rId="6528" sId="1">
    <oc r="G434">
      <f>G435+G437+#REF!</f>
    </oc>
    <nc r="G434">
      <f>G435+G437</f>
    </nc>
  </rcc>
  <rcc rId="6529" sId="1">
    <nc r="B407" t="inlineStr">
      <is>
        <t>971</t>
      </is>
    </nc>
  </rcc>
  <rcc rId="6530" sId="1">
    <nc r="C407" t="inlineStr">
      <is>
        <t>08</t>
      </is>
    </nc>
  </rcc>
  <rcc rId="6531" sId="1">
    <nc r="D407" t="inlineStr">
      <is>
        <t>01</t>
      </is>
    </nc>
  </rcc>
  <rcc rId="6532" sId="1">
    <nc r="E407" t="inlineStr">
      <is>
        <t>99900 L5760</t>
      </is>
    </nc>
  </rcc>
  <rfmt sheetId="1" sqref="B407:E407" start="0" length="2147483647">
    <dxf>
      <font>
        <i/>
      </font>
    </dxf>
  </rfmt>
  <rcc rId="6533" sId="1">
    <nc r="G407">
      <f>G408</f>
    </nc>
  </rcc>
  <rfmt sheetId="1" sqref="G407" start="0" length="2147483647">
    <dxf>
      <font>
        <i/>
      </font>
    </dxf>
  </rfmt>
  <rcc rId="6534" sId="1" odxf="1" dxf="1">
    <nc r="A406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fmt sheetId="1" sqref="A406" start="0" length="2147483647">
    <dxf>
      <font>
        <i/>
      </font>
    </dxf>
  </rfmt>
  <rcc rId="6535" sId="1" odxf="1" dxf="1">
    <nc r="B406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36" sId="1" odxf="1" dxf="1">
    <nc r="C406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37" sId="1" odxf="1" dxf="1">
    <nc r="D40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06" start="0" length="0">
    <dxf>
      <font>
        <i/>
        <name val="Times New Roman"/>
        <family val="1"/>
      </font>
    </dxf>
  </rfmt>
  <rcc rId="6538" sId="1">
    <nc r="E406" t="inlineStr">
      <is>
        <t>99900 00000</t>
      </is>
    </nc>
  </rcc>
  <rfmt sheetId="1" sqref="B406:G406" start="0" length="2147483647">
    <dxf>
      <font>
        <b/>
      </font>
    </dxf>
  </rfmt>
  <rcc rId="6539" sId="1">
    <nc r="G406">
      <f>G407</f>
    </nc>
  </rcc>
  <rfmt sheetId="1" sqref="G406" start="0" length="2147483647">
    <dxf>
      <font>
        <i/>
      </font>
    </dxf>
  </rfmt>
  <rcc rId="6540" sId="1" odxf="1" dxf="1">
    <nc r="B405" t="inlineStr">
      <is>
        <t>971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541" sId="1" odxf="1" dxf="1">
    <nc r="C405" t="inlineStr">
      <is>
        <t>08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542" sId="1" odxf="1" dxf="1">
    <nc r="D405" t="inlineStr">
      <is>
        <t>01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543" sId="1" odxf="1" dxf="1">
    <nc r="B404" t="inlineStr">
      <is>
        <t>971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544" sId="1" odxf="1" dxf="1">
    <nc r="C404" t="inlineStr">
      <is>
        <t>08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B404:C404" start="0" length="2147483647">
    <dxf>
      <font>
        <i val="0"/>
      </font>
    </dxf>
  </rfmt>
  <rcc rId="6545" sId="1">
    <nc r="G405">
      <f>G406</f>
    </nc>
  </rcc>
  <rcc rId="6546" sId="1">
    <nc r="G404">
      <f>G405</f>
    </nc>
  </rcc>
  <rfmt sheetId="1" sqref="G404" start="0" length="2147483647">
    <dxf>
      <font>
        <b/>
      </font>
    </dxf>
  </rfmt>
  <rfmt sheetId="1" sqref="G405" start="0" length="2147483647">
    <dxf>
      <font>
        <b/>
      </font>
    </dxf>
  </rfmt>
  <rfmt sheetId="1" sqref="G405" start="0" length="2147483647">
    <dxf>
      <font>
        <i/>
      </font>
    </dxf>
  </rfmt>
  <rcc rId="6547" sId="1">
    <nc r="A405" t="inlineStr">
      <is>
        <t>Культура</t>
      </is>
    </nc>
  </rcc>
  <rfmt sheetId="1" sqref="A405" start="0" length="2147483647">
    <dxf>
      <font>
        <b/>
      </font>
    </dxf>
  </rfmt>
  <rfmt sheetId="1" sqref="A405" start="0" length="2147483647">
    <dxf>
      <font>
        <i/>
      </font>
    </dxf>
  </rfmt>
  <rcc rId="6548" sId="1">
    <nc r="A404" t="inlineStr">
      <is>
        <t>КУЛЬТУРА, КИНЕМАТОГРАФИЯ</t>
      </is>
    </nc>
  </rcc>
  <rfmt sheetId="1" sqref="A404" start="0" length="2147483647">
    <dxf>
      <font>
        <b/>
      </font>
    </dxf>
  </rfmt>
  <rfmt sheetId="1" sqref="A404" start="0" length="2147483647">
    <dxf>
      <font>
        <i/>
      </font>
    </dxf>
  </rfmt>
  <rfmt sheetId="1" sqref="A404" start="0" length="2147483647">
    <dxf>
      <font>
        <i val="0"/>
      </font>
    </dxf>
  </rfmt>
  <rfmt sheetId="1" sqref="A405:XFD405">
    <dxf>
      <fill>
        <patternFill>
          <bgColor rgb="FFCCFFFF"/>
        </patternFill>
      </fill>
    </dxf>
  </rfmt>
  <rfmt sheetId="1" sqref="A404:XFD404">
    <dxf>
      <fill>
        <patternFill>
          <bgColor rgb="FF66FFFF"/>
        </patternFill>
      </fill>
    </dxf>
  </rfmt>
  <rcc rId="6549" sId="1">
    <oc r="G357">
      <f>G358+G376+G399</f>
    </oc>
    <nc r="G357">
      <f>G358+G376+G399+G404</f>
    </nc>
  </rcc>
  <rdn rId="0" localSheetId="2" customView="1" name="Z_73FC67B9_3A5E_4402_A781_D3BF0209130F_.wvu.PrintArea" hidden="1"/>
  <rdn rId="0" localSheetId="2" customView="1" name="Z_73FC67B9_3A5E_4402_A781_D3BF0209130F_.wvu.FilterData" hidden="1"/>
  <rcv guid="{73FC67B9-3A5E-4402-A781-D3BF0209130F}" action="delete"/>
  <rdn rId="0" localSheetId="1" customView="1" name="Z_73FC67B9_3A5E_4402_A781_D3BF0209130F_.wvu.PrintArea" hidden="1" oldHidden="1" comment="" oldComment="">
    <formula>Ведом.структура!$A$1:$G$557</formula>
    <oldFormula>Ведом.структура!$A$1:$G$557</oldFormula>
  </rdn>
  <rdn rId="0" localSheetId="1" customView="1" name="Z_73FC67B9_3A5E_4402_A781_D3BF0209130F_.wvu.FilterData" hidden="1" oldHidden="1" comment="" oldComment="">
    <formula>Ведом.структура!$A$13:$J$555</formula>
    <oldFormula>Ведом.структура!$A$13:$J$555</oldFormula>
  </rdn>
  <rcv guid="{73FC67B9-3A5E-4402-A781-D3BF0209130F}" action="add"/>
</revisions>
</file>

<file path=xl/revisions/revisionLog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54" sId="1" odxf="1" dxf="1">
    <oc r="A180" t="inlineStr">
      <is>
        <t>На обеспечение комплексного развития сельских территорий</t>
      </is>
    </oc>
    <nc r="A180" t="inlineStr">
      <is>
        <t>Обеспечение комплексного развития сельских территорий</t>
      </is>
    </nc>
    <odxf>
      <font>
        <color indexed="8"/>
        <name val="Times New Roman"/>
        <family val="1"/>
      </font>
      <border outline="0">
        <left style="thin">
          <color indexed="64"/>
        </left>
      </border>
    </odxf>
    <ndxf>
      <font>
        <color indexed="8"/>
        <name val="Times New Roman CYR"/>
        <family val="1"/>
      </font>
      <border outline="0">
        <left style="medium">
          <color indexed="64"/>
        </left>
      </border>
    </ndxf>
  </rcc>
</revisions>
</file>

<file path=xl/revisions/revisionLog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55" sId="1">
    <oc r="G381">
      <f>88690.2</f>
    </oc>
    <nc r="G381"/>
  </rcc>
  <rrc rId="6556" sId="1" ref="A380:XFD380" action="deleteRow">
    <undo index="65535" exp="ref" v="1" dr="G380" r="G379" sId="1"/>
    <undo index="65535" exp="area" ref3D="1" dr="$A$513:$XFD$513" dn="Z_B67934D4_E797_41BD_A015_871403995F47_.wvu.Rows" sId="1"/>
    <undo index="65535" exp="area" ref3D="1" dr="$A$486:$XFD$486" dn="Z_B67934D4_E797_41BD_A015_871403995F47_.wvu.Rows" sId="1"/>
    <undo index="65535" exp="area" ref3D="1" dr="$A$457:$XFD$457" dn="Z_B67934D4_E797_41BD_A015_871403995F47_.wvu.Rows" sId="1"/>
    <undo index="65535" exp="area" ref3D="1" dr="$A$439:$XFD$440" dn="Z_B67934D4_E797_41BD_A015_871403995F47_.wvu.Rows" sId="1"/>
    <undo index="65535" exp="area" ref3D="1" dr="$A$432:$XFD$433" dn="Z_B67934D4_E797_41BD_A015_871403995F47_.wvu.Rows" sId="1"/>
    <undo index="65535" exp="area" ref3D="1" dr="$A$389:$XFD$393" dn="Z_B67934D4_E797_41BD_A015_871403995F47_.wvu.Rows" sId="1"/>
    <rfmt sheetId="1" xfDxf="1" sqref="A380:XFD380" start="0" length="0">
      <dxf>
        <font>
          <name val="Times New Roman CYR"/>
          <family val="1"/>
        </font>
        <alignment wrapText="1"/>
      </dxf>
    </rfmt>
    <rcc rId="0" sId="1" dxf="1">
      <nc r="A380" t="inlineStr">
        <is>
          <t>Развитие транспортной инфраструктуры на сельских территориях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0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0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0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0" t="inlineStr">
        <is>
          <t>11001 R3720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8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80">
        <f>G381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557" sId="1" ref="A380:XFD380" action="deleteRow">
    <undo index="65535" exp="area" ref3D="1" dr="$A$512:$XFD$512" dn="Z_B67934D4_E797_41BD_A015_871403995F47_.wvu.Rows" sId="1"/>
    <undo index="65535" exp="area" ref3D="1" dr="$A$485:$XFD$485" dn="Z_B67934D4_E797_41BD_A015_871403995F47_.wvu.Rows" sId="1"/>
    <undo index="65535" exp="area" ref3D="1" dr="$A$456:$XFD$456" dn="Z_B67934D4_E797_41BD_A015_871403995F47_.wvu.Rows" sId="1"/>
    <undo index="65535" exp="area" ref3D="1" dr="$A$438:$XFD$439" dn="Z_B67934D4_E797_41BD_A015_871403995F47_.wvu.Rows" sId="1"/>
    <undo index="65535" exp="area" ref3D="1" dr="$A$431:$XFD$432" dn="Z_B67934D4_E797_41BD_A015_871403995F47_.wvu.Rows" sId="1"/>
    <undo index="65535" exp="area" ref3D="1" dr="$A$388:$XFD$392" dn="Z_B67934D4_E797_41BD_A015_871403995F47_.wvu.Rows" sId="1"/>
    <rfmt sheetId="1" xfDxf="1" sqref="A380:XFD380" start="0" length="0">
      <dxf>
        <font>
          <name val="Times New Roman CYR"/>
          <family val="1"/>
        </font>
        <alignment wrapText="1"/>
      </dxf>
    </rfmt>
    <rcc rId="0" sId="1" dxf="1">
      <nc r="A380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0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0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0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0" t="inlineStr">
        <is>
          <t>11001 R3720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0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8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6558" sId="1">
    <oc r="G379">
      <f>G384+G380+#REF!+G382</f>
    </oc>
    <nc r="G379">
      <f>G384+G380+G382</f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6">
  <userInfo guid="{01E1EA4E-B63F-4454-9503-89D8C89A3E55}" name="Пользователь" id="-1702017227" dateTime="2022-11-07T08:17:41"/>
  <userInfo guid="{5F2FAE13-995E-4F4F-98A7-97526ED58C0C}" name="Пользователь" id="-1702018241" dateTime="2022-11-07T13:35:41"/>
  <userInfo guid="{E9BFD1D0-6245-4682-9D83-50C713D966D0}" name="Пользователь" id="-1701973389" dateTime="2022-12-21T19:10:16"/>
  <userInfo guid="{B1CDB455-7A6A-42DF-B778-B16744239AC2}" name="Пользователь" id="-1702022541" dateTime="2022-12-22T10:40:03"/>
  <userInfo guid="{0A67F5D8-2F8F-4875-8E2F-7212B24CEA26}" name="Пользователь" id="-1701983398" dateTime="2023-01-11T15:04:40"/>
  <userInfo guid="{0A67F5D8-2F8F-4875-8E2F-7212B24CEA26}" name="Пользователь" id="-1701990379" dateTime="2023-01-11T17:44:03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693"/>
  <sheetViews>
    <sheetView tabSelected="1" view="pageBreakPreview" zoomScaleNormal="100" zoomScaleSheetLayoutView="100" workbookViewId="0">
      <selection activeCell="G3" sqref="G3"/>
    </sheetView>
  </sheetViews>
  <sheetFormatPr defaultRowHeight="12.75" x14ac:dyDescent="0.2"/>
  <cols>
    <col min="1" max="1" width="51.42578125" style="1" customWidth="1"/>
    <col min="2" max="2" width="5.7109375" style="1" customWidth="1"/>
    <col min="3" max="3" width="7" style="1" customWidth="1"/>
    <col min="4" max="4" width="5.7109375" style="1" customWidth="1"/>
    <col min="5" max="5" width="13.5703125" style="1" customWidth="1"/>
    <col min="6" max="6" width="13.7109375" style="1" customWidth="1"/>
    <col min="7" max="7" width="19.140625" style="1" customWidth="1"/>
    <col min="8" max="8" width="14.42578125" style="1" bestFit="1" customWidth="1"/>
    <col min="9" max="9" width="11" style="1" bestFit="1" customWidth="1"/>
    <col min="10" max="10" width="10.42578125" style="1" customWidth="1"/>
    <col min="11" max="16384" width="9.140625" style="1"/>
  </cols>
  <sheetData>
    <row r="1" spans="1:7" x14ac:dyDescent="0.2">
      <c r="G1" s="3" t="s">
        <v>630</v>
      </c>
    </row>
    <row r="2" spans="1:7" x14ac:dyDescent="0.2">
      <c r="G2" s="3" t="s">
        <v>541</v>
      </c>
    </row>
    <row r="3" spans="1:7" x14ac:dyDescent="0.2">
      <c r="G3" s="3" t="s">
        <v>631</v>
      </c>
    </row>
    <row r="5" spans="1:7" ht="12.75" customHeight="1" x14ac:dyDescent="0.2">
      <c r="A5" s="45"/>
      <c r="B5" s="45"/>
      <c r="C5" s="45"/>
      <c r="D5" s="2"/>
      <c r="E5" s="2"/>
      <c r="F5" s="34"/>
      <c r="G5" s="3" t="s">
        <v>445</v>
      </c>
    </row>
    <row r="6" spans="1:7" ht="12.75" customHeight="1" x14ac:dyDescent="0.2">
      <c r="A6" s="45"/>
      <c r="B6" s="45"/>
      <c r="C6" s="45"/>
      <c r="D6" s="2"/>
      <c r="E6" s="2"/>
      <c r="F6" s="108"/>
      <c r="G6" s="109" t="s">
        <v>291</v>
      </c>
    </row>
    <row r="7" spans="1:7" ht="12.75" customHeight="1" x14ac:dyDescent="0.2">
      <c r="A7" s="45"/>
      <c r="B7" s="45"/>
      <c r="C7" s="2"/>
      <c r="D7" s="2"/>
      <c r="E7" s="34"/>
      <c r="F7" s="108"/>
      <c r="G7" s="109" t="s">
        <v>292</v>
      </c>
    </row>
    <row r="8" spans="1:7" ht="12.75" customHeight="1" x14ac:dyDescent="0.2">
      <c r="A8" s="45"/>
      <c r="B8" s="45"/>
      <c r="C8" s="2"/>
      <c r="D8" s="2"/>
      <c r="E8" s="34"/>
      <c r="F8" s="108"/>
      <c r="G8" s="109" t="s">
        <v>112</v>
      </c>
    </row>
    <row r="9" spans="1:7" ht="12.75" customHeight="1" x14ac:dyDescent="0.2">
      <c r="A9" s="45"/>
      <c r="B9" s="45"/>
      <c r="C9" s="2"/>
      <c r="D9" s="2"/>
      <c r="E9" s="34"/>
      <c r="F9" s="108"/>
      <c r="G9" s="109" t="s">
        <v>495</v>
      </c>
    </row>
    <row r="10" spans="1:7" ht="12.75" customHeight="1" x14ac:dyDescent="0.2">
      <c r="A10" s="45"/>
      <c r="B10" s="45"/>
      <c r="C10" s="2"/>
      <c r="D10" s="2"/>
      <c r="E10" s="34"/>
      <c r="F10" s="153" t="s">
        <v>496</v>
      </c>
      <c r="G10" s="153"/>
    </row>
    <row r="11" spans="1:7" ht="12.75" customHeight="1" x14ac:dyDescent="0.2">
      <c r="A11" s="45"/>
      <c r="B11" s="45"/>
      <c r="C11" s="2"/>
      <c r="D11" s="2"/>
      <c r="E11" s="34"/>
      <c r="F11" s="108"/>
      <c r="G11" s="3" t="s">
        <v>540</v>
      </c>
    </row>
    <row r="12" spans="1:7" ht="12.75" customHeight="1" x14ac:dyDescent="0.2">
      <c r="A12" s="45"/>
      <c r="B12" s="45"/>
      <c r="C12" s="2"/>
      <c r="D12" s="2"/>
      <c r="E12" s="34"/>
      <c r="F12" s="34"/>
    </row>
    <row r="13" spans="1:7" ht="12.75" customHeight="1" x14ac:dyDescent="0.2">
      <c r="A13" s="45"/>
      <c r="B13" s="45"/>
      <c r="C13" s="2"/>
      <c r="D13" s="2"/>
      <c r="E13" s="34"/>
      <c r="F13" s="34"/>
    </row>
    <row r="14" spans="1:7" ht="18.75" x14ac:dyDescent="0.2">
      <c r="A14" s="154" t="s">
        <v>460</v>
      </c>
      <c r="B14" s="154"/>
      <c r="C14" s="154"/>
      <c r="D14" s="154"/>
      <c r="E14" s="154"/>
      <c r="F14" s="154"/>
      <c r="G14" s="154"/>
    </row>
    <row r="15" spans="1:7" ht="15.75" x14ac:dyDescent="0.25">
      <c r="A15" s="46"/>
      <c r="B15" s="46"/>
      <c r="C15" s="46"/>
      <c r="D15" s="46"/>
      <c r="E15" s="46"/>
      <c r="F15" s="46"/>
      <c r="G15" s="47" t="s">
        <v>172</v>
      </c>
    </row>
    <row r="16" spans="1:7" ht="12.75" customHeight="1" x14ac:dyDescent="0.2">
      <c r="A16" s="158" t="s">
        <v>76</v>
      </c>
      <c r="B16" s="156" t="s">
        <v>153</v>
      </c>
      <c r="C16" s="156" t="s">
        <v>91</v>
      </c>
      <c r="D16" s="157"/>
      <c r="E16" s="157"/>
      <c r="F16" s="157"/>
      <c r="G16" s="155" t="s">
        <v>311</v>
      </c>
    </row>
    <row r="17" spans="1:7" ht="25.5" x14ac:dyDescent="0.2">
      <c r="A17" s="158"/>
      <c r="B17" s="156"/>
      <c r="C17" s="48" t="s">
        <v>87</v>
      </c>
      <c r="D17" s="48" t="s">
        <v>88</v>
      </c>
      <c r="E17" s="48" t="s">
        <v>89</v>
      </c>
      <c r="F17" s="48" t="s">
        <v>90</v>
      </c>
      <c r="G17" s="155"/>
    </row>
    <row r="18" spans="1:7" ht="25.5" x14ac:dyDescent="0.2">
      <c r="A18" s="49" t="s">
        <v>111</v>
      </c>
      <c r="B18" s="50">
        <v>845</v>
      </c>
      <c r="C18" s="50"/>
      <c r="D18" s="50"/>
      <c r="E18" s="50"/>
      <c r="F18" s="50"/>
      <c r="G18" s="51">
        <f>G19</f>
        <v>4167.3</v>
      </c>
    </row>
    <row r="19" spans="1:7" x14ac:dyDescent="0.2">
      <c r="A19" s="35" t="s">
        <v>135</v>
      </c>
      <c r="B19" s="9">
        <v>845</v>
      </c>
      <c r="C19" s="9" t="s">
        <v>77</v>
      </c>
      <c r="D19" s="9"/>
      <c r="E19" s="9"/>
      <c r="F19" s="9"/>
      <c r="G19" s="52">
        <f>G20</f>
        <v>4167.3</v>
      </c>
    </row>
    <row r="20" spans="1:7" ht="38.25" x14ac:dyDescent="0.2">
      <c r="A20" s="29" t="s">
        <v>152</v>
      </c>
      <c r="B20" s="8">
        <v>845</v>
      </c>
      <c r="C20" s="8" t="s">
        <v>77</v>
      </c>
      <c r="D20" s="8" t="s">
        <v>92</v>
      </c>
      <c r="E20" s="8"/>
      <c r="F20" s="8"/>
      <c r="G20" s="53">
        <f>G21</f>
        <v>4167.3</v>
      </c>
    </row>
    <row r="21" spans="1:7" x14ac:dyDescent="0.2">
      <c r="A21" s="36" t="s">
        <v>174</v>
      </c>
      <c r="B21" s="11">
        <v>845</v>
      </c>
      <c r="C21" s="11" t="s">
        <v>77</v>
      </c>
      <c r="D21" s="11" t="s">
        <v>92</v>
      </c>
      <c r="E21" s="11" t="s">
        <v>197</v>
      </c>
      <c r="F21" s="11"/>
      <c r="G21" s="54">
        <f>G25+G22</f>
        <v>4167.3</v>
      </c>
    </row>
    <row r="22" spans="1:7" s="42" customFormat="1" ht="38.25" x14ac:dyDescent="0.2">
      <c r="A22" s="32" t="s">
        <v>180</v>
      </c>
      <c r="B22" s="4">
        <v>845</v>
      </c>
      <c r="C22" s="4" t="s">
        <v>77</v>
      </c>
      <c r="D22" s="4" t="s">
        <v>92</v>
      </c>
      <c r="E22" s="4" t="s">
        <v>206</v>
      </c>
      <c r="F22" s="4"/>
      <c r="G22" s="5">
        <f>G23+G24</f>
        <v>84</v>
      </c>
    </row>
    <row r="23" spans="1:7" ht="25.5" x14ac:dyDescent="0.2">
      <c r="A23" s="15" t="s">
        <v>195</v>
      </c>
      <c r="B23" s="6" t="s">
        <v>43</v>
      </c>
      <c r="C23" s="6" t="s">
        <v>77</v>
      </c>
      <c r="D23" s="6" t="s">
        <v>92</v>
      </c>
      <c r="E23" s="6" t="s">
        <v>206</v>
      </c>
      <c r="F23" s="6" t="s">
        <v>129</v>
      </c>
      <c r="G23" s="85">
        <v>64.5</v>
      </c>
    </row>
    <row r="24" spans="1:7" ht="38.25" x14ac:dyDescent="0.2">
      <c r="A24" s="15" t="s">
        <v>196</v>
      </c>
      <c r="B24" s="6" t="s">
        <v>43</v>
      </c>
      <c r="C24" s="6" t="s">
        <v>77</v>
      </c>
      <c r="D24" s="6" t="s">
        <v>92</v>
      </c>
      <c r="E24" s="6" t="s">
        <v>206</v>
      </c>
      <c r="F24" s="6" t="s">
        <v>189</v>
      </c>
      <c r="G24" s="85">
        <v>19.5</v>
      </c>
    </row>
    <row r="25" spans="1:7" s="43" customFormat="1" ht="38.25" x14ac:dyDescent="0.2">
      <c r="A25" s="18" t="s">
        <v>108</v>
      </c>
      <c r="B25" s="11">
        <v>845</v>
      </c>
      <c r="C25" s="11" t="s">
        <v>77</v>
      </c>
      <c r="D25" s="11" t="s">
        <v>92</v>
      </c>
      <c r="E25" s="11" t="s">
        <v>203</v>
      </c>
      <c r="F25" s="11"/>
      <c r="G25" s="54">
        <f>G26+G32</f>
        <v>4083.3</v>
      </c>
    </row>
    <row r="26" spans="1:7" ht="25.5" x14ac:dyDescent="0.2">
      <c r="A26" s="30" t="s">
        <v>157</v>
      </c>
      <c r="B26" s="4">
        <v>845</v>
      </c>
      <c r="C26" s="4" t="s">
        <v>77</v>
      </c>
      <c r="D26" s="4" t="s">
        <v>92</v>
      </c>
      <c r="E26" s="4" t="s">
        <v>204</v>
      </c>
      <c r="F26" s="4"/>
      <c r="G26" s="5">
        <f>SUM(G27:G31)</f>
        <v>1764.3000000000002</v>
      </c>
    </row>
    <row r="27" spans="1:7" ht="25.5" x14ac:dyDescent="0.2">
      <c r="A27" s="15" t="s">
        <v>195</v>
      </c>
      <c r="B27" s="6">
        <v>845</v>
      </c>
      <c r="C27" s="6" t="s">
        <v>77</v>
      </c>
      <c r="D27" s="6" t="s">
        <v>92</v>
      </c>
      <c r="E27" s="6" t="s">
        <v>204</v>
      </c>
      <c r="F27" s="6" t="s">
        <v>129</v>
      </c>
      <c r="G27" s="85">
        <v>1060.9000000000001</v>
      </c>
    </row>
    <row r="28" spans="1:7" ht="25.5" x14ac:dyDescent="0.2">
      <c r="A28" s="112" t="s">
        <v>508</v>
      </c>
      <c r="B28" s="6" t="s">
        <v>43</v>
      </c>
      <c r="C28" s="6" t="s">
        <v>77</v>
      </c>
      <c r="D28" s="6" t="s">
        <v>92</v>
      </c>
      <c r="E28" s="6" t="s">
        <v>204</v>
      </c>
      <c r="F28" s="6" t="s">
        <v>509</v>
      </c>
      <c r="G28" s="85">
        <v>150</v>
      </c>
    </row>
    <row r="29" spans="1:7" ht="38.25" x14ac:dyDescent="0.2">
      <c r="A29" s="15" t="s">
        <v>196</v>
      </c>
      <c r="B29" s="6">
        <v>845</v>
      </c>
      <c r="C29" s="6" t="s">
        <v>77</v>
      </c>
      <c r="D29" s="6" t="s">
        <v>92</v>
      </c>
      <c r="E29" s="6" t="s">
        <v>204</v>
      </c>
      <c r="F29" s="6" t="s">
        <v>189</v>
      </c>
      <c r="G29" s="85">
        <v>320.39999999999998</v>
      </c>
    </row>
    <row r="30" spans="1:7" ht="25.5" x14ac:dyDescent="0.2">
      <c r="A30" s="15" t="s">
        <v>130</v>
      </c>
      <c r="B30" s="6" t="s">
        <v>43</v>
      </c>
      <c r="C30" s="6" t="s">
        <v>77</v>
      </c>
      <c r="D30" s="6" t="s">
        <v>92</v>
      </c>
      <c r="E30" s="6" t="s">
        <v>204</v>
      </c>
      <c r="F30" s="6" t="s">
        <v>131</v>
      </c>
      <c r="G30" s="85">
        <v>33.799999999999997</v>
      </c>
    </row>
    <row r="31" spans="1:7" ht="25.5" x14ac:dyDescent="0.2">
      <c r="A31" s="15" t="s">
        <v>132</v>
      </c>
      <c r="B31" s="6">
        <v>845</v>
      </c>
      <c r="C31" s="6" t="s">
        <v>77</v>
      </c>
      <c r="D31" s="6" t="s">
        <v>92</v>
      </c>
      <c r="E31" s="6" t="s">
        <v>204</v>
      </c>
      <c r="F31" s="6" t="s">
        <v>133</v>
      </c>
      <c r="G31" s="85">
        <v>199.2</v>
      </c>
    </row>
    <row r="32" spans="1:7" ht="25.5" x14ac:dyDescent="0.2">
      <c r="A32" s="30" t="s">
        <v>176</v>
      </c>
      <c r="B32" s="4">
        <v>845</v>
      </c>
      <c r="C32" s="4" t="s">
        <v>77</v>
      </c>
      <c r="D32" s="4" t="s">
        <v>92</v>
      </c>
      <c r="E32" s="4" t="s">
        <v>205</v>
      </c>
      <c r="F32" s="4"/>
      <c r="G32" s="5">
        <f>SUM(G33:G35)</f>
        <v>2319</v>
      </c>
    </row>
    <row r="33" spans="1:7" ht="25.5" x14ac:dyDescent="0.2">
      <c r="A33" s="15" t="s">
        <v>195</v>
      </c>
      <c r="B33" s="6">
        <v>845</v>
      </c>
      <c r="C33" s="6" t="s">
        <v>77</v>
      </c>
      <c r="D33" s="6" t="s">
        <v>92</v>
      </c>
      <c r="E33" s="6" t="s">
        <v>205</v>
      </c>
      <c r="F33" s="6" t="s">
        <v>129</v>
      </c>
      <c r="G33" s="85">
        <v>1627.5</v>
      </c>
    </row>
    <row r="34" spans="1:7" ht="51" x14ac:dyDescent="0.2">
      <c r="A34" s="15" t="s">
        <v>457</v>
      </c>
      <c r="B34" s="6">
        <v>845</v>
      </c>
      <c r="C34" s="6" t="s">
        <v>77</v>
      </c>
      <c r="D34" s="6" t="s">
        <v>92</v>
      </c>
      <c r="E34" s="6" t="s">
        <v>205</v>
      </c>
      <c r="F34" s="6" t="s">
        <v>456</v>
      </c>
      <c r="G34" s="85">
        <v>200</v>
      </c>
    </row>
    <row r="35" spans="1:7" ht="38.25" x14ac:dyDescent="0.2">
      <c r="A35" s="15" t="s">
        <v>196</v>
      </c>
      <c r="B35" s="6">
        <v>845</v>
      </c>
      <c r="C35" s="6" t="s">
        <v>77</v>
      </c>
      <c r="D35" s="6" t="s">
        <v>92</v>
      </c>
      <c r="E35" s="6" t="s">
        <v>205</v>
      </c>
      <c r="F35" s="6" t="s">
        <v>189</v>
      </c>
      <c r="G35" s="85">
        <v>491.5</v>
      </c>
    </row>
    <row r="36" spans="1:7" ht="25.5" x14ac:dyDescent="0.2">
      <c r="A36" s="49" t="s">
        <v>109</v>
      </c>
      <c r="B36" s="50">
        <v>968</v>
      </c>
      <c r="C36" s="50"/>
      <c r="D36" s="50"/>
      <c r="E36" s="50"/>
      <c r="F36" s="50"/>
      <c r="G36" s="51">
        <f>G37+G133+G140+G183+G246+G224+G236+G277</f>
        <v>1069135.80537</v>
      </c>
    </row>
    <row r="37" spans="1:7" x14ac:dyDescent="0.2">
      <c r="A37" s="35" t="s">
        <v>135</v>
      </c>
      <c r="B37" s="9">
        <v>968</v>
      </c>
      <c r="C37" s="9" t="s">
        <v>77</v>
      </c>
      <c r="D37" s="9"/>
      <c r="E37" s="9"/>
      <c r="F37" s="9"/>
      <c r="G37" s="52">
        <f>G38+G44+G57+G61+G53</f>
        <v>56056.792849999991</v>
      </c>
    </row>
    <row r="38" spans="1:7" ht="25.5" x14ac:dyDescent="0.2">
      <c r="A38" s="24" t="s">
        <v>119</v>
      </c>
      <c r="B38" s="8" t="s">
        <v>177</v>
      </c>
      <c r="C38" s="8" t="s">
        <v>77</v>
      </c>
      <c r="D38" s="8" t="s">
        <v>79</v>
      </c>
      <c r="E38" s="8"/>
      <c r="F38" s="8"/>
      <c r="G38" s="53">
        <f>G39</f>
        <v>2271.9</v>
      </c>
    </row>
    <row r="39" spans="1:7" x14ac:dyDescent="0.2">
      <c r="A39" s="18" t="s">
        <v>174</v>
      </c>
      <c r="B39" s="11" t="s">
        <v>177</v>
      </c>
      <c r="C39" s="11" t="s">
        <v>77</v>
      </c>
      <c r="D39" s="11" t="s">
        <v>79</v>
      </c>
      <c r="E39" s="11" t="s">
        <v>197</v>
      </c>
      <c r="F39" s="11"/>
      <c r="G39" s="54">
        <f>G40</f>
        <v>2271.9</v>
      </c>
    </row>
    <row r="40" spans="1:7" s="43" customFormat="1" ht="38.25" x14ac:dyDescent="0.2">
      <c r="A40" s="18" t="s">
        <v>108</v>
      </c>
      <c r="B40" s="11" t="s">
        <v>177</v>
      </c>
      <c r="C40" s="11" t="s">
        <v>77</v>
      </c>
      <c r="D40" s="11" t="s">
        <v>79</v>
      </c>
      <c r="E40" s="11" t="s">
        <v>203</v>
      </c>
      <c r="F40" s="11"/>
      <c r="G40" s="54">
        <f>G41</f>
        <v>2271.9</v>
      </c>
    </row>
    <row r="41" spans="1:7" s="42" customFormat="1" ht="25.5" x14ac:dyDescent="0.2">
      <c r="A41" s="30" t="s">
        <v>166</v>
      </c>
      <c r="B41" s="4" t="s">
        <v>177</v>
      </c>
      <c r="C41" s="4" t="s">
        <v>77</v>
      </c>
      <c r="D41" s="4" t="s">
        <v>79</v>
      </c>
      <c r="E41" s="4" t="s">
        <v>208</v>
      </c>
      <c r="F41" s="4"/>
      <c r="G41" s="5">
        <f>SUM(G42:G43)</f>
        <v>2271.9</v>
      </c>
    </row>
    <row r="42" spans="1:7" ht="25.5" x14ac:dyDescent="0.2">
      <c r="A42" s="15" t="s">
        <v>195</v>
      </c>
      <c r="B42" s="6" t="s">
        <v>177</v>
      </c>
      <c r="C42" s="6" t="s">
        <v>77</v>
      </c>
      <c r="D42" s="6" t="s">
        <v>79</v>
      </c>
      <c r="E42" s="6" t="s">
        <v>208</v>
      </c>
      <c r="F42" s="6" t="s">
        <v>129</v>
      </c>
      <c r="G42" s="85">
        <v>1744.7</v>
      </c>
    </row>
    <row r="43" spans="1:7" ht="38.25" x14ac:dyDescent="0.2">
      <c r="A43" s="15" t="s">
        <v>196</v>
      </c>
      <c r="B43" s="6" t="s">
        <v>177</v>
      </c>
      <c r="C43" s="6" t="s">
        <v>77</v>
      </c>
      <c r="D43" s="6" t="s">
        <v>79</v>
      </c>
      <c r="E43" s="6" t="s">
        <v>208</v>
      </c>
      <c r="F43" s="6" t="s">
        <v>189</v>
      </c>
      <c r="G43" s="85">
        <v>527.20000000000005</v>
      </c>
    </row>
    <row r="44" spans="1:7" ht="38.25" x14ac:dyDescent="0.2">
      <c r="A44" s="24" t="s">
        <v>114</v>
      </c>
      <c r="B44" s="8">
        <v>968</v>
      </c>
      <c r="C44" s="8" t="s">
        <v>77</v>
      </c>
      <c r="D44" s="8" t="s">
        <v>80</v>
      </c>
      <c r="E44" s="8"/>
      <c r="F44" s="8"/>
      <c r="G44" s="53">
        <f>G45</f>
        <v>12397.3</v>
      </c>
    </row>
    <row r="45" spans="1:7" x14ac:dyDescent="0.2">
      <c r="A45" s="36" t="s">
        <v>174</v>
      </c>
      <c r="B45" s="11" t="s">
        <v>177</v>
      </c>
      <c r="C45" s="11" t="s">
        <v>77</v>
      </c>
      <c r="D45" s="11" t="s">
        <v>80</v>
      </c>
      <c r="E45" s="11" t="s">
        <v>197</v>
      </c>
      <c r="F45" s="11"/>
      <c r="G45" s="54">
        <f>G46</f>
        <v>12397.3</v>
      </c>
    </row>
    <row r="46" spans="1:7" s="43" customFormat="1" ht="38.25" x14ac:dyDescent="0.2">
      <c r="A46" s="18" t="s">
        <v>108</v>
      </c>
      <c r="B46" s="11">
        <v>968</v>
      </c>
      <c r="C46" s="11" t="s">
        <v>93</v>
      </c>
      <c r="D46" s="11" t="s">
        <v>80</v>
      </c>
      <c r="E46" s="11" t="s">
        <v>203</v>
      </c>
      <c r="F46" s="11"/>
      <c r="G46" s="54">
        <f>G47</f>
        <v>12397.3</v>
      </c>
    </row>
    <row r="47" spans="1:7" ht="25.5" x14ac:dyDescent="0.2">
      <c r="A47" s="25" t="s">
        <v>157</v>
      </c>
      <c r="B47" s="4">
        <v>968</v>
      </c>
      <c r="C47" s="4" t="s">
        <v>77</v>
      </c>
      <c r="D47" s="4" t="s">
        <v>80</v>
      </c>
      <c r="E47" s="4" t="s">
        <v>204</v>
      </c>
      <c r="F47" s="4"/>
      <c r="G47" s="5">
        <f>SUM(G48:G52)</f>
        <v>12397.3</v>
      </c>
    </row>
    <row r="48" spans="1:7" ht="25.5" x14ac:dyDescent="0.2">
      <c r="A48" s="15" t="s">
        <v>195</v>
      </c>
      <c r="B48" s="6">
        <v>968</v>
      </c>
      <c r="C48" s="6" t="s">
        <v>77</v>
      </c>
      <c r="D48" s="6" t="s">
        <v>80</v>
      </c>
      <c r="E48" s="6" t="s">
        <v>204</v>
      </c>
      <c r="F48" s="6" t="s">
        <v>129</v>
      </c>
      <c r="G48" s="85">
        <v>9357.1</v>
      </c>
    </row>
    <row r="49" spans="1:7" ht="38.25" x14ac:dyDescent="0.2">
      <c r="A49" s="15" t="s">
        <v>196</v>
      </c>
      <c r="B49" s="6">
        <v>968</v>
      </c>
      <c r="C49" s="6" t="s">
        <v>77</v>
      </c>
      <c r="D49" s="6" t="s">
        <v>80</v>
      </c>
      <c r="E49" s="6" t="s">
        <v>204</v>
      </c>
      <c r="F49" s="6" t="s">
        <v>189</v>
      </c>
      <c r="G49" s="85">
        <v>2817.2</v>
      </c>
    </row>
    <row r="50" spans="1:7" ht="25.5" x14ac:dyDescent="0.2">
      <c r="A50" s="15" t="s">
        <v>130</v>
      </c>
      <c r="B50" s="6" t="s">
        <v>177</v>
      </c>
      <c r="C50" s="6" t="s">
        <v>77</v>
      </c>
      <c r="D50" s="6" t="s">
        <v>80</v>
      </c>
      <c r="E50" s="6" t="s">
        <v>204</v>
      </c>
      <c r="F50" s="6" t="s">
        <v>131</v>
      </c>
      <c r="G50" s="85">
        <v>8</v>
      </c>
    </row>
    <row r="51" spans="1:7" ht="25.5" x14ac:dyDescent="0.2">
      <c r="A51" s="15" t="s">
        <v>130</v>
      </c>
      <c r="B51" s="6" t="s">
        <v>177</v>
      </c>
      <c r="C51" s="6" t="s">
        <v>77</v>
      </c>
      <c r="D51" s="6" t="s">
        <v>80</v>
      </c>
      <c r="E51" s="6" t="s">
        <v>204</v>
      </c>
      <c r="F51" s="6" t="s">
        <v>510</v>
      </c>
      <c r="G51" s="85">
        <v>90</v>
      </c>
    </row>
    <row r="52" spans="1:7" x14ac:dyDescent="0.2">
      <c r="A52" s="73" t="s">
        <v>355</v>
      </c>
      <c r="B52" s="6">
        <v>968</v>
      </c>
      <c r="C52" s="6" t="s">
        <v>77</v>
      </c>
      <c r="D52" s="6" t="s">
        <v>80</v>
      </c>
      <c r="E52" s="6" t="s">
        <v>204</v>
      </c>
      <c r="F52" s="6" t="s">
        <v>354</v>
      </c>
      <c r="G52" s="85">
        <v>125</v>
      </c>
    </row>
    <row r="53" spans="1:7" x14ac:dyDescent="0.2">
      <c r="A53" s="24" t="s">
        <v>404</v>
      </c>
      <c r="B53" s="8">
        <v>968</v>
      </c>
      <c r="C53" s="8" t="s">
        <v>77</v>
      </c>
      <c r="D53" s="8" t="s">
        <v>82</v>
      </c>
      <c r="E53" s="8"/>
      <c r="F53" s="8"/>
      <c r="G53" s="53">
        <f>G54</f>
        <v>22.1</v>
      </c>
    </row>
    <row r="54" spans="1:7" x14ac:dyDescent="0.2">
      <c r="A54" s="18" t="s">
        <v>174</v>
      </c>
      <c r="B54" s="11" t="s">
        <v>177</v>
      </c>
      <c r="C54" s="11" t="s">
        <v>77</v>
      </c>
      <c r="D54" s="11" t="s">
        <v>82</v>
      </c>
      <c r="E54" s="11" t="s">
        <v>197</v>
      </c>
      <c r="F54" s="11"/>
      <c r="G54" s="54">
        <f>G55</f>
        <v>22.1</v>
      </c>
    </row>
    <row r="55" spans="1:7" ht="38.25" x14ac:dyDescent="0.2">
      <c r="A55" s="31" t="s">
        <v>405</v>
      </c>
      <c r="B55" s="4" t="s">
        <v>177</v>
      </c>
      <c r="C55" s="4" t="s">
        <v>77</v>
      </c>
      <c r="D55" s="4" t="s">
        <v>82</v>
      </c>
      <c r="E55" s="4" t="s">
        <v>406</v>
      </c>
      <c r="F55" s="4"/>
      <c r="G55" s="5">
        <f>G56</f>
        <v>22.1</v>
      </c>
    </row>
    <row r="56" spans="1:7" ht="25.5" x14ac:dyDescent="0.2">
      <c r="A56" s="37" t="s">
        <v>168</v>
      </c>
      <c r="B56" s="6" t="s">
        <v>177</v>
      </c>
      <c r="C56" s="6" t="s">
        <v>77</v>
      </c>
      <c r="D56" s="6" t="s">
        <v>82</v>
      </c>
      <c r="E56" s="6" t="s">
        <v>406</v>
      </c>
      <c r="F56" s="6" t="s">
        <v>133</v>
      </c>
      <c r="G56" s="85">
        <v>22.1</v>
      </c>
    </row>
    <row r="57" spans="1:7" x14ac:dyDescent="0.2">
      <c r="A57" s="24" t="s">
        <v>69</v>
      </c>
      <c r="B57" s="8">
        <v>968</v>
      </c>
      <c r="C57" s="8" t="s">
        <v>77</v>
      </c>
      <c r="D57" s="8" t="s">
        <v>97</v>
      </c>
      <c r="E57" s="8"/>
      <c r="F57" s="8"/>
      <c r="G57" s="53">
        <f>G59</f>
        <v>273</v>
      </c>
    </row>
    <row r="58" spans="1:7" x14ac:dyDescent="0.2">
      <c r="A58" s="18" t="s">
        <v>174</v>
      </c>
      <c r="B58" s="11" t="s">
        <v>177</v>
      </c>
      <c r="C58" s="11" t="s">
        <v>77</v>
      </c>
      <c r="D58" s="11" t="s">
        <v>97</v>
      </c>
      <c r="E58" s="11" t="s">
        <v>197</v>
      </c>
      <c r="F58" s="11"/>
      <c r="G58" s="54">
        <f>G59</f>
        <v>273</v>
      </c>
    </row>
    <row r="59" spans="1:7" s="42" customFormat="1" x14ac:dyDescent="0.2">
      <c r="A59" s="25" t="s">
        <v>103</v>
      </c>
      <c r="B59" s="4">
        <v>968</v>
      </c>
      <c r="C59" s="4" t="s">
        <v>77</v>
      </c>
      <c r="D59" s="4" t="s">
        <v>97</v>
      </c>
      <c r="E59" s="4" t="s">
        <v>209</v>
      </c>
      <c r="F59" s="4"/>
      <c r="G59" s="5">
        <f>G60</f>
        <v>273</v>
      </c>
    </row>
    <row r="60" spans="1:7" x14ac:dyDescent="0.2">
      <c r="A60" s="37" t="s">
        <v>134</v>
      </c>
      <c r="B60" s="6">
        <v>968</v>
      </c>
      <c r="C60" s="6" t="s">
        <v>77</v>
      </c>
      <c r="D60" s="6" t="s">
        <v>97</v>
      </c>
      <c r="E60" s="6" t="s">
        <v>209</v>
      </c>
      <c r="F60" s="6" t="s">
        <v>136</v>
      </c>
      <c r="G60" s="20">
        <v>273</v>
      </c>
    </row>
    <row r="61" spans="1:7" x14ac:dyDescent="0.2">
      <c r="A61" s="24" t="s">
        <v>127</v>
      </c>
      <c r="B61" s="8">
        <v>968</v>
      </c>
      <c r="C61" s="8" t="s">
        <v>77</v>
      </c>
      <c r="D61" s="8" t="s">
        <v>115</v>
      </c>
      <c r="E61" s="8"/>
      <c r="F61" s="8"/>
      <c r="G61" s="53">
        <f>G62+G76+G81+G85+G93+G72+G89</f>
        <v>41092.492849999995</v>
      </c>
    </row>
    <row r="62" spans="1:7" ht="25.5" x14ac:dyDescent="0.2">
      <c r="A62" s="68" t="s">
        <v>335</v>
      </c>
      <c r="B62" s="11" t="s">
        <v>177</v>
      </c>
      <c r="C62" s="11" t="s">
        <v>77</v>
      </c>
      <c r="D62" s="11" t="s">
        <v>115</v>
      </c>
      <c r="E62" s="11" t="s">
        <v>323</v>
      </c>
      <c r="F62" s="11"/>
      <c r="G62" s="54">
        <f>G63+G66+G69</f>
        <v>566</v>
      </c>
    </row>
    <row r="63" spans="1:7" s="43" customFormat="1" ht="38.25" x14ac:dyDescent="0.2">
      <c r="A63" s="23" t="s">
        <v>390</v>
      </c>
      <c r="B63" s="4" t="s">
        <v>177</v>
      </c>
      <c r="C63" s="4" t="s">
        <v>77</v>
      </c>
      <c r="D63" s="4" t="s">
        <v>115</v>
      </c>
      <c r="E63" s="4" t="s">
        <v>341</v>
      </c>
      <c r="F63" s="4"/>
      <c r="G63" s="5">
        <f>G64</f>
        <v>100</v>
      </c>
    </row>
    <row r="64" spans="1:7" s="42" customFormat="1" ht="25.5" x14ac:dyDescent="0.2">
      <c r="A64" s="16" t="s">
        <v>183</v>
      </c>
      <c r="B64" s="4">
        <v>968</v>
      </c>
      <c r="C64" s="4" t="s">
        <v>77</v>
      </c>
      <c r="D64" s="4" t="s">
        <v>115</v>
      </c>
      <c r="E64" s="4" t="s">
        <v>336</v>
      </c>
      <c r="F64" s="7"/>
      <c r="G64" s="5">
        <f>G65</f>
        <v>100</v>
      </c>
    </row>
    <row r="65" spans="1:7" ht="25.5" x14ac:dyDescent="0.2">
      <c r="A65" s="26" t="s">
        <v>168</v>
      </c>
      <c r="B65" s="6" t="s">
        <v>177</v>
      </c>
      <c r="C65" s="6" t="s">
        <v>77</v>
      </c>
      <c r="D65" s="6" t="s">
        <v>115</v>
      </c>
      <c r="E65" s="6" t="s">
        <v>336</v>
      </c>
      <c r="F65" s="6" t="s">
        <v>133</v>
      </c>
      <c r="G65" s="85">
        <v>100</v>
      </c>
    </row>
    <row r="66" spans="1:7" ht="25.5" x14ac:dyDescent="0.2">
      <c r="A66" s="23" t="s">
        <v>391</v>
      </c>
      <c r="B66" s="4" t="s">
        <v>177</v>
      </c>
      <c r="C66" s="4" t="s">
        <v>77</v>
      </c>
      <c r="D66" s="4" t="s">
        <v>115</v>
      </c>
      <c r="E66" s="4" t="s">
        <v>392</v>
      </c>
      <c r="F66" s="4"/>
      <c r="G66" s="5">
        <f>G67</f>
        <v>416</v>
      </c>
    </row>
    <row r="67" spans="1:7" s="42" customFormat="1" ht="38.25" x14ac:dyDescent="0.2">
      <c r="A67" s="25" t="s">
        <v>324</v>
      </c>
      <c r="B67" s="4" t="s">
        <v>177</v>
      </c>
      <c r="C67" s="4" t="s">
        <v>77</v>
      </c>
      <c r="D67" s="4" t="s">
        <v>115</v>
      </c>
      <c r="E67" s="4" t="s">
        <v>36</v>
      </c>
      <c r="F67" s="4"/>
      <c r="G67" s="5">
        <f>G68</f>
        <v>416</v>
      </c>
    </row>
    <row r="68" spans="1:7" ht="25.5" x14ac:dyDescent="0.2">
      <c r="A68" s="26" t="s">
        <v>168</v>
      </c>
      <c r="B68" s="6" t="s">
        <v>177</v>
      </c>
      <c r="C68" s="6" t="s">
        <v>77</v>
      </c>
      <c r="D68" s="6" t="s">
        <v>115</v>
      </c>
      <c r="E68" s="6" t="s">
        <v>36</v>
      </c>
      <c r="F68" s="86" t="s">
        <v>133</v>
      </c>
      <c r="G68" s="85">
        <f>208+208</f>
        <v>416</v>
      </c>
    </row>
    <row r="69" spans="1:7" s="43" customFormat="1" ht="38.25" x14ac:dyDescent="0.2">
      <c r="A69" s="72" t="s">
        <v>17</v>
      </c>
      <c r="B69" s="4" t="s">
        <v>177</v>
      </c>
      <c r="C69" s="4" t="s">
        <v>77</v>
      </c>
      <c r="D69" s="4" t="s">
        <v>115</v>
      </c>
      <c r="E69" s="4" t="s">
        <v>18</v>
      </c>
      <c r="F69" s="4"/>
      <c r="G69" s="5">
        <f>G71</f>
        <v>50</v>
      </c>
    </row>
    <row r="70" spans="1:7" s="43" customFormat="1" ht="25.5" x14ac:dyDescent="0.2">
      <c r="A70" s="16" t="s">
        <v>183</v>
      </c>
      <c r="B70" s="4" t="s">
        <v>177</v>
      </c>
      <c r="C70" s="4" t="s">
        <v>77</v>
      </c>
      <c r="D70" s="4" t="s">
        <v>115</v>
      </c>
      <c r="E70" s="4" t="s">
        <v>19</v>
      </c>
      <c r="F70" s="7"/>
      <c r="G70" s="5">
        <f>G71</f>
        <v>50</v>
      </c>
    </row>
    <row r="71" spans="1:7" s="43" customFormat="1" ht="25.5" x14ac:dyDescent="0.2">
      <c r="A71" s="26" t="s">
        <v>168</v>
      </c>
      <c r="B71" s="6" t="s">
        <v>177</v>
      </c>
      <c r="C71" s="6" t="s">
        <v>77</v>
      </c>
      <c r="D71" s="6" t="s">
        <v>115</v>
      </c>
      <c r="E71" s="6" t="s">
        <v>19</v>
      </c>
      <c r="F71" s="6" t="s">
        <v>133</v>
      </c>
      <c r="G71" s="85">
        <v>50</v>
      </c>
    </row>
    <row r="72" spans="1:7" s="43" customFormat="1" ht="38.25" x14ac:dyDescent="0.2">
      <c r="A72" s="68" t="s">
        <v>490</v>
      </c>
      <c r="B72" s="11" t="s">
        <v>177</v>
      </c>
      <c r="C72" s="11" t="s">
        <v>77</v>
      </c>
      <c r="D72" s="11" t="s">
        <v>115</v>
      </c>
      <c r="E72" s="11" t="s">
        <v>492</v>
      </c>
      <c r="F72" s="11"/>
      <c r="G72" s="54">
        <f>G73</f>
        <v>100</v>
      </c>
    </row>
    <row r="73" spans="1:7" s="43" customFormat="1" ht="38.25" x14ac:dyDescent="0.2">
      <c r="A73" s="25" t="s">
        <v>491</v>
      </c>
      <c r="B73" s="4" t="s">
        <v>177</v>
      </c>
      <c r="C73" s="4" t="s">
        <v>77</v>
      </c>
      <c r="D73" s="4" t="s">
        <v>115</v>
      </c>
      <c r="E73" s="4" t="s">
        <v>493</v>
      </c>
      <c r="F73" s="4"/>
      <c r="G73" s="5">
        <f>G74</f>
        <v>100</v>
      </c>
    </row>
    <row r="74" spans="1:7" s="43" customFormat="1" ht="25.5" x14ac:dyDescent="0.2">
      <c r="A74" s="16" t="s">
        <v>183</v>
      </c>
      <c r="B74" s="4" t="s">
        <v>177</v>
      </c>
      <c r="C74" s="4" t="s">
        <v>77</v>
      </c>
      <c r="D74" s="4" t="s">
        <v>115</v>
      </c>
      <c r="E74" s="4" t="s">
        <v>494</v>
      </c>
      <c r="F74" s="4"/>
      <c r="G74" s="5">
        <f>G75</f>
        <v>100</v>
      </c>
    </row>
    <row r="75" spans="1:7" s="43" customFormat="1" ht="25.5" x14ac:dyDescent="0.2">
      <c r="A75" s="26" t="s">
        <v>168</v>
      </c>
      <c r="B75" s="6" t="s">
        <v>177</v>
      </c>
      <c r="C75" s="6" t="s">
        <v>77</v>
      </c>
      <c r="D75" s="6" t="s">
        <v>115</v>
      </c>
      <c r="E75" s="6" t="s">
        <v>494</v>
      </c>
      <c r="F75" s="6" t="s">
        <v>133</v>
      </c>
      <c r="G75" s="20">
        <v>100</v>
      </c>
    </row>
    <row r="76" spans="1:7" ht="38.25" x14ac:dyDescent="0.2">
      <c r="A76" s="68" t="s">
        <v>337</v>
      </c>
      <c r="B76" s="11" t="s">
        <v>178</v>
      </c>
      <c r="C76" s="11" t="s">
        <v>77</v>
      </c>
      <c r="D76" s="11" t="s">
        <v>115</v>
      </c>
      <c r="E76" s="11" t="s">
        <v>219</v>
      </c>
      <c r="F76" s="11"/>
      <c r="G76" s="54">
        <f>G77</f>
        <v>135</v>
      </c>
    </row>
    <row r="77" spans="1:7" ht="38.25" x14ac:dyDescent="0.2">
      <c r="A77" s="25" t="s">
        <v>37</v>
      </c>
      <c r="B77" s="4">
        <v>968</v>
      </c>
      <c r="C77" s="4" t="s">
        <v>77</v>
      </c>
      <c r="D77" s="4" t="s">
        <v>115</v>
      </c>
      <c r="E77" s="4" t="s">
        <v>338</v>
      </c>
      <c r="F77" s="4"/>
      <c r="G77" s="5">
        <f>G78</f>
        <v>135</v>
      </c>
    </row>
    <row r="78" spans="1:7" s="42" customFormat="1" ht="25.5" x14ac:dyDescent="0.2">
      <c r="A78" s="16" t="s">
        <v>183</v>
      </c>
      <c r="B78" s="4">
        <v>968</v>
      </c>
      <c r="C78" s="4" t="s">
        <v>77</v>
      </c>
      <c r="D78" s="4" t="s">
        <v>115</v>
      </c>
      <c r="E78" s="4" t="s">
        <v>339</v>
      </c>
      <c r="F78" s="7"/>
      <c r="G78" s="5">
        <f>G79+G80</f>
        <v>135</v>
      </c>
    </row>
    <row r="79" spans="1:7" ht="25.5" x14ac:dyDescent="0.2">
      <c r="A79" s="19" t="s">
        <v>183</v>
      </c>
      <c r="B79" s="6">
        <v>968</v>
      </c>
      <c r="C79" s="6" t="s">
        <v>77</v>
      </c>
      <c r="D79" s="6" t="s">
        <v>115</v>
      </c>
      <c r="E79" s="6" t="s">
        <v>339</v>
      </c>
      <c r="F79" s="6" t="s">
        <v>133</v>
      </c>
      <c r="G79" s="20">
        <v>125</v>
      </c>
    </row>
    <row r="80" spans="1:7" x14ac:dyDescent="0.2">
      <c r="A80" s="73" t="s">
        <v>355</v>
      </c>
      <c r="B80" s="6">
        <v>968</v>
      </c>
      <c r="C80" s="6" t="s">
        <v>77</v>
      </c>
      <c r="D80" s="6" t="s">
        <v>115</v>
      </c>
      <c r="E80" s="6" t="s">
        <v>339</v>
      </c>
      <c r="F80" s="6" t="s">
        <v>354</v>
      </c>
      <c r="G80" s="20">
        <v>10</v>
      </c>
    </row>
    <row r="81" spans="1:7" ht="27.75" customHeight="1" x14ac:dyDescent="0.2">
      <c r="A81" s="68" t="s">
        <v>340</v>
      </c>
      <c r="B81" s="11">
        <v>968</v>
      </c>
      <c r="C81" s="11" t="s">
        <v>77</v>
      </c>
      <c r="D81" s="11" t="s">
        <v>115</v>
      </c>
      <c r="E81" s="11" t="s">
        <v>31</v>
      </c>
      <c r="F81" s="11"/>
      <c r="G81" s="54">
        <f>G82</f>
        <v>180</v>
      </c>
    </row>
    <row r="82" spans="1:7" ht="25.5" x14ac:dyDescent="0.2">
      <c r="A82" s="25" t="s">
        <v>33</v>
      </c>
      <c r="B82" s="4">
        <v>968</v>
      </c>
      <c r="C82" s="4" t="s">
        <v>77</v>
      </c>
      <c r="D82" s="4" t="s">
        <v>115</v>
      </c>
      <c r="E82" s="4" t="s">
        <v>32</v>
      </c>
      <c r="F82" s="4"/>
      <c r="G82" s="5">
        <f>G83</f>
        <v>180</v>
      </c>
    </row>
    <row r="83" spans="1:7" s="42" customFormat="1" ht="25.5" x14ac:dyDescent="0.2">
      <c r="A83" s="16" t="s">
        <v>183</v>
      </c>
      <c r="B83" s="4">
        <v>968</v>
      </c>
      <c r="C83" s="4" t="s">
        <v>77</v>
      </c>
      <c r="D83" s="4" t="s">
        <v>115</v>
      </c>
      <c r="E83" s="4" t="s">
        <v>46</v>
      </c>
      <c r="F83" s="4"/>
      <c r="G83" s="5">
        <f>G84</f>
        <v>180</v>
      </c>
    </row>
    <row r="84" spans="1:7" x14ac:dyDescent="0.2">
      <c r="A84" s="27" t="s">
        <v>187</v>
      </c>
      <c r="B84" s="6" t="s">
        <v>177</v>
      </c>
      <c r="C84" s="6" t="s">
        <v>77</v>
      </c>
      <c r="D84" s="6" t="s">
        <v>115</v>
      </c>
      <c r="E84" s="6" t="s">
        <v>46</v>
      </c>
      <c r="F84" s="6" t="s">
        <v>137</v>
      </c>
      <c r="G84" s="20">
        <v>180</v>
      </c>
    </row>
    <row r="85" spans="1:7" ht="26.25" customHeight="1" x14ac:dyDescent="0.2">
      <c r="A85" s="68" t="s">
        <v>0</v>
      </c>
      <c r="B85" s="11">
        <v>968</v>
      </c>
      <c r="C85" s="11" t="s">
        <v>77</v>
      </c>
      <c r="D85" s="11" t="s">
        <v>115</v>
      </c>
      <c r="E85" s="11" t="s">
        <v>399</v>
      </c>
      <c r="F85" s="11"/>
      <c r="G85" s="54">
        <f>G86</f>
        <v>250</v>
      </c>
    </row>
    <row r="86" spans="1:7" ht="25.5" x14ac:dyDescent="0.2">
      <c r="A86" s="78" t="s">
        <v>420</v>
      </c>
      <c r="B86" s="4">
        <v>968</v>
      </c>
      <c r="C86" s="4" t="s">
        <v>77</v>
      </c>
      <c r="D86" s="4" t="s">
        <v>115</v>
      </c>
      <c r="E86" s="4" t="s">
        <v>400</v>
      </c>
      <c r="F86" s="4"/>
      <c r="G86" s="5">
        <f>G87</f>
        <v>250</v>
      </c>
    </row>
    <row r="87" spans="1:7" s="42" customFormat="1" ht="25.5" x14ac:dyDescent="0.2">
      <c r="A87" s="16" t="s">
        <v>183</v>
      </c>
      <c r="B87" s="4" t="s">
        <v>177</v>
      </c>
      <c r="C87" s="4" t="s">
        <v>77</v>
      </c>
      <c r="D87" s="4" t="s">
        <v>115</v>
      </c>
      <c r="E87" s="4" t="s">
        <v>401</v>
      </c>
      <c r="F87" s="4"/>
      <c r="G87" s="5">
        <f>G88</f>
        <v>250</v>
      </c>
    </row>
    <row r="88" spans="1:7" ht="25.5" x14ac:dyDescent="0.2">
      <c r="A88" s="37" t="s">
        <v>132</v>
      </c>
      <c r="B88" s="6" t="s">
        <v>177</v>
      </c>
      <c r="C88" s="6" t="s">
        <v>77</v>
      </c>
      <c r="D88" s="6" t="s">
        <v>115</v>
      </c>
      <c r="E88" s="6" t="s">
        <v>401</v>
      </c>
      <c r="F88" s="6" t="s">
        <v>133</v>
      </c>
      <c r="G88" s="20">
        <v>250</v>
      </c>
    </row>
    <row r="89" spans="1:7" ht="38.25" x14ac:dyDescent="0.2">
      <c r="A89" s="149" t="s">
        <v>589</v>
      </c>
      <c r="B89" s="11" t="s">
        <v>177</v>
      </c>
      <c r="C89" s="11" t="s">
        <v>77</v>
      </c>
      <c r="D89" s="11" t="s">
        <v>115</v>
      </c>
      <c r="E89" s="11" t="s">
        <v>590</v>
      </c>
      <c r="F89" s="6"/>
      <c r="G89" s="54">
        <f>G90</f>
        <v>220</v>
      </c>
    </row>
    <row r="90" spans="1:7" ht="26.25" customHeight="1" x14ac:dyDescent="0.2">
      <c r="A90" s="31" t="s">
        <v>587</v>
      </c>
      <c r="B90" s="4" t="s">
        <v>177</v>
      </c>
      <c r="C90" s="4" t="s">
        <v>77</v>
      </c>
      <c r="D90" s="4" t="s">
        <v>115</v>
      </c>
      <c r="E90" s="4" t="s">
        <v>588</v>
      </c>
      <c r="F90" s="6"/>
      <c r="G90" s="5">
        <f>G91</f>
        <v>220</v>
      </c>
    </row>
    <row r="91" spans="1:7" ht="25.5" x14ac:dyDescent="0.2">
      <c r="A91" s="31" t="s">
        <v>183</v>
      </c>
      <c r="B91" s="4" t="s">
        <v>177</v>
      </c>
      <c r="C91" s="4" t="s">
        <v>77</v>
      </c>
      <c r="D91" s="4" t="s">
        <v>115</v>
      </c>
      <c r="E91" s="4" t="s">
        <v>586</v>
      </c>
      <c r="F91" s="4"/>
      <c r="G91" s="5">
        <f>G92</f>
        <v>220</v>
      </c>
    </row>
    <row r="92" spans="1:7" ht="25.5" x14ac:dyDescent="0.2">
      <c r="A92" s="37" t="s">
        <v>132</v>
      </c>
      <c r="B92" s="6" t="s">
        <v>177</v>
      </c>
      <c r="C92" s="6" t="s">
        <v>77</v>
      </c>
      <c r="D92" s="6" t="s">
        <v>115</v>
      </c>
      <c r="E92" s="6" t="s">
        <v>586</v>
      </c>
      <c r="F92" s="6" t="s">
        <v>133</v>
      </c>
      <c r="G92" s="20">
        <v>220</v>
      </c>
    </row>
    <row r="93" spans="1:7" x14ac:dyDescent="0.2">
      <c r="A93" s="18" t="s">
        <v>174</v>
      </c>
      <c r="B93" s="11" t="s">
        <v>177</v>
      </c>
      <c r="C93" s="11" t="s">
        <v>77</v>
      </c>
      <c r="D93" s="11" t="s">
        <v>115</v>
      </c>
      <c r="E93" s="11" t="s">
        <v>197</v>
      </c>
      <c r="F93" s="11"/>
      <c r="G93" s="54">
        <f>G94+G99+G104+G109+G119+G121+G97+G114+G131</f>
        <v>39641.492849999995</v>
      </c>
    </row>
    <row r="94" spans="1:7" ht="38.25" x14ac:dyDescent="0.2">
      <c r="A94" s="32" t="s">
        <v>308</v>
      </c>
      <c r="B94" s="4" t="s">
        <v>177</v>
      </c>
      <c r="C94" s="4" t="s">
        <v>77</v>
      </c>
      <c r="D94" s="4" t="s">
        <v>115</v>
      </c>
      <c r="E94" s="4" t="s">
        <v>210</v>
      </c>
      <c r="F94" s="4"/>
      <c r="G94" s="84">
        <f>SUM(G95:G96)</f>
        <v>308.89999999999998</v>
      </c>
    </row>
    <row r="95" spans="1:7" x14ac:dyDescent="0.2">
      <c r="A95" s="39" t="s">
        <v>297</v>
      </c>
      <c r="B95" s="6" t="s">
        <v>177</v>
      </c>
      <c r="C95" s="6" t="s">
        <v>77</v>
      </c>
      <c r="D95" s="6" t="s">
        <v>115</v>
      </c>
      <c r="E95" s="6" t="s">
        <v>210</v>
      </c>
      <c r="F95" s="6" t="s">
        <v>161</v>
      </c>
      <c r="G95" s="85">
        <v>237.3</v>
      </c>
    </row>
    <row r="96" spans="1:7" ht="38.25" x14ac:dyDescent="0.2">
      <c r="A96" s="15" t="s">
        <v>298</v>
      </c>
      <c r="B96" s="6" t="s">
        <v>177</v>
      </c>
      <c r="C96" s="6" t="s">
        <v>77</v>
      </c>
      <c r="D96" s="6" t="s">
        <v>115</v>
      </c>
      <c r="E96" s="6" t="s">
        <v>210</v>
      </c>
      <c r="F96" s="6" t="s">
        <v>216</v>
      </c>
      <c r="G96" s="85">
        <v>71.599999999999994</v>
      </c>
    </row>
    <row r="97" spans="1:7" x14ac:dyDescent="0.2">
      <c r="A97" s="25" t="s">
        <v>462</v>
      </c>
      <c r="B97" s="4">
        <v>968</v>
      </c>
      <c r="C97" s="4" t="s">
        <v>77</v>
      </c>
      <c r="D97" s="4" t="s">
        <v>115</v>
      </c>
      <c r="E97" s="4" t="s">
        <v>461</v>
      </c>
      <c r="F97" s="4"/>
      <c r="G97" s="84">
        <f>G98</f>
        <v>3750</v>
      </c>
    </row>
    <row r="98" spans="1:7" ht="25.5" x14ac:dyDescent="0.2">
      <c r="A98" s="37" t="s">
        <v>132</v>
      </c>
      <c r="B98" s="6">
        <v>968</v>
      </c>
      <c r="C98" s="6" t="s">
        <v>77</v>
      </c>
      <c r="D98" s="6" t="s">
        <v>115</v>
      </c>
      <c r="E98" s="6" t="s">
        <v>461</v>
      </c>
      <c r="F98" s="6" t="s">
        <v>133</v>
      </c>
      <c r="G98" s="85">
        <v>3750</v>
      </c>
    </row>
    <row r="99" spans="1:7" ht="25.5" x14ac:dyDescent="0.2">
      <c r="A99" s="25" t="s">
        <v>113</v>
      </c>
      <c r="B99" s="4">
        <v>968</v>
      </c>
      <c r="C99" s="4" t="s">
        <v>77</v>
      </c>
      <c r="D99" s="4" t="s">
        <v>115</v>
      </c>
      <c r="E99" s="4" t="s">
        <v>211</v>
      </c>
      <c r="F99" s="4"/>
      <c r="G99" s="84">
        <f>SUM(G100:G103)</f>
        <v>662.1</v>
      </c>
    </row>
    <row r="100" spans="1:7" ht="25.5" x14ac:dyDescent="0.2">
      <c r="A100" s="37" t="s">
        <v>195</v>
      </c>
      <c r="B100" s="6">
        <v>968</v>
      </c>
      <c r="C100" s="6" t="s">
        <v>77</v>
      </c>
      <c r="D100" s="6" t="s">
        <v>115</v>
      </c>
      <c r="E100" s="6" t="s">
        <v>211</v>
      </c>
      <c r="F100" s="6" t="s">
        <v>129</v>
      </c>
      <c r="G100" s="85">
        <v>425.8</v>
      </c>
    </row>
    <row r="101" spans="1:7" ht="38.25" x14ac:dyDescent="0.2">
      <c r="A101" s="37" t="s">
        <v>196</v>
      </c>
      <c r="B101" s="6">
        <v>968</v>
      </c>
      <c r="C101" s="6" t="s">
        <v>77</v>
      </c>
      <c r="D101" s="6" t="s">
        <v>115</v>
      </c>
      <c r="E101" s="6" t="s">
        <v>211</v>
      </c>
      <c r="F101" s="6" t="s">
        <v>189</v>
      </c>
      <c r="G101" s="85">
        <v>128.6</v>
      </c>
    </row>
    <row r="102" spans="1:7" ht="25.5" x14ac:dyDescent="0.2">
      <c r="A102" s="37" t="s">
        <v>130</v>
      </c>
      <c r="B102" s="6">
        <v>968</v>
      </c>
      <c r="C102" s="6" t="s">
        <v>77</v>
      </c>
      <c r="D102" s="6" t="s">
        <v>115</v>
      </c>
      <c r="E102" s="6" t="s">
        <v>211</v>
      </c>
      <c r="F102" s="6" t="s">
        <v>131</v>
      </c>
      <c r="G102" s="85">
        <v>46.2</v>
      </c>
    </row>
    <row r="103" spans="1:7" ht="25.5" x14ac:dyDescent="0.2">
      <c r="A103" s="37" t="s">
        <v>132</v>
      </c>
      <c r="B103" s="6">
        <v>968</v>
      </c>
      <c r="C103" s="6" t="s">
        <v>77</v>
      </c>
      <c r="D103" s="6" t="s">
        <v>115</v>
      </c>
      <c r="E103" s="6" t="s">
        <v>211</v>
      </c>
      <c r="F103" s="6" t="s">
        <v>133</v>
      </c>
      <c r="G103" s="85">
        <v>61.5</v>
      </c>
    </row>
    <row r="104" spans="1:7" ht="38.25" x14ac:dyDescent="0.2">
      <c r="A104" s="25" t="s">
        <v>100</v>
      </c>
      <c r="B104" s="4">
        <v>968</v>
      </c>
      <c r="C104" s="4" t="s">
        <v>93</v>
      </c>
      <c r="D104" s="4" t="s">
        <v>115</v>
      </c>
      <c r="E104" s="4" t="s">
        <v>212</v>
      </c>
      <c r="F104" s="4"/>
      <c r="G104" s="84">
        <f>SUM(G105:G108)</f>
        <v>790.1</v>
      </c>
    </row>
    <row r="105" spans="1:7" ht="25.5" x14ac:dyDescent="0.2">
      <c r="A105" s="37" t="s">
        <v>195</v>
      </c>
      <c r="B105" s="6">
        <v>968</v>
      </c>
      <c r="C105" s="6" t="s">
        <v>77</v>
      </c>
      <c r="D105" s="6" t="s">
        <v>115</v>
      </c>
      <c r="E105" s="6" t="s">
        <v>212</v>
      </c>
      <c r="F105" s="6" t="s">
        <v>129</v>
      </c>
      <c r="G105" s="85">
        <v>501.3</v>
      </c>
    </row>
    <row r="106" spans="1:7" s="42" customFormat="1" ht="38.25" x14ac:dyDescent="0.2">
      <c r="A106" s="37" t="s">
        <v>196</v>
      </c>
      <c r="B106" s="6">
        <v>968</v>
      </c>
      <c r="C106" s="6" t="s">
        <v>77</v>
      </c>
      <c r="D106" s="6" t="s">
        <v>115</v>
      </c>
      <c r="E106" s="6" t="s">
        <v>212</v>
      </c>
      <c r="F106" s="6" t="s">
        <v>189</v>
      </c>
      <c r="G106" s="85">
        <v>151.4</v>
      </c>
    </row>
    <row r="107" spans="1:7" ht="25.5" x14ac:dyDescent="0.2">
      <c r="A107" s="37" t="s">
        <v>130</v>
      </c>
      <c r="B107" s="6">
        <v>968</v>
      </c>
      <c r="C107" s="6" t="s">
        <v>77</v>
      </c>
      <c r="D107" s="6" t="s">
        <v>115</v>
      </c>
      <c r="E107" s="6" t="s">
        <v>212</v>
      </c>
      <c r="F107" s="6" t="s">
        <v>131</v>
      </c>
      <c r="G107" s="85">
        <v>41</v>
      </c>
    </row>
    <row r="108" spans="1:7" ht="25.5" x14ac:dyDescent="0.2">
      <c r="A108" s="37" t="s">
        <v>132</v>
      </c>
      <c r="B108" s="6">
        <v>968</v>
      </c>
      <c r="C108" s="6" t="s">
        <v>77</v>
      </c>
      <c r="D108" s="6" t="s">
        <v>115</v>
      </c>
      <c r="E108" s="6" t="s">
        <v>212</v>
      </c>
      <c r="F108" s="6" t="s">
        <v>133</v>
      </c>
      <c r="G108" s="85">
        <v>96.4</v>
      </c>
    </row>
    <row r="109" spans="1:7" ht="38.25" x14ac:dyDescent="0.2">
      <c r="A109" s="32" t="s">
        <v>107</v>
      </c>
      <c r="B109" s="4">
        <v>968</v>
      </c>
      <c r="C109" s="4" t="s">
        <v>77</v>
      </c>
      <c r="D109" s="4" t="s">
        <v>115</v>
      </c>
      <c r="E109" s="4" t="s">
        <v>213</v>
      </c>
      <c r="F109" s="4"/>
      <c r="G109" s="84">
        <f>SUM(G110:G113)</f>
        <v>513.5</v>
      </c>
    </row>
    <row r="110" spans="1:7" ht="25.5" x14ac:dyDescent="0.2">
      <c r="A110" s="37" t="s">
        <v>195</v>
      </c>
      <c r="B110" s="6">
        <v>968</v>
      </c>
      <c r="C110" s="6" t="s">
        <v>77</v>
      </c>
      <c r="D110" s="6" t="s">
        <v>115</v>
      </c>
      <c r="E110" s="6" t="s">
        <v>213</v>
      </c>
      <c r="F110" s="6" t="s">
        <v>129</v>
      </c>
      <c r="G110" s="85">
        <v>358.95</v>
      </c>
    </row>
    <row r="111" spans="1:7" ht="38.25" x14ac:dyDescent="0.2">
      <c r="A111" s="37" t="s">
        <v>196</v>
      </c>
      <c r="B111" s="6">
        <v>968</v>
      </c>
      <c r="C111" s="6" t="s">
        <v>77</v>
      </c>
      <c r="D111" s="6" t="s">
        <v>115</v>
      </c>
      <c r="E111" s="6" t="s">
        <v>213</v>
      </c>
      <c r="F111" s="6" t="s">
        <v>189</v>
      </c>
      <c r="G111" s="85">
        <v>108.34</v>
      </c>
    </row>
    <row r="112" spans="1:7" ht="25.5" x14ac:dyDescent="0.2">
      <c r="A112" s="37" t="s">
        <v>130</v>
      </c>
      <c r="B112" s="6">
        <v>968</v>
      </c>
      <c r="C112" s="6" t="s">
        <v>77</v>
      </c>
      <c r="D112" s="6" t="s">
        <v>115</v>
      </c>
      <c r="E112" s="6" t="s">
        <v>213</v>
      </c>
      <c r="F112" s="6" t="s">
        <v>131</v>
      </c>
      <c r="G112" s="85">
        <v>22</v>
      </c>
    </row>
    <row r="113" spans="1:7" ht="25.5" x14ac:dyDescent="0.2">
      <c r="A113" s="37" t="s">
        <v>132</v>
      </c>
      <c r="B113" s="6">
        <v>968</v>
      </c>
      <c r="C113" s="6" t="s">
        <v>77</v>
      </c>
      <c r="D113" s="6" t="s">
        <v>115</v>
      </c>
      <c r="E113" s="6" t="s">
        <v>213</v>
      </c>
      <c r="F113" s="6" t="s">
        <v>133</v>
      </c>
      <c r="G113" s="85">
        <v>24.21</v>
      </c>
    </row>
    <row r="114" spans="1:7" s="42" customFormat="1" ht="25.5" x14ac:dyDescent="0.2">
      <c r="A114" s="31" t="s">
        <v>183</v>
      </c>
      <c r="B114" s="4" t="s">
        <v>177</v>
      </c>
      <c r="C114" s="4" t="s">
        <v>77</v>
      </c>
      <c r="D114" s="4" t="s">
        <v>115</v>
      </c>
      <c r="E114" s="4" t="s">
        <v>536</v>
      </c>
      <c r="F114" s="4"/>
      <c r="G114" s="84">
        <f>G116+G115+G117+G118</f>
        <v>6974.6538499999997</v>
      </c>
    </row>
    <row r="115" spans="1:7" s="42" customFormat="1" ht="25.5" x14ac:dyDescent="0.2">
      <c r="A115" s="37" t="s">
        <v>130</v>
      </c>
      <c r="B115" s="6" t="s">
        <v>177</v>
      </c>
      <c r="C115" s="6" t="s">
        <v>77</v>
      </c>
      <c r="D115" s="6" t="s">
        <v>115</v>
      </c>
      <c r="E115" s="6" t="s">
        <v>536</v>
      </c>
      <c r="F115" s="6" t="s">
        <v>131</v>
      </c>
      <c r="G115" s="85">
        <v>32.404060000000001</v>
      </c>
    </row>
    <row r="116" spans="1:7" ht="25.5" x14ac:dyDescent="0.2">
      <c r="A116" s="37" t="s">
        <v>132</v>
      </c>
      <c r="B116" s="6" t="s">
        <v>177</v>
      </c>
      <c r="C116" s="6" t="s">
        <v>77</v>
      </c>
      <c r="D116" s="6" t="s">
        <v>115</v>
      </c>
      <c r="E116" s="6" t="s">
        <v>536</v>
      </c>
      <c r="F116" s="6" t="s">
        <v>133</v>
      </c>
      <c r="G116" s="85">
        <v>6903.7407899999998</v>
      </c>
    </row>
    <row r="117" spans="1:7" x14ac:dyDescent="0.2">
      <c r="A117" s="37" t="s">
        <v>443</v>
      </c>
      <c r="B117" s="6" t="s">
        <v>177</v>
      </c>
      <c r="C117" s="6" t="s">
        <v>77</v>
      </c>
      <c r="D117" s="6" t="s">
        <v>115</v>
      </c>
      <c r="E117" s="6" t="s">
        <v>536</v>
      </c>
      <c r="F117" s="6" t="s">
        <v>442</v>
      </c>
      <c r="G117" s="85">
        <v>28.78107</v>
      </c>
    </row>
    <row r="118" spans="1:7" ht="27.75" customHeight="1" x14ac:dyDescent="0.2">
      <c r="A118" s="37" t="s">
        <v>592</v>
      </c>
      <c r="B118" s="6" t="s">
        <v>177</v>
      </c>
      <c r="C118" s="6" t="s">
        <v>77</v>
      </c>
      <c r="D118" s="6" t="s">
        <v>115</v>
      </c>
      <c r="E118" s="6" t="s">
        <v>536</v>
      </c>
      <c r="F118" s="6" t="s">
        <v>591</v>
      </c>
      <c r="G118" s="85">
        <v>9.7279300000000006</v>
      </c>
    </row>
    <row r="119" spans="1:7" s="42" customFormat="1" ht="25.5" x14ac:dyDescent="0.2">
      <c r="A119" s="31" t="s">
        <v>342</v>
      </c>
      <c r="B119" s="4">
        <v>968</v>
      </c>
      <c r="C119" s="4" t="s">
        <v>77</v>
      </c>
      <c r="D119" s="4" t="s">
        <v>115</v>
      </c>
      <c r="E119" s="4" t="s">
        <v>41</v>
      </c>
      <c r="F119" s="4"/>
      <c r="G119" s="84">
        <f>G120</f>
        <v>2718.7</v>
      </c>
    </row>
    <row r="120" spans="1:7" ht="51" x14ac:dyDescent="0.2">
      <c r="A120" s="26" t="s">
        <v>142</v>
      </c>
      <c r="B120" s="6">
        <v>968</v>
      </c>
      <c r="C120" s="6" t="s">
        <v>77</v>
      </c>
      <c r="D120" s="6" t="s">
        <v>115</v>
      </c>
      <c r="E120" s="6" t="s">
        <v>41</v>
      </c>
      <c r="F120" s="6" t="s">
        <v>146</v>
      </c>
      <c r="G120" s="20">
        <v>2718.7</v>
      </c>
    </row>
    <row r="121" spans="1:7" ht="25.5" x14ac:dyDescent="0.2">
      <c r="A121" s="38" t="s">
        <v>169</v>
      </c>
      <c r="B121" s="11">
        <v>968</v>
      </c>
      <c r="C121" s="11" t="s">
        <v>77</v>
      </c>
      <c r="D121" s="11" t="s">
        <v>115</v>
      </c>
      <c r="E121" s="11" t="s">
        <v>214</v>
      </c>
      <c r="F121" s="11"/>
      <c r="G121" s="54">
        <f>G122</f>
        <v>23706.538999999997</v>
      </c>
    </row>
    <row r="122" spans="1:7" ht="25.5" x14ac:dyDescent="0.2">
      <c r="A122" s="31" t="s">
        <v>160</v>
      </c>
      <c r="B122" s="4">
        <v>968</v>
      </c>
      <c r="C122" s="4" t="s">
        <v>77</v>
      </c>
      <c r="D122" s="4" t="s">
        <v>115</v>
      </c>
      <c r="E122" s="4" t="s">
        <v>215</v>
      </c>
      <c r="F122" s="4"/>
      <c r="G122" s="5">
        <f>SUM(G123:G130)</f>
        <v>23706.538999999997</v>
      </c>
    </row>
    <row r="123" spans="1:7" x14ac:dyDescent="0.2">
      <c r="A123" s="39" t="s">
        <v>296</v>
      </c>
      <c r="B123" s="6">
        <v>968</v>
      </c>
      <c r="C123" s="6" t="s">
        <v>77</v>
      </c>
      <c r="D123" s="6" t="s">
        <v>115</v>
      </c>
      <c r="E123" s="6" t="s">
        <v>215</v>
      </c>
      <c r="F123" s="6" t="s">
        <v>161</v>
      </c>
      <c r="G123" s="20">
        <v>11838.2</v>
      </c>
    </row>
    <row r="124" spans="1:7" ht="25.5" x14ac:dyDescent="0.2">
      <c r="A124" s="15" t="s">
        <v>294</v>
      </c>
      <c r="B124" s="6" t="s">
        <v>177</v>
      </c>
      <c r="C124" s="6" t="s">
        <v>77</v>
      </c>
      <c r="D124" s="6" t="s">
        <v>115</v>
      </c>
      <c r="E124" s="6" t="s">
        <v>215</v>
      </c>
      <c r="F124" s="6" t="s">
        <v>512</v>
      </c>
      <c r="G124" s="20">
        <v>205.8</v>
      </c>
    </row>
    <row r="125" spans="1:7" ht="38.25" x14ac:dyDescent="0.2">
      <c r="A125" s="15" t="s">
        <v>298</v>
      </c>
      <c r="B125" s="6">
        <v>968</v>
      </c>
      <c r="C125" s="6" t="s">
        <v>77</v>
      </c>
      <c r="D125" s="6" t="s">
        <v>115</v>
      </c>
      <c r="E125" s="6" t="s">
        <v>215</v>
      </c>
      <c r="F125" s="6" t="s">
        <v>216</v>
      </c>
      <c r="G125" s="20">
        <v>3572.4875000000002</v>
      </c>
    </row>
    <row r="126" spans="1:7" ht="25.5" x14ac:dyDescent="0.2">
      <c r="A126" s="37" t="s">
        <v>130</v>
      </c>
      <c r="B126" s="6" t="s">
        <v>177</v>
      </c>
      <c r="C126" s="6" t="s">
        <v>77</v>
      </c>
      <c r="D126" s="6" t="s">
        <v>115</v>
      </c>
      <c r="E126" s="6" t="s">
        <v>215</v>
      </c>
      <c r="F126" s="6" t="s">
        <v>131</v>
      </c>
      <c r="G126" s="20">
        <v>871.5</v>
      </c>
    </row>
    <row r="127" spans="1:7" ht="25.5" x14ac:dyDescent="0.2">
      <c r="A127" s="15" t="s">
        <v>132</v>
      </c>
      <c r="B127" s="6">
        <v>968</v>
      </c>
      <c r="C127" s="6" t="s">
        <v>77</v>
      </c>
      <c r="D127" s="6" t="s">
        <v>115</v>
      </c>
      <c r="E127" s="6" t="s">
        <v>215</v>
      </c>
      <c r="F127" s="6" t="s">
        <v>133</v>
      </c>
      <c r="G127" s="20">
        <v>5870.7389999999996</v>
      </c>
    </row>
    <row r="128" spans="1:7" x14ac:dyDescent="0.2">
      <c r="A128" s="15" t="s">
        <v>443</v>
      </c>
      <c r="B128" s="6">
        <v>968</v>
      </c>
      <c r="C128" s="6" t="s">
        <v>77</v>
      </c>
      <c r="D128" s="6" t="s">
        <v>115</v>
      </c>
      <c r="E128" s="6" t="s">
        <v>215</v>
      </c>
      <c r="F128" s="6" t="s">
        <v>442</v>
      </c>
      <c r="G128" s="20">
        <v>1297.5</v>
      </c>
    </row>
    <row r="129" spans="1:7" x14ac:dyDescent="0.2">
      <c r="A129" s="15" t="s">
        <v>511</v>
      </c>
      <c r="B129" s="6" t="s">
        <v>177</v>
      </c>
      <c r="C129" s="6" t="s">
        <v>77</v>
      </c>
      <c r="D129" s="6" t="s">
        <v>115</v>
      </c>
      <c r="E129" s="6" t="s">
        <v>215</v>
      </c>
      <c r="F129" s="6" t="s">
        <v>513</v>
      </c>
      <c r="G129" s="20">
        <v>50</v>
      </c>
    </row>
    <row r="130" spans="1:7" x14ac:dyDescent="0.2">
      <c r="A130" s="15" t="s">
        <v>355</v>
      </c>
      <c r="B130" s="6" t="s">
        <v>177</v>
      </c>
      <c r="C130" s="6" t="s">
        <v>77</v>
      </c>
      <c r="D130" s="6" t="s">
        <v>115</v>
      </c>
      <c r="E130" s="6" t="s">
        <v>215</v>
      </c>
      <c r="F130" s="6" t="s">
        <v>354</v>
      </c>
      <c r="G130" s="20">
        <v>0.3125</v>
      </c>
    </row>
    <row r="131" spans="1:7" s="42" customFormat="1" x14ac:dyDescent="0.2">
      <c r="A131" s="17" t="s">
        <v>103</v>
      </c>
      <c r="B131" s="4" t="s">
        <v>177</v>
      </c>
      <c r="C131" s="4" t="s">
        <v>77</v>
      </c>
      <c r="D131" s="4" t="s">
        <v>115</v>
      </c>
      <c r="E131" s="4" t="s">
        <v>209</v>
      </c>
      <c r="F131" s="4"/>
      <c r="G131" s="5">
        <f>G132</f>
        <v>217</v>
      </c>
    </row>
    <row r="132" spans="1:7" x14ac:dyDescent="0.2">
      <c r="A132" s="15" t="s">
        <v>452</v>
      </c>
      <c r="B132" s="6" t="s">
        <v>177</v>
      </c>
      <c r="C132" s="6" t="s">
        <v>77</v>
      </c>
      <c r="D132" s="6" t="s">
        <v>115</v>
      </c>
      <c r="E132" s="6" t="s">
        <v>209</v>
      </c>
      <c r="F132" s="6" t="s">
        <v>451</v>
      </c>
      <c r="G132" s="20">
        <v>217</v>
      </c>
    </row>
    <row r="133" spans="1:7" ht="25.5" x14ac:dyDescent="0.2">
      <c r="A133" s="22" t="s">
        <v>156</v>
      </c>
      <c r="B133" s="9" t="s">
        <v>177</v>
      </c>
      <c r="C133" s="9" t="s">
        <v>92</v>
      </c>
      <c r="D133" s="9"/>
      <c r="E133" s="55"/>
      <c r="F133" s="55"/>
      <c r="G133" s="52">
        <f>G134</f>
        <v>2500</v>
      </c>
    </row>
    <row r="134" spans="1:7" ht="25.5" x14ac:dyDescent="0.2">
      <c r="A134" s="24" t="s">
        <v>116</v>
      </c>
      <c r="B134" s="8">
        <v>968</v>
      </c>
      <c r="C134" s="8" t="s">
        <v>92</v>
      </c>
      <c r="D134" s="8" t="s">
        <v>86</v>
      </c>
      <c r="E134" s="8"/>
      <c r="F134" s="8"/>
      <c r="G134" s="53">
        <f>G135</f>
        <v>2500</v>
      </c>
    </row>
    <row r="135" spans="1:7" ht="63.75" x14ac:dyDescent="0.2">
      <c r="A135" s="41" t="s">
        <v>421</v>
      </c>
      <c r="B135" s="11" t="s">
        <v>177</v>
      </c>
      <c r="C135" s="11" t="s">
        <v>92</v>
      </c>
      <c r="D135" s="11" t="s">
        <v>86</v>
      </c>
      <c r="E135" s="11" t="s">
        <v>422</v>
      </c>
      <c r="F135" s="11"/>
      <c r="G135" s="54">
        <f>G136</f>
        <v>2500</v>
      </c>
    </row>
    <row r="136" spans="1:7" ht="38.25" x14ac:dyDescent="0.2">
      <c r="A136" s="23" t="s">
        <v>423</v>
      </c>
      <c r="B136" s="4">
        <v>968</v>
      </c>
      <c r="C136" s="4" t="s">
        <v>92</v>
      </c>
      <c r="D136" s="4" t="s">
        <v>86</v>
      </c>
      <c r="E136" s="4" t="s">
        <v>424</v>
      </c>
      <c r="F136" s="4"/>
      <c r="G136" s="5">
        <f>G137</f>
        <v>2500</v>
      </c>
    </row>
    <row r="137" spans="1:7" ht="25.5" x14ac:dyDescent="0.2">
      <c r="A137" s="130" t="s">
        <v>425</v>
      </c>
      <c r="B137" s="4">
        <v>968</v>
      </c>
      <c r="C137" s="4" t="s">
        <v>92</v>
      </c>
      <c r="D137" s="4" t="s">
        <v>86</v>
      </c>
      <c r="E137" s="4" t="s">
        <v>426</v>
      </c>
      <c r="F137" s="4"/>
      <c r="G137" s="5">
        <f>G138+G139</f>
        <v>2500</v>
      </c>
    </row>
    <row r="138" spans="1:7" ht="25.5" x14ac:dyDescent="0.2">
      <c r="A138" s="131" t="s">
        <v>542</v>
      </c>
      <c r="B138" s="6" t="s">
        <v>177</v>
      </c>
      <c r="C138" s="6" t="s">
        <v>92</v>
      </c>
      <c r="D138" s="6" t="s">
        <v>86</v>
      </c>
      <c r="E138" s="6" t="s">
        <v>426</v>
      </c>
      <c r="F138" s="6" t="s">
        <v>131</v>
      </c>
      <c r="G138" s="20">
        <v>16</v>
      </c>
    </row>
    <row r="139" spans="1:7" ht="25.5" x14ac:dyDescent="0.2">
      <c r="A139" s="15" t="s">
        <v>132</v>
      </c>
      <c r="B139" s="6">
        <v>968</v>
      </c>
      <c r="C139" s="6" t="s">
        <v>92</v>
      </c>
      <c r="D139" s="6" t="s">
        <v>86</v>
      </c>
      <c r="E139" s="6" t="s">
        <v>426</v>
      </c>
      <c r="F139" s="6" t="s">
        <v>133</v>
      </c>
      <c r="G139" s="20">
        <v>2484</v>
      </c>
    </row>
    <row r="140" spans="1:7" s="42" customFormat="1" x14ac:dyDescent="0.2">
      <c r="A140" s="22" t="s">
        <v>138</v>
      </c>
      <c r="B140" s="9">
        <v>968</v>
      </c>
      <c r="C140" s="9" t="s">
        <v>80</v>
      </c>
      <c r="D140" s="9"/>
      <c r="E140" s="9"/>
      <c r="F140" s="9"/>
      <c r="G140" s="52">
        <f>G141+G162+G148+G153</f>
        <v>123886.27198</v>
      </c>
    </row>
    <row r="141" spans="1:7" s="42" customFormat="1" x14ac:dyDescent="0.2">
      <c r="A141" s="24" t="s">
        <v>70</v>
      </c>
      <c r="B141" s="8" t="s">
        <v>177</v>
      </c>
      <c r="C141" s="8" t="s">
        <v>80</v>
      </c>
      <c r="D141" s="8" t="s">
        <v>82</v>
      </c>
      <c r="E141" s="24"/>
      <c r="F141" s="24"/>
      <c r="G141" s="53">
        <f>G142</f>
        <v>4108.451</v>
      </c>
    </row>
    <row r="142" spans="1:7" s="42" customFormat="1" x14ac:dyDescent="0.2">
      <c r="A142" s="41" t="s">
        <v>174</v>
      </c>
      <c r="B142" s="11" t="s">
        <v>177</v>
      </c>
      <c r="C142" s="11" t="s">
        <v>80</v>
      </c>
      <c r="D142" s="11" t="s">
        <v>82</v>
      </c>
      <c r="E142" s="11" t="s">
        <v>197</v>
      </c>
      <c r="F142" s="41"/>
      <c r="G142" s="81">
        <f>G143+G146</f>
        <v>4108.451</v>
      </c>
    </row>
    <row r="143" spans="1:7" s="42" customFormat="1" ht="51" x14ac:dyDescent="0.2">
      <c r="A143" s="31" t="s">
        <v>318</v>
      </c>
      <c r="B143" s="4" t="s">
        <v>177</v>
      </c>
      <c r="C143" s="4" t="s">
        <v>80</v>
      </c>
      <c r="D143" s="4" t="s">
        <v>82</v>
      </c>
      <c r="E143" s="4" t="s">
        <v>331</v>
      </c>
      <c r="F143" s="4"/>
      <c r="G143" s="84">
        <f>SUM(G144:G145)</f>
        <v>60.704999999999998</v>
      </c>
    </row>
    <row r="144" spans="1:7" s="42" customFormat="1" x14ac:dyDescent="0.2">
      <c r="A144" s="39" t="s">
        <v>296</v>
      </c>
      <c r="B144" s="6" t="s">
        <v>177</v>
      </c>
      <c r="C144" s="6" t="s">
        <v>80</v>
      </c>
      <c r="D144" s="6" t="s">
        <v>82</v>
      </c>
      <c r="E144" s="6" t="s">
        <v>331</v>
      </c>
      <c r="F144" s="6" t="s">
        <v>161</v>
      </c>
      <c r="G144" s="85">
        <v>46.625</v>
      </c>
    </row>
    <row r="145" spans="1:7" s="42" customFormat="1" ht="25.5" x14ac:dyDescent="0.2">
      <c r="A145" s="37" t="s">
        <v>294</v>
      </c>
      <c r="B145" s="6" t="s">
        <v>177</v>
      </c>
      <c r="C145" s="6" t="s">
        <v>80</v>
      </c>
      <c r="D145" s="6" t="s">
        <v>82</v>
      </c>
      <c r="E145" s="6" t="s">
        <v>331</v>
      </c>
      <c r="F145" s="6" t="s">
        <v>216</v>
      </c>
      <c r="G145" s="85">
        <v>14.08</v>
      </c>
    </row>
    <row r="146" spans="1:7" s="42" customFormat="1" ht="51" x14ac:dyDescent="0.2">
      <c r="A146" s="32" t="s">
        <v>317</v>
      </c>
      <c r="B146" s="4" t="s">
        <v>177</v>
      </c>
      <c r="C146" s="4" t="s">
        <v>80</v>
      </c>
      <c r="D146" s="4" t="s">
        <v>82</v>
      </c>
      <c r="E146" s="4" t="s">
        <v>330</v>
      </c>
      <c r="F146" s="4"/>
      <c r="G146" s="84">
        <f>G147</f>
        <v>4047.7460000000001</v>
      </c>
    </row>
    <row r="147" spans="1:7" s="42" customFormat="1" ht="25.5" x14ac:dyDescent="0.2">
      <c r="A147" s="37" t="s">
        <v>132</v>
      </c>
      <c r="B147" s="6" t="s">
        <v>177</v>
      </c>
      <c r="C147" s="6" t="s">
        <v>80</v>
      </c>
      <c r="D147" s="6" t="s">
        <v>82</v>
      </c>
      <c r="E147" s="6" t="s">
        <v>330</v>
      </c>
      <c r="F147" s="6" t="s">
        <v>133</v>
      </c>
      <c r="G147" s="85">
        <v>4047.7460000000001</v>
      </c>
    </row>
    <row r="148" spans="1:7" s="42" customFormat="1" x14ac:dyDescent="0.2">
      <c r="A148" s="24" t="s">
        <v>70</v>
      </c>
      <c r="B148" s="8" t="s">
        <v>177</v>
      </c>
      <c r="C148" s="8" t="s">
        <v>80</v>
      </c>
      <c r="D148" s="8" t="s">
        <v>85</v>
      </c>
      <c r="E148" s="24"/>
      <c r="F148" s="24"/>
      <c r="G148" s="53">
        <f>G149</f>
        <v>16730.654000000002</v>
      </c>
    </row>
    <row r="149" spans="1:7" s="42" customFormat="1" ht="63.75" x14ac:dyDescent="0.2">
      <c r="A149" s="41" t="s">
        <v>421</v>
      </c>
      <c r="B149" s="11" t="s">
        <v>177</v>
      </c>
      <c r="C149" s="11" t="s">
        <v>80</v>
      </c>
      <c r="D149" s="11" t="s">
        <v>85</v>
      </c>
      <c r="E149" s="11" t="s">
        <v>422</v>
      </c>
      <c r="F149" s="11"/>
      <c r="G149" s="54">
        <f>G150</f>
        <v>16730.654000000002</v>
      </c>
    </row>
    <row r="150" spans="1:7" s="42" customFormat="1" ht="38.25" x14ac:dyDescent="0.2">
      <c r="A150" s="16" t="s">
        <v>423</v>
      </c>
      <c r="B150" s="4" t="s">
        <v>177</v>
      </c>
      <c r="C150" s="4" t="s">
        <v>80</v>
      </c>
      <c r="D150" s="4" t="s">
        <v>85</v>
      </c>
      <c r="E150" s="4" t="s">
        <v>534</v>
      </c>
      <c r="F150" s="4"/>
      <c r="G150" s="5">
        <f>G151</f>
        <v>16730.654000000002</v>
      </c>
    </row>
    <row r="151" spans="1:7" s="42" customFormat="1" ht="38.25" x14ac:dyDescent="0.2">
      <c r="A151" s="16" t="s">
        <v>533</v>
      </c>
      <c r="B151" s="4" t="s">
        <v>177</v>
      </c>
      <c r="C151" s="4" t="s">
        <v>80</v>
      </c>
      <c r="D151" s="4" t="s">
        <v>85</v>
      </c>
      <c r="E151" s="4" t="s">
        <v>535</v>
      </c>
      <c r="F151" s="4"/>
      <c r="G151" s="5">
        <f>G152</f>
        <v>16730.654000000002</v>
      </c>
    </row>
    <row r="152" spans="1:7" s="42" customFormat="1" x14ac:dyDescent="0.2">
      <c r="A152" s="15" t="s">
        <v>187</v>
      </c>
      <c r="B152" s="6" t="s">
        <v>177</v>
      </c>
      <c r="C152" s="86" t="s">
        <v>80</v>
      </c>
      <c r="D152" s="86" t="s">
        <v>85</v>
      </c>
      <c r="E152" s="6" t="s">
        <v>535</v>
      </c>
      <c r="F152" s="86" t="s">
        <v>137</v>
      </c>
      <c r="G152" s="85">
        <f>15894.1213+836.5327</f>
        <v>16730.654000000002</v>
      </c>
    </row>
    <row r="153" spans="1:7" s="124" customFormat="1" x14ac:dyDescent="0.2">
      <c r="A153" s="140" t="s">
        <v>580</v>
      </c>
      <c r="B153" s="141" t="s">
        <v>177</v>
      </c>
      <c r="C153" s="141" t="s">
        <v>80</v>
      </c>
      <c r="D153" s="141" t="s">
        <v>83</v>
      </c>
      <c r="E153" s="122"/>
      <c r="F153" s="122"/>
      <c r="G153" s="142">
        <f>G154</f>
        <v>101402.36698000001</v>
      </c>
    </row>
    <row r="154" spans="1:7" s="43" customFormat="1" ht="51" x14ac:dyDescent="0.2">
      <c r="A154" s="40" t="s">
        <v>350</v>
      </c>
      <c r="B154" s="11" t="s">
        <v>177</v>
      </c>
      <c r="C154" s="143" t="s">
        <v>80</v>
      </c>
      <c r="D154" s="143" t="s">
        <v>83</v>
      </c>
      <c r="E154" s="11" t="s">
        <v>217</v>
      </c>
      <c r="F154" s="143"/>
      <c r="G154" s="144">
        <f>G155</f>
        <v>101402.36698000001</v>
      </c>
    </row>
    <row r="155" spans="1:7" s="42" customFormat="1" ht="25.5" x14ac:dyDescent="0.2">
      <c r="A155" s="17" t="s">
        <v>579</v>
      </c>
      <c r="B155" s="4" t="s">
        <v>177</v>
      </c>
      <c r="C155" s="128" t="s">
        <v>80</v>
      </c>
      <c r="D155" s="128" t="s">
        <v>83</v>
      </c>
      <c r="E155" s="4" t="s">
        <v>578</v>
      </c>
      <c r="F155" s="128"/>
      <c r="G155" s="84">
        <f>G156</f>
        <v>101402.36698000001</v>
      </c>
    </row>
    <row r="156" spans="1:7" s="42" customFormat="1" ht="25.5" x14ac:dyDescent="0.2">
      <c r="A156" s="17" t="s">
        <v>575</v>
      </c>
      <c r="B156" s="4" t="s">
        <v>177</v>
      </c>
      <c r="C156" s="128" t="s">
        <v>80</v>
      </c>
      <c r="D156" s="128" t="s">
        <v>83</v>
      </c>
      <c r="E156" s="4" t="s">
        <v>577</v>
      </c>
      <c r="F156" s="128"/>
      <c r="G156" s="84">
        <f>G157+G160</f>
        <v>101402.36698000001</v>
      </c>
    </row>
    <row r="157" spans="1:7" s="42" customFormat="1" ht="25.5" x14ac:dyDescent="0.2">
      <c r="A157" s="17" t="s">
        <v>463</v>
      </c>
      <c r="B157" s="4" t="s">
        <v>177</v>
      </c>
      <c r="C157" s="128" t="s">
        <v>80</v>
      </c>
      <c r="D157" s="128" t="s">
        <v>83</v>
      </c>
      <c r="E157" s="4" t="s">
        <v>576</v>
      </c>
      <c r="F157" s="128"/>
      <c r="G157" s="84">
        <f>G158+G159</f>
        <v>101020.41</v>
      </c>
    </row>
    <row r="158" spans="1:7" s="42" customFormat="1" x14ac:dyDescent="0.2">
      <c r="A158" s="15" t="s">
        <v>187</v>
      </c>
      <c r="B158" s="6" t="s">
        <v>177</v>
      </c>
      <c r="C158" s="86" t="s">
        <v>80</v>
      </c>
      <c r="D158" s="86" t="s">
        <v>83</v>
      </c>
      <c r="E158" s="6" t="s">
        <v>576</v>
      </c>
      <c r="F158" s="86" t="s">
        <v>137</v>
      </c>
      <c r="G158" s="85">
        <v>50000</v>
      </c>
    </row>
    <row r="159" spans="1:7" s="42" customFormat="1" x14ac:dyDescent="0.2">
      <c r="A159" s="15" t="s">
        <v>453</v>
      </c>
      <c r="B159" s="6" t="s">
        <v>177</v>
      </c>
      <c r="C159" s="86" t="s">
        <v>80</v>
      </c>
      <c r="D159" s="86" t="s">
        <v>83</v>
      </c>
      <c r="E159" s="6" t="s">
        <v>576</v>
      </c>
      <c r="F159" s="86" t="s">
        <v>155</v>
      </c>
      <c r="G159" s="85">
        <v>51020.41</v>
      </c>
    </row>
    <row r="160" spans="1:7" s="42" customFormat="1" ht="66.75" customHeight="1" x14ac:dyDescent="0.2">
      <c r="A160" s="17" t="s">
        <v>574</v>
      </c>
      <c r="B160" s="4" t="s">
        <v>177</v>
      </c>
      <c r="C160" s="128" t="s">
        <v>80</v>
      </c>
      <c r="D160" s="128" t="s">
        <v>83</v>
      </c>
      <c r="E160" s="4" t="s">
        <v>573</v>
      </c>
      <c r="F160" s="128"/>
      <c r="G160" s="84">
        <f>G161</f>
        <v>381.95697999999999</v>
      </c>
    </row>
    <row r="161" spans="1:7" s="42" customFormat="1" x14ac:dyDescent="0.2">
      <c r="A161" s="15" t="s">
        <v>453</v>
      </c>
      <c r="B161" s="6" t="s">
        <v>177</v>
      </c>
      <c r="C161" s="86" t="s">
        <v>80</v>
      </c>
      <c r="D161" s="86" t="s">
        <v>83</v>
      </c>
      <c r="E161" s="6" t="s">
        <v>573</v>
      </c>
      <c r="F161" s="86" t="s">
        <v>155</v>
      </c>
      <c r="G161" s="85">
        <v>381.95697999999999</v>
      </c>
    </row>
    <row r="162" spans="1:7" x14ac:dyDescent="0.2">
      <c r="A162" s="24" t="s">
        <v>122</v>
      </c>
      <c r="B162" s="8">
        <v>968</v>
      </c>
      <c r="C162" s="8" t="s">
        <v>80</v>
      </c>
      <c r="D162" s="8" t="s">
        <v>98</v>
      </c>
      <c r="E162" s="8"/>
      <c r="F162" s="8"/>
      <c r="G162" s="53">
        <f>G167+G180+G163</f>
        <v>1644.8</v>
      </c>
    </row>
    <row r="163" spans="1:7" s="132" customFormat="1" ht="40.5" customHeight="1" x14ac:dyDescent="0.2">
      <c r="A163" s="145" t="s">
        <v>490</v>
      </c>
      <c r="B163" s="143" t="s">
        <v>177</v>
      </c>
      <c r="C163" s="143" t="s">
        <v>80</v>
      </c>
      <c r="D163" s="143" t="s">
        <v>98</v>
      </c>
      <c r="E163" s="143" t="s">
        <v>492</v>
      </c>
      <c r="F163" s="143"/>
      <c r="G163" s="144">
        <f>G164</f>
        <v>600</v>
      </c>
    </row>
    <row r="164" spans="1:7" ht="38.25" x14ac:dyDescent="0.2">
      <c r="A164" s="137" t="s">
        <v>595</v>
      </c>
      <c r="B164" s="128" t="s">
        <v>177</v>
      </c>
      <c r="C164" s="128" t="s">
        <v>80</v>
      </c>
      <c r="D164" s="128" t="s">
        <v>98</v>
      </c>
      <c r="E164" s="128" t="s">
        <v>596</v>
      </c>
      <c r="F164" s="143"/>
      <c r="G164" s="84">
        <f>G165</f>
        <v>600</v>
      </c>
    </row>
    <row r="165" spans="1:7" ht="40.5" customHeight="1" x14ac:dyDescent="0.2">
      <c r="A165" s="137" t="s">
        <v>594</v>
      </c>
      <c r="B165" s="128" t="s">
        <v>177</v>
      </c>
      <c r="C165" s="128" t="s">
        <v>80</v>
      </c>
      <c r="D165" s="128" t="s">
        <v>98</v>
      </c>
      <c r="E165" s="128" t="s">
        <v>593</v>
      </c>
      <c r="F165" s="150"/>
      <c r="G165" s="84">
        <f>G166</f>
        <v>600</v>
      </c>
    </row>
    <row r="166" spans="1:7" x14ac:dyDescent="0.2">
      <c r="A166" s="15" t="s">
        <v>453</v>
      </c>
      <c r="B166" s="86" t="s">
        <v>177</v>
      </c>
      <c r="C166" s="86" t="s">
        <v>80</v>
      </c>
      <c r="D166" s="86" t="s">
        <v>98</v>
      </c>
      <c r="E166" s="86" t="s">
        <v>593</v>
      </c>
      <c r="F166" s="86" t="s">
        <v>155</v>
      </c>
      <c r="G166" s="85">
        <v>600</v>
      </c>
    </row>
    <row r="167" spans="1:7" ht="25.5" x14ac:dyDescent="0.2">
      <c r="A167" s="41" t="s">
        <v>345</v>
      </c>
      <c r="B167" s="11" t="s">
        <v>177</v>
      </c>
      <c r="C167" s="11" t="s">
        <v>80</v>
      </c>
      <c r="D167" s="11" t="s">
        <v>98</v>
      </c>
      <c r="E167" s="12" t="s">
        <v>220</v>
      </c>
      <c r="F167" s="11"/>
      <c r="G167" s="54">
        <f>G168+G176+G172</f>
        <v>1041</v>
      </c>
    </row>
    <row r="168" spans="1:7" ht="27" x14ac:dyDescent="0.25">
      <c r="A168" s="71" t="s">
        <v>411</v>
      </c>
      <c r="B168" s="7">
        <v>968</v>
      </c>
      <c r="C168" s="7" t="s">
        <v>80</v>
      </c>
      <c r="D168" s="7" t="s">
        <v>98</v>
      </c>
      <c r="E168" s="7" t="s">
        <v>312</v>
      </c>
      <c r="F168" s="7"/>
      <c r="G168" s="44">
        <f>G169</f>
        <v>30</v>
      </c>
    </row>
    <row r="169" spans="1:7" s="42" customFormat="1" ht="25.5" x14ac:dyDescent="0.2">
      <c r="A169" s="16" t="s">
        <v>313</v>
      </c>
      <c r="B169" s="4">
        <v>968</v>
      </c>
      <c r="C169" s="4" t="s">
        <v>80</v>
      </c>
      <c r="D169" s="4" t="s">
        <v>98</v>
      </c>
      <c r="E169" s="4" t="s">
        <v>314</v>
      </c>
      <c r="F169" s="4"/>
      <c r="G169" s="5">
        <f>G170</f>
        <v>30</v>
      </c>
    </row>
    <row r="170" spans="1:7" ht="38.25" x14ac:dyDescent="0.2">
      <c r="A170" s="17" t="s">
        <v>315</v>
      </c>
      <c r="B170" s="4">
        <v>968</v>
      </c>
      <c r="C170" s="4" t="s">
        <v>80</v>
      </c>
      <c r="D170" s="4" t="s">
        <v>98</v>
      </c>
      <c r="E170" s="4" t="s">
        <v>316</v>
      </c>
      <c r="F170" s="4"/>
      <c r="G170" s="5">
        <f>G171</f>
        <v>30</v>
      </c>
    </row>
    <row r="171" spans="1:7" s="42" customFormat="1" ht="25.5" x14ac:dyDescent="0.2">
      <c r="A171" s="15" t="s">
        <v>132</v>
      </c>
      <c r="B171" s="6">
        <v>968</v>
      </c>
      <c r="C171" s="6" t="s">
        <v>80</v>
      </c>
      <c r="D171" s="6" t="s">
        <v>98</v>
      </c>
      <c r="E171" s="6" t="s">
        <v>316</v>
      </c>
      <c r="F171" s="6" t="s">
        <v>133</v>
      </c>
      <c r="G171" s="20">
        <v>30</v>
      </c>
    </row>
    <row r="172" spans="1:7" ht="40.5" x14ac:dyDescent="0.25">
      <c r="A172" s="69" t="s">
        <v>412</v>
      </c>
      <c r="B172" s="7" t="s">
        <v>177</v>
      </c>
      <c r="C172" s="7" t="s">
        <v>80</v>
      </c>
      <c r="D172" s="7" t="s">
        <v>98</v>
      </c>
      <c r="E172" s="7" t="s">
        <v>221</v>
      </c>
      <c r="F172" s="7"/>
      <c r="G172" s="44">
        <f>G173</f>
        <v>830</v>
      </c>
    </row>
    <row r="173" spans="1:7" ht="38.25" x14ac:dyDescent="0.2">
      <c r="A173" s="30" t="s">
        <v>287</v>
      </c>
      <c r="B173" s="6" t="s">
        <v>177</v>
      </c>
      <c r="C173" s="4" t="s">
        <v>80</v>
      </c>
      <c r="D173" s="4" t="s">
        <v>98</v>
      </c>
      <c r="E173" s="4" t="s">
        <v>288</v>
      </c>
      <c r="F173" s="4"/>
      <c r="G173" s="5">
        <f>G174</f>
        <v>830</v>
      </c>
    </row>
    <row r="174" spans="1:7" ht="25.5" x14ac:dyDescent="0.2">
      <c r="A174" s="31" t="s">
        <v>306</v>
      </c>
      <c r="B174" s="4" t="s">
        <v>177</v>
      </c>
      <c r="C174" s="4" t="s">
        <v>80</v>
      </c>
      <c r="D174" s="4" t="s">
        <v>98</v>
      </c>
      <c r="E174" s="4" t="s">
        <v>307</v>
      </c>
      <c r="F174" s="4"/>
      <c r="G174" s="5">
        <f>G175</f>
        <v>830</v>
      </c>
    </row>
    <row r="175" spans="1:7" ht="25.5" x14ac:dyDescent="0.2">
      <c r="A175" s="37" t="s">
        <v>132</v>
      </c>
      <c r="B175" s="6" t="s">
        <v>177</v>
      </c>
      <c r="C175" s="6" t="s">
        <v>80</v>
      </c>
      <c r="D175" s="6" t="s">
        <v>98</v>
      </c>
      <c r="E175" s="6" t="s">
        <v>307</v>
      </c>
      <c r="F175" s="6" t="s">
        <v>133</v>
      </c>
      <c r="G175" s="85">
        <f>400+430</f>
        <v>830</v>
      </c>
    </row>
    <row r="176" spans="1:7" ht="27" x14ac:dyDescent="0.25">
      <c r="A176" s="69" t="s">
        <v>413</v>
      </c>
      <c r="B176" s="7" t="s">
        <v>177</v>
      </c>
      <c r="C176" s="7" t="s">
        <v>80</v>
      </c>
      <c r="D176" s="7" t="s">
        <v>98</v>
      </c>
      <c r="E176" s="7" t="s">
        <v>55</v>
      </c>
      <c r="F176" s="7"/>
      <c r="G176" s="91">
        <f>G177</f>
        <v>181</v>
      </c>
    </row>
    <row r="177" spans="1:7" ht="25.5" x14ac:dyDescent="0.2">
      <c r="A177" s="30" t="s">
        <v>53</v>
      </c>
      <c r="B177" s="6" t="s">
        <v>177</v>
      </c>
      <c r="C177" s="4" t="s">
        <v>80</v>
      </c>
      <c r="D177" s="4" t="s">
        <v>98</v>
      </c>
      <c r="E177" s="4" t="s">
        <v>56</v>
      </c>
      <c r="F177" s="4"/>
      <c r="G177" s="84">
        <f>G178</f>
        <v>181</v>
      </c>
    </row>
    <row r="178" spans="1:7" ht="15.75" customHeight="1" x14ac:dyDescent="0.2">
      <c r="A178" s="31" t="s">
        <v>54</v>
      </c>
      <c r="B178" s="4" t="s">
        <v>177</v>
      </c>
      <c r="C178" s="4" t="s">
        <v>80</v>
      </c>
      <c r="D178" s="4" t="s">
        <v>98</v>
      </c>
      <c r="E178" s="4" t="s">
        <v>57</v>
      </c>
      <c r="F178" s="4"/>
      <c r="G178" s="84">
        <f>G179</f>
        <v>181</v>
      </c>
    </row>
    <row r="179" spans="1:7" ht="25.5" x14ac:dyDescent="0.2">
      <c r="A179" s="37" t="s">
        <v>132</v>
      </c>
      <c r="B179" s="6" t="s">
        <v>177</v>
      </c>
      <c r="C179" s="6" t="s">
        <v>80</v>
      </c>
      <c r="D179" s="6" t="s">
        <v>98</v>
      </c>
      <c r="E179" s="6" t="s">
        <v>58</v>
      </c>
      <c r="F179" s="86" t="s">
        <v>133</v>
      </c>
      <c r="G179" s="85">
        <f>181</f>
        <v>181</v>
      </c>
    </row>
    <row r="180" spans="1:7" s="42" customFormat="1" x14ac:dyDescent="0.2">
      <c r="A180" s="41" t="s">
        <v>174</v>
      </c>
      <c r="B180" s="11">
        <v>968</v>
      </c>
      <c r="C180" s="11" t="s">
        <v>80</v>
      </c>
      <c r="D180" s="11" t="s">
        <v>98</v>
      </c>
      <c r="E180" s="11" t="s">
        <v>197</v>
      </c>
      <c r="F180" s="11"/>
      <c r="G180" s="54">
        <f>G181</f>
        <v>3.8</v>
      </c>
    </row>
    <row r="181" spans="1:7" ht="63.75" x14ac:dyDescent="0.2">
      <c r="A181" s="25" t="s">
        <v>126</v>
      </c>
      <c r="B181" s="4">
        <v>968</v>
      </c>
      <c r="C181" s="4" t="s">
        <v>80</v>
      </c>
      <c r="D181" s="4" t="s">
        <v>98</v>
      </c>
      <c r="E181" s="4" t="s">
        <v>224</v>
      </c>
      <c r="F181" s="4"/>
      <c r="G181" s="5">
        <f>G182</f>
        <v>3.8</v>
      </c>
    </row>
    <row r="182" spans="1:7" ht="25.5" x14ac:dyDescent="0.2">
      <c r="A182" s="37" t="s">
        <v>132</v>
      </c>
      <c r="B182" s="6">
        <v>968</v>
      </c>
      <c r="C182" s="6" t="s">
        <v>80</v>
      </c>
      <c r="D182" s="6" t="s">
        <v>98</v>
      </c>
      <c r="E182" s="6" t="s">
        <v>224</v>
      </c>
      <c r="F182" s="6" t="s">
        <v>133</v>
      </c>
      <c r="G182" s="85">
        <v>3.8</v>
      </c>
    </row>
    <row r="183" spans="1:7" s="42" customFormat="1" x14ac:dyDescent="0.2">
      <c r="A183" s="35" t="s">
        <v>151</v>
      </c>
      <c r="B183" s="9" t="s">
        <v>177</v>
      </c>
      <c r="C183" s="9" t="s">
        <v>82</v>
      </c>
      <c r="D183" s="9"/>
      <c r="E183" s="9"/>
      <c r="F183" s="9"/>
      <c r="G183" s="52">
        <f>G188+G184+G199+G219</f>
        <v>572112.69689000002</v>
      </c>
    </row>
    <row r="184" spans="1:7" x14ac:dyDescent="0.2">
      <c r="A184" s="29" t="s">
        <v>599</v>
      </c>
      <c r="B184" s="8" t="s">
        <v>177</v>
      </c>
      <c r="C184" s="8" t="s">
        <v>82</v>
      </c>
      <c r="D184" s="8" t="s">
        <v>77</v>
      </c>
      <c r="E184" s="8"/>
      <c r="F184" s="8"/>
      <c r="G184" s="53">
        <f>G187</f>
        <v>185338.0704</v>
      </c>
    </row>
    <row r="185" spans="1:7" s="136" customFormat="1" x14ac:dyDescent="0.2">
      <c r="A185" s="18" t="s">
        <v>174</v>
      </c>
      <c r="B185" s="143" t="s">
        <v>177</v>
      </c>
      <c r="C185" s="143" t="s">
        <v>82</v>
      </c>
      <c r="D185" s="143" t="s">
        <v>77</v>
      </c>
      <c r="E185" s="143" t="s">
        <v>197</v>
      </c>
      <c r="F185" s="143"/>
      <c r="G185" s="144">
        <f>G186</f>
        <v>185338.0704</v>
      </c>
    </row>
    <row r="186" spans="1:7" s="132" customFormat="1" ht="78" customHeight="1" x14ac:dyDescent="0.2">
      <c r="A186" s="134" t="s">
        <v>598</v>
      </c>
      <c r="B186" s="128" t="s">
        <v>177</v>
      </c>
      <c r="C186" s="128" t="s">
        <v>82</v>
      </c>
      <c r="D186" s="128" t="s">
        <v>77</v>
      </c>
      <c r="E186" s="128" t="s">
        <v>597</v>
      </c>
      <c r="F186" s="150"/>
      <c r="G186" s="84">
        <f>G187</f>
        <v>185338.0704</v>
      </c>
    </row>
    <row r="187" spans="1:7" s="135" customFormat="1" x14ac:dyDescent="0.2">
      <c r="A187" s="133" t="s">
        <v>187</v>
      </c>
      <c r="B187" s="86" t="s">
        <v>177</v>
      </c>
      <c r="C187" s="86" t="s">
        <v>82</v>
      </c>
      <c r="D187" s="86" t="s">
        <v>77</v>
      </c>
      <c r="E187" s="86" t="s">
        <v>597</v>
      </c>
      <c r="F187" s="86" t="s">
        <v>137</v>
      </c>
      <c r="G187" s="85">
        <v>185338.0704</v>
      </c>
    </row>
    <row r="188" spans="1:7" x14ac:dyDescent="0.2">
      <c r="A188" s="29" t="s">
        <v>104</v>
      </c>
      <c r="B188" s="8" t="s">
        <v>177</v>
      </c>
      <c r="C188" s="8" t="s">
        <v>82</v>
      </c>
      <c r="D188" s="8" t="s">
        <v>79</v>
      </c>
      <c r="E188" s="8"/>
      <c r="F188" s="8"/>
      <c r="G188" s="53">
        <f>G194+G189</f>
        <v>116795.93040000001</v>
      </c>
    </row>
    <row r="189" spans="1:7" s="132" customFormat="1" ht="51" x14ac:dyDescent="0.2">
      <c r="A189" s="16" t="s">
        <v>564</v>
      </c>
      <c r="B189" s="128" t="s">
        <v>177</v>
      </c>
      <c r="C189" s="128" t="s">
        <v>82</v>
      </c>
      <c r="D189" s="128" t="s">
        <v>79</v>
      </c>
      <c r="E189" s="128" t="s">
        <v>546</v>
      </c>
      <c r="F189" s="128"/>
      <c r="G189" s="84">
        <f>G190</f>
        <v>102662.32</v>
      </c>
    </row>
    <row r="190" spans="1:7" s="135" customFormat="1" ht="38.25" x14ac:dyDescent="0.2">
      <c r="A190" s="134" t="s">
        <v>544</v>
      </c>
      <c r="B190" s="128" t="s">
        <v>177</v>
      </c>
      <c r="C190" s="128" t="s">
        <v>82</v>
      </c>
      <c r="D190" s="128" t="s">
        <v>79</v>
      </c>
      <c r="E190" s="128" t="s">
        <v>545</v>
      </c>
      <c r="F190" s="128"/>
      <c r="G190" s="84">
        <f>G191</f>
        <v>102662.32</v>
      </c>
    </row>
    <row r="191" spans="1:7" s="135" customFormat="1" x14ac:dyDescent="0.2">
      <c r="A191" s="134" t="s">
        <v>499</v>
      </c>
      <c r="B191" s="128" t="s">
        <v>177</v>
      </c>
      <c r="C191" s="128" t="s">
        <v>82</v>
      </c>
      <c r="D191" s="128" t="s">
        <v>79</v>
      </c>
      <c r="E191" s="128" t="s">
        <v>543</v>
      </c>
      <c r="F191" s="128"/>
      <c r="G191" s="84">
        <f>G192+G193</f>
        <v>102662.32</v>
      </c>
    </row>
    <row r="192" spans="1:7" s="132" customFormat="1" x14ac:dyDescent="0.2">
      <c r="A192" s="133" t="s">
        <v>187</v>
      </c>
      <c r="B192" s="86" t="s">
        <v>177</v>
      </c>
      <c r="C192" s="86" t="s">
        <v>82</v>
      </c>
      <c r="D192" s="86" t="s">
        <v>79</v>
      </c>
      <c r="E192" s="86" t="s">
        <v>543</v>
      </c>
      <c r="F192" s="86" t="s">
        <v>137</v>
      </c>
      <c r="G192" s="85">
        <v>51127.32</v>
      </c>
    </row>
    <row r="193" spans="1:7" s="132" customFormat="1" x14ac:dyDescent="0.2">
      <c r="A193" s="133" t="s">
        <v>453</v>
      </c>
      <c r="B193" s="86" t="s">
        <v>177</v>
      </c>
      <c r="C193" s="86" t="s">
        <v>82</v>
      </c>
      <c r="D193" s="86" t="s">
        <v>79</v>
      </c>
      <c r="E193" s="86" t="s">
        <v>543</v>
      </c>
      <c r="F193" s="86" t="s">
        <v>155</v>
      </c>
      <c r="G193" s="85">
        <v>51535</v>
      </c>
    </row>
    <row r="194" spans="1:7" s="42" customFormat="1" x14ac:dyDescent="0.2">
      <c r="A194" s="18" t="s">
        <v>174</v>
      </c>
      <c r="B194" s="11" t="s">
        <v>177</v>
      </c>
      <c r="C194" s="11" t="s">
        <v>82</v>
      </c>
      <c r="D194" s="11" t="s">
        <v>79</v>
      </c>
      <c r="E194" s="11" t="s">
        <v>197</v>
      </c>
      <c r="F194" s="11"/>
      <c r="G194" s="54">
        <f>G197+G195</f>
        <v>14133.6104</v>
      </c>
    </row>
    <row r="195" spans="1:7" s="42" customFormat="1" ht="63.75" x14ac:dyDescent="0.2">
      <c r="A195" s="16" t="s">
        <v>473</v>
      </c>
      <c r="B195" s="4" t="s">
        <v>177</v>
      </c>
      <c r="C195" s="4" t="s">
        <v>82</v>
      </c>
      <c r="D195" s="4" t="s">
        <v>79</v>
      </c>
      <c r="E195" s="4" t="s">
        <v>472</v>
      </c>
      <c r="F195" s="4"/>
      <c r="G195" s="5">
        <f>SUM(G196:G196)</f>
        <v>13510.0304</v>
      </c>
    </row>
    <row r="196" spans="1:7" s="42" customFormat="1" x14ac:dyDescent="0.2">
      <c r="A196" s="37" t="s">
        <v>187</v>
      </c>
      <c r="B196" s="6" t="s">
        <v>177</v>
      </c>
      <c r="C196" s="6" t="s">
        <v>82</v>
      </c>
      <c r="D196" s="6" t="s">
        <v>79</v>
      </c>
      <c r="E196" s="6" t="s">
        <v>472</v>
      </c>
      <c r="F196" s="6" t="s">
        <v>137</v>
      </c>
      <c r="G196" s="85">
        <v>13510.0304</v>
      </c>
    </row>
    <row r="197" spans="1:7" s="42" customFormat="1" ht="24.75" customHeight="1" x14ac:dyDescent="0.2">
      <c r="A197" s="16" t="s">
        <v>183</v>
      </c>
      <c r="B197" s="94" t="s">
        <v>177</v>
      </c>
      <c r="C197" s="4" t="s">
        <v>82</v>
      </c>
      <c r="D197" s="4" t="s">
        <v>79</v>
      </c>
      <c r="E197" s="4" t="s">
        <v>536</v>
      </c>
      <c r="F197" s="4"/>
      <c r="G197" s="5">
        <f>SUM(G198:G198)</f>
        <v>623.58000000000004</v>
      </c>
    </row>
    <row r="198" spans="1:7" s="42" customFormat="1" ht="25.5" x14ac:dyDescent="0.2">
      <c r="A198" s="37" t="s">
        <v>132</v>
      </c>
      <c r="B198" s="10" t="s">
        <v>177</v>
      </c>
      <c r="C198" s="6" t="s">
        <v>82</v>
      </c>
      <c r="D198" s="6" t="s">
        <v>79</v>
      </c>
      <c r="E198" s="6" t="s">
        <v>536</v>
      </c>
      <c r="F198" s="6" t="s">
        <v>133</v>
      </c>
      <c r="G198" s="20">
        <v>623.58000000000004</v>
      </c>
    </row>
    <row r="199" spans="1:7" x14ac:dyDescent="0.2">
      <c r="A199" s="29" t="s">
        <v>66</v>
      </c>
      <c r="B199" s="8" t="s">
        <v>177</v>
      </c>
      <c r="C199" s="8" t="s">
        <v>82</v>
      </c>
      <c r="D199" s="8" t="s">
        <v>92</v>
      </c>
      <c r="E199" s="8"/>
      <c r="F199" s="8"/>
      <c r="G199" s="53">
        <f>G200+G212+G205</f>
        <v>99978.696089999998</v>
      </c>
    </row>
    <row r="200" spans="1:7" ht="38.25" x14ac:dyDescent="0.2">
      <c r="A200" s="68" t="s">
        <v>397</v>
      </c>
      <c r="B200" s="7" t="s">
        <v>177</v>
      </c>
      <c r="C200" s="11" t="s">
        <v>82</v>
      </c>
      <c r="D200" s="11" t="s">
        <v>92</v>
      </c>
      <c r="E200" s="11" t="s">
        <v>347</v>
      </c>
      <c r="F200" s="11"/>
      <c r="G200" s="54">
        <f>G201</f>
        <v>30308.14446</v>
      </c>
    </row>
    <row r="201" spans="1:7" ht="25.5" x14ac:dyDescent="0.2">
      <c r="A201" s="25" t="s">
        <v>348</v>
      </c>
      <c r="B201" s="4">
        <v>968</v>
      </c>
      <c r="C201" s="4" t="s">
        <v>82</v>
      </c>
      <c r="D201" s="4" t="s">
        <v>92</v>
      </c>
      <c r="E201" s="4" t="s">
        <v>365</v>
      </c>
      <c r="F201" s="16"/>
      <c r="G201" s="5">
        <f>G202</f>
        <v>30308.14446</v>
      </c>
    </row>
    <row r="202" spans="1:7" ht="38.25" x14ac:dyDescent="0.2">
      <c r="A202" s="25" t="s">
        <v>394</v>
      </c>
      <c r="B202" s="4">
        <v>968</v>
      </c>
      <c r="C202" s="4" t="s">
        <v>82</v>
      </c>
      <c r="D202" s="4" t="s">
        <v>92</v>
      </c>
      <c r="E202" s="4" t="s">
        <v>409</v>
      </c>
      <c r="F202" s="16"/>
      <c r="G202" s="5">
        <f>SUM(G203:G204)</f>
        <v>30308.14446</v>
      </c>
    </row>
    <row r="203" spans="1:7" x14ac:dyDescent="0.2">
      <c r="A203" s="93" t="s">
        <v>187</v>
      </c>
      <c r="B203" s="6">
        <v>968</v>
      </c>
      <c r="C203" s="6" t="s">
        <v>82</v>
      </c>
      <c r="D203" s="6" t="s">
        <v>92</v>
      </c>
      <c r="E203" s="6" t="s">
        <v>409</v>
      </c>
      <c r="F203" s="86" t="s">
        <v>137</v>
      </c>
      <c r="G203" s="85">
        <v>15154.07223</v>
      </c>
    </row>
    <row r="204" spans="1:7" x14ac:dyDescent="0.2">
      <c r="A204" s="37" t="s">
        <v>453</v>
      </c>
      <c r="B204" s="6">
        <v>968</v>
      </c>
      <c r="C204" s="6" t="s">
        <v>82</v>
      </c>
      <c r="D204" s="6" t="s">
        <v>92</v>
      </c>
      <c r="E204" s="6" t="s">
        <v>409</v>
      </c>
      <c r="F204" s="86" t="s">
        <v>155</v>
      </c>
      <c r="G204" s="85">
        <v>15154.07223</v>
      </c>
    </row>
    <row r="205" spans="1:7" s="43" customFormat="1" ht="38.25" x14ac:dyDescent="0.2">
      <c r="A205" s="149" t="s">
        <v>589</v>
      </c>
      <c r="B205" s="11" t="s">
        <v>177</v>
      </c>
      <c r="C205" s="11" t="s">
        <v>82</v>
      </c>
      <c r="D205" s="11" t="s">
        <v>92</v>
      </c>
      <c r="E205" s="11" t="s">
        <v>590</v>
      </c>
      <c r="F205" s="143"/>
      <c r="G205" s="144">
        <f>G206+G209</f>
        <v>15045.95651</v>
      </c>
    </row>
    <row r="206" spans="1:7" ht="25.5" x14ac:dyDescent="0.2">
      <c r="A206" s="31" t="s">
        <v>605</v>
      </c>
      <c r="B206" s="4" t="s">
        <v>177</v>
      </c>
      <c r="C206" s="4" t="s">
        <v>82</v>
      </c>
      <c r="D206" s="4" t="s">
        <v>92</v>
      </c>
      <c r="E206" s="4" t="s">
        <v>604</v>
      </c>
      <c r="F206" s="86"/>
      <c r="G206" s="84">
        <f>G207</f>
        <v>14945.95651</v>
      </c>
    </row>
    <row r="207" spans="1:7" ht="25.5" x14ac:dyDescent="0.2">
      <c r="A207" s="31" t="s">
        <v>183</v>
      </c>
      <c r="B207" s="4" t="s">
        <v>177</v>
      </c>
      <c r="C207" s="4" t="s">
        <v>82</v>
      </c>
      <c r="D207" s="4" t="s">
        <v>92</v>
      </c>
      <c r="E207" s="4" t="s">
        <v>603</v>
      </c>
      <c r="F207" s="128"/>
      <c r="G207" s="84">
        <f>G208</f>
        <v>14945.95651</v>
      </c>
    </row>
    <row r="208" spans="1:7" x14ac:dyDescent="0.2">
      <c r="A208" s="93" t="s">
        <v>187</v>
      </c>
      <c r="B208" s="6" t="s">
        <v>177</v>
      </c>
      <c r="C208" s="6" t="s">
        <v>82</v>
      </c>
      <c r="D208" s="6" t="s">
        <v>92</v>
      </c>
      <c r="E208" s="6" t="s">
        <v>603</v>
      </c>
      <c r="F208" s="86" t="s">
        <v>137</v>
      </c>
      <c r="G208" s="85">
        <v>14945.95651</v>
      </c>
    </row>
    <row r="209" spans="1:7" ht="25.5" x14ac:dyDescent="0.2">
      <c r="A209" s="31" t="s">
        <v>602</v>
      </c>
      <c r="B209" s="4" t="s">
        <v>177</v>
      </c>
      <c r="C209" s="4" t="s">
        <v>82</v>
      </c>
      <c r="D209" s="4" t="s">
        <v>92</v>
      </c>
      <c r="E209" s="4" t="s">
        <v>601</v>
      </c>
      <c r="F209" s="128"/>
      <c r="G209" s="84">
        <f>G210</f>
        <v>100</v>
      </c>
    </row>
    <row r="210" spans="1:7" ht="25.5" x14ac:dyDescent="0.2">
      <c r="A210" s="31" t="s">
        <v>183</v>
      </c>
      <c r="B210" s="4" t="s">
        <v>177</v>
      </c>
      <c r="C210" s="4" t="s">
        <v>82</v>
      </c>
      <c r="D210" s="4" t="s">
        <v>92</v>
      </c>
      <c r="E210" s="4" t="s">
        <v>600</v>
      </c>
      <c r="F210" s="128"/>
      <c r="G210" s="84">
        <f>G211</f>
        <v>100</v>
      </c>
    </row>
    <row r="211" spans="1:7" x14ac:dyDescent="0.2">
      <c r="A211" s="93" t="s">
        <v>187</v>
      </c>
      <c r="B211" s="6" t="s">
        <v>177</v>
      </c>
      <c r="C211" s="6" t="s">
        <v>82</v>
      </c>
      <c r="D211" s="6" t="s">
        <v>92</v>
      </c>
      <c r="E211" s="6" t="s">
        <v>600</v>
      </c>
      <c r="F211" s="86" t="s">
        <v>137</v>
      </c>
      <c r="G211" s="85">
        <v>100</v>
      </c>
    </row>
    <row r="212" spans="1:7" x14ac:dyDescent="0.2">
      <c r="A212" s="41" t="s">
        <v>174</v>
      </c>
      <c r="B212" s="11">
        <v>968</v>
      </c>
      <c r="C212" s="11" t="s">
        <v>82</v>
      </c>
      <c r="D212" s="11" t="s">
        <v>92</v>
      </c>
      <c r="E212" s="11" t="s">
        <v>197</v>
      </c>
      <c r="F212" s="11"/>
      <c r="G212" s="54">
        <f>G216+G213</f>
        <v>54624.595119999998</v>
      </c>
    </row>
    <row r="213" spans="1:7" s="42" customFormat="1" ht="51" x14ac:dyDescent="0.2">
      <c r="A213" s="16" t="s">
        <v>607</v>
      </c>
      <c r="B213" s="4" t="s">
        <v>177</v>
      </c>
      <c r="C213" s="4" t="s">
        <v>82</v>
      </c>
      <c r="D213" s="4" t="s">
        <v>92</v>
      </c>
      <c r="E213" s="4" t="s">
        <v>608</v>
      </c>
      <c r="F213" s="4"/>
      <c r="G213" s="5">
        <f>G214+G215</f>
        <v>54078.400000000001</v>
      </c>
    </row>
    <row r="214" spans="1:7" x14ac:dyDescent="0.2">
      <c r="A214" s="93" t="s">
        <v>187</v>
      </c>
      <c r="B214" s="6" t="s">
        <v>177</v>
      </c>
      <c r="C214" s="6" t="s">
        <v>82</v>
      </c>
      <c r="D214" s="6" t="s">
        <v>92</v>
      </c>
      <c r="E214" s="6" t="s">
        <v>608</v>
      </c>
      <c r="F214" s="86" t="s">
        <v>137</v>
      </c>
      <c r="G214" s="20">
        <v>27039.200000000001</v>
      </c>
    </row>
    <row r="215" spans="1:7" x14ac:dyDescent="0.2">
      <c r="A215" s="37" t="s">
        <v>453</v>
      </c>
      <c r="B215" s="6" t="s">
        <v>177</v>
      </c>
      <c r="C215" s="6" t="s">
        <v>82</v>
      </c>
      <c r="D215" s="6" t="s">
        <v>92</v>
      </c>
      <c r="E215" s="6" t="s">
        <v>608</v>
      </c>
      <c r="F215" s="6" t="s">
        <v>155</v>
      </c>
      <c r="G215" s="20">
        <v>27039.200000000001</v>
      </c>
    </row>
    <row r="216" spans="1:7" ht="51" x14ac:dyDescent="0.2">
      <c r="A216" s="16" t="s">
        <v>607</v>
      </c>
      <c r="B216" s="4" t="s">
        <v>177</v>
      </c>
      <c r="C216" s="4" t="s">
        <v>82</v>
      </c>
      <c r="D216" s="4" t="s">
        <v>92</v>
      </c>
      <c r="E216" s="4" t="s">
        <v>606</v>
      </c>
      <c r="F216" s="4"/>
      <c r="G216" s="84">
        <f>G218+G217</f>
        <v>546.19511999999997</v>
      </c>
    </row>
    <row r="217" spans="1:7" x14ac:dyDescent="0.2">
      <c r="A217" s="93" t="s">
        <v>187</v>
      </c>
      <c r="B217" s="6" t="s">
        <v>177</v>
      </c>
      <c r="C217" s="6" t="s">
        <v>82</v>
      </c>
      <c r="D217" s="6" t="s">
        <v>92</v>
      </c>
      <c r="E217" s="6" t="s">
        <v>606</v>
      </c>
      <c r="F217" s="86" t="s">
        <v>137</v>
      </c>
      <c r="G217" s="85">
        <v>273.09755999999999</v>
      </c>
    </row>
    <row r="218" spans="1:7" x14ac:dyDescent="0.2">
      <c r="A218" s="37" t="s">
        <v>453</v>
      </c>
      <c r="B218" s="6" t="s">
        <v>177</v>
      </c>
      <c r="C218" s="6" t="s">
        <v>82</v>
      </c>
      <c r="D218" s="6" t="s">
        <v>92</v>
      </c>
      <c r="E218" s="6" t="s">
        <v>606</v>
      </c>
      <c r="F218" s="6" t="s">
        <v>155</v>
      </c>
      <c r="G218" s="85">
        <v>273.09755999999999</v>
      </c>
    </row>
    <row r="219" spans="1:7" ht="25.5" x14ac:dyDescent="0.2">
      <c r="A219" s="29" t="s">
        <v>319</v>
      </c>
      <c r="B219" s="8" t="s">
        <v>177</v>
      </c>
      <c r="C219" s="8" t="s">
        <v>82</v>
      </c>
      <c r="D219" s="8" t="s">
        <v>82</v>
      </c>
      <c r="E219" s="8"/>
      <c r="F219" s="8"/>
      <c r="G219" s="53">
        <f>G220</f>
        <v>170000</v>
      </c>
    </row>
    <row r="220" spans="1:7" x14ac:dyDescent="0.2">
      <c r="A220" s="41" t="s">
        <v>174</v>
      </c>
      <c r="B220" s="11">
        <v>968</v>
      </c>
      <c r="C220" s="11" t="s">
        <v>82</v>
      </c>
      <c r="D220" s="11" t="s">
        <v>82</v>
      </c>
      <c r="E220" s="11" t="s">
        <v>197</v>
      </c>
      <c r="F220" s="11"/>
      <c r="G220" s="54">
        <f>G221</f>
        <v>170000</v>
      </c>
    </row>
    <row r="221" spans="1:7" ht="51" x14ac:dyDescent="0.2">
      <c r="A221" s="16" t="s">
        <v>500</v>
      </c>
      <c r="B221" s="4" t="s">
        <v>177</v>
      </c>
      <c r="C221" s="4" t="s">
        <v>82</v>
      </c>
      <c r="D221" s="4" t="s">
        <v>82</v>
      </c>
      <c r="E221" s="4" t="s">
        <v>501</v>
      </c>
      <c r="F221" s="4"/>
      <c r="G221" s="84">
        <f>G222+G223</f>
        <v>170000</v>
      </c>
    </row>
    <row r="222" spans="1:7" x14ac:dyDescent="0.2">
      <c r="A222" s="110" t="s">
        <v>187</v>
      </c>
      <c r="B222" s="6" t="s">
        <v>177</v>
      </c>
      <c r="C222" s="6" t="s">
        <v>82</v>
      </c>
      <c r="D222" s="6" t="s">
        <v>82</v>
      </c>
      <c r="E222" s="6" t="s">
        <v>501</v>
      </c>
      <c r="F222" s="6" t="s">
        <v>137</v>
      </c>
      <c r="G222" s="85">
        <f>85000</f>
        <v>85000</v>
      </c>
    </row>
    <row r="223" spans="1:7" x14ac:dyDescent="0.2">
      <c r="A223" s="37" t="s">
        <v>453</v>
      </c>
      <c r="B223" s="6" t="s">
        <v>177</v>
      </c>
      <c r="C223" s="6" t="s">
        <v>82</v>
      </c>
      <c r="D223" s="6" t="s">
        <v>82</v>
      </c>
      <c r="E223" s="6" t="s">
        <v>501</v>
      </c>
      <c r="F223" s="6" t="s">
        <v>155</v>
      </c>
      <c r="G223" s="85">
        <v>85000</v>
      </c>
    </row>
    <row r="224" spans="1:7" x14ac:dyDescent="0.2">
      <c r="A224" s="22" t="s">
        <v>139</v>
      </c>
      <c r="B224" s="9" t="s">
        <v>177</v>
      </c>
      <c r="C224" s="9" t="s">
        <v>81</v>
      </c>
      <c r="D224" s="9"/>
      <c r="E224" s="9"/>
      <c r="F224" s="9"/>
      <c r="G224" s="56">
        <f>G225</f>
        <v>104696.34</v>
      </c>
    </row>
    <row r="225" spans="1:7" s="42" customFormat="1" x14ac:dyDescent="0.2">
      <c r="A225" s="24" t="s">
        <v>309</v>
      </c>
      <c r="B225" s="8" t="s">
        <v>177</v>
      </c>
      <c r="C225" s="8" t="s">
        <v>81</v>
      </c>
      <c r="D225" s="8" t="s">
        <v>92</v>
      </c>
      <c r="E225" s="8"/>
      <c r="F225" s="8"/>
      <c r="G225" s="53">
        <f>G226</f>
        <v>104696.34</v>
      </c>
    </row>
    <row r="226" spans="1:7" s="135" customFormat="1" ht="38.25" x14ac:dyDescent="0.2">
      <c r="A226" s="145" t="s">
        <v>352</v>
      </c>
      <c r="B226" s="143" t="s">
        <v>177</v>
      </c>
      <c r="C226" s="143" t="s">
        <v>81</v>
      </c>
      <c r="D226" s="143" t="s">
        <v>92</v>
      </c>
      <c r="E226" s="143" t="s">
        <v>45</v>
      </c>
      <c r="F226" s="143"/>
      <c r="G226" s="144">
        <f>G227</f>
        <v>104696.34</v>
      </c>
    </row>
    <row r="227" spans="1:7" s="136" customFormat="1" ht="51" x14ac:dyDescent="0.2">
      <c r="A227" s="16" t="s">
        <v>564</v>
      </c>
      <c r="B227" s="128" t="s">
        <v>177</v>
      </c>
      <c r="C227" s="128" t="s">
        <v>81</v>
      </c>
      <c r="D227" s="128" t="s">
        <v>92</v>
      </c>
      <c r="E227" s="128" t="s">
        <v>546</v>
      </c>
      <c r="F227" s="128"/>
      <c r="G227" s="84">
        <f>G228+G231</f>
        <v>104696.34</v>
      </c>
    </row>
    <row r="228" spans="1:7" s="135" customFormat="1" ht="51" x14ac:dyDescent="0.2">
      <c r="A228" s="137" t="s">
        <v>552</v>
      </c>
      <c r="B228" s="128" t="s">
        <v>177</v>
      </c>
      <c r="C228" s="128" t="s">
        <v>81</v>
      </c>
      <c r="D228" s="128" t="s">
        <v>92</v>
      </c>
      <c r="E228" s="128" t="s">
        <v>553</v>
      </c>
      <c r="F228" s="128"/>
      <c r="G228" s="84">
        <f>G229</f>
        <v>39145.870000000003</v>
      </c>
    </row>
    <row r="229" spans="1:7" s="135" customFormat="1" x14ac:dyDescent="0.2">
      <c r="A229" s="137" t="s">
        <v>499</v>
      </c>
      <c r="B229" s="128" t="s">
        <v>177</v>
      </c>
      <c r="C229" s="128" t="s">
        <v>81</v>
      </c>
      <c r="D229" s="128" t="s">
        <v>92</v>
      </c>
      <c r="E229" s="128" t="s">
        <v>551</v>
      </c>
      <c r="F229" s="128"/>
      <c r="G229" s="84">
        <f>G230</f>
        <v>39145.870000000003</v>
      </c>
    </row>
    <row r="230" spans="1:7" s="135" customFormat="1" x14ac:dyDescent="0.2">
      <c r="A230" s="37" t="s">
        <v>453</v>
      </c>
      <c r="B230" s="86" t="s">
        <v>177</v>
      </c>
      <c r="C230" s="86" t="s">
        <v>81</v>
      </c>
      <c r="D230" s="86" t="s">
        <v>92</v>
      </c>
      <c r="E230" s="86" t="s">
        <v>551</v>
      </c>
      <c r="F230" s="86" t="s">
        <v>155</v>
      </c>
      <c r="G230" s="85">
        <v>39145.870000000003</v>
      </c>
    </row>
    <row r="231" spans="1:7" s="135" customFormat="1" ht="38.25" x14ac:dyDescent="0.2">
      <c r="A231" s="137" t="s">
        <v>549</v>
      </c>
      <c r="B231" s="128" t="s">
        <v>177</v>
      </c>
      <c r="C231" s="128" t="s">
        <v>81</v>
      </c>
      <c r="D231" s="128" t="s">
        <v>92</v>
      </c>
      <c r="E231" s="128" t="s">
        <v>548</v>
      </c>
      <c r="F231" s="86"/>
      <c r="G231" s="84">
        <f>G234+G232</f>
        <v>65550.47</v>
      </c>
    </row>
    <row r="232" spans="1:7" s="135" customFormat="1" x14ac:dyDescent="0.2">
      <c r="A232" s="137" t="s">
        <v>499</v>
      </c>
      <c r="B232" s="128" t="s">
        <v>177</v>
      </c>
      <c r="C232" s="128" t="s">
        <v>81</v>
      </c>
      <c r="D232" s="128" t="s">
        <v>92</v>
      </c>
      <c r="E232" s="128" t="s">
        <v>550</v>
      </c>
      <c r="F232" s="128"/>
      <c r="G232" s="84">
        <f>G233</f>
        <v>45171.06</v>
      </c>
    </row>
    <row r="233" spans="1:7" s="132" customFormat="1" x14ac:dyDescent="0.2">
      <c r="A233" s="37" t="s">
        <v>453</v>
      </c>
      <c r="B233" s="86" t="s">
        <v>177</v>
      </c>
      <c r="C233" s="86" t="s">
        <v>81</v>
      </c>
      <c r="D233" s="86" t="s">
        <v>92</v>
      </c>
      <c r="E233" s="86" t="s">
        <v>550</v>
      </c>
      <c r="F233" s="86" t="s">
        <v>155</v>
      </c>
      <c r="G233" s="85">
        <v>45171.06</v>
      </c>
    </row>
    <row r="234" spans="1:7" s="135" customFormat="1" ht="25.5" x14ac:dyDescent="0.2">
      <c r="A234" s="137" t="s">
        <v>505</v>
      </c>
      <c r="B234" s="128" t="s">
        <v>177</v>
      </c>
      <c r="C234" s="128" t="s">
        <v>81</v>
      </c>
      <c r="D234" s="128" t="s">
        <v>92</v>
      </c>
      <c r="E234" s="128" t="s">
        <v>547</v>
      </c>
      <c r="F234" s="128"/>
      <c r="G234" s="84">
        <f>G235</f>
        <v>20379.41</v>
      </c>
    </row>
    <row r="235" spans="1:7" s="135" customFormat="1" x14ac:dyDescent="0.2">
      <c r="A235" s="37" t="s">
        <v>453</v>
      </c>
      <c r="B235" s="86" t="s">
        <v>177</v>
      </c>
      <c r="C235" s="86" t="s">
        <v>81</v>
      </c>
      <c r="D235" s="86" t="s">
        <v>92</v>
      </c>
      <c r="E235" s="86" t="s">
        <v>547</v>
      </c>
      <c r="F235" s="86" t="s">
        <v>155</v>
      </c>
      <c r="G235" s="85">
        <v>20379.41</v>
      </c>
    </row>
    <row r="236" spans="1:7" s="120" customFormat="1" x14ac:dyDescent="0.2">
      <c r="A236" s="116" t="s">
        <v>145</v>
      </c>
      <c r="B236" s="117" t="s">
        <v>177</v>
      </c>
      <c r="C236" s="117" t="s">
        <v>84</v>
      </c>
      <c r="D236" s="118"/>
      <c r="E236" s="118"/>
      <c r="F236" s="118"/>
      <c r="G236" s="119">
        <f>G237</f>
        <v>184341.72</v>
      </c>
    </row>
    <row r="237" spans="1:7" s="124" customFormat="1" x14ac:dyDescent="0.2">
      <c r="A237" s="140" t="s">
        <v>74</v>
      </c>
      <c r="B237" s="141" t="s">
        <v>177</v>
      </c>
      <c r="C237" s="141" t="s">
        <v>84</v>
      </c>
      <c r="D237" s="141" t="s">
        <v>77</v>
      </c>
      <c r="E237" s="122"/>
      <c r="F237" s="122"/>
      <c r="G237" s="142">
        <f>G238</f>
        <v>184341.72</v>
      </c>
    </row>
    <row r="238" spans="1:7" s="135" customFormat="1" ht="38.25" x14ac:dyDescent="0.2">
      <c r="A238" s="145" t="s">
        <v>352</v>
      </c>
      <c r="B238" s="143" t="s">
        <v>177</v>
      </c>
      <c r="C238" s="143" t="s">
        <v>84</v>
      </c>
      <c r="D238" s="143" t="s">
        <v>77</v>
      </c>
      <c r="E238" s="143" t="s">
        <v>45</v>
      </c>
      <c r="F238" s="86"/>
      <c r="G238" s="144">
        <f>G239</f>
        <v>184341.72</v>
      </c>
    </row>
    <row r="239" spans="1:7" s="132" customFormat="1" ht="51" x14ac:dyDescent="0.2">
      <c r="A239" s="16" t="s">
        <v>564</v>
      </c>
      <c r="B239" s="128" t="s">
        <v>177</v>
      </c>
      <c r="C239" s="128" t="s">
        <v>84</v>
      </c>
      <c r="D239" s="128" t="s">
        <v>77</v>
      </c>
      <c r="E239" s="128" t="s">
        <v>546</v>
      </c>
      <c r="F239" s="128"/>
      <c r="G239" s="84">
        <f>G240+G243</f>
        <v>184341.72</v>
      </c>
    </row>
    <row r="240" spans="1:7" s="132" customFormat="1" ht="38.25" x14ac:dyDescent="0.2">
      <c r="A240" s="138" t="s">
        <v>559</v>
      </c>
      <c r="B240" s="128" t="s">
        <v>177</v>
      </c>
      <c r="C240" s="128" t="s">
        <v>84</v>
      </c>
      <c r="D240" s="128" t="s">
        <v>77</v>
      </c>
      <c r="E240" s="128" t="s">
        <v>558</v>
      </c>
      <c r="F240" s="86"/>
      <c r="G240" s="84">
        <f>G241</f>
        <v>71232.36</v>
      </c>
    </row>
    <row r="241" spans="1:7" s="132" customFormat="1" x14ac:dyDescent="0.2">
      <c r="A241" s="138" t="s">
        <v>499</v>
      </c>
      <c r="B241" s="128" t="s">
        <v>177</v>
      </c>
      <c r="C241" s="128" t="s">
        <v>84</v>
      </c>
      <c r="D241" s="128" t="s">
        <v>77</v>
      </c>
      <c r="E241" s="128" t="s">
        <v>557</v>
      </c>
      <c r="F241" s="86"/>
      <c r="G241" s="84">
        <f>G242</f>
        <v>71232.36</v>
      </c>
    </row>
    <row r="242" spans="1:7" s="132" customFormat="1" x14ac:dyDescent="0.2">
      <c r="A242" s="27" t="s">
        <v>453</v>
      </c>
      <c r="B242" s="86" t="s">
        <v>177</v>
      </c>
      <c r="C242" s="86" t="s">
        <v>84</v>
      </c>
      <c r="D242" s="86" t="s">
        <v>77</v>
      </c>
      <c r="E242" s="86" t="s">
        <v>557</v>
      </c>
      <c r="F242" s="86" t="s">
        <v>155</v>
      </c>
      <c r="G242" s="85">
        <v>71232.36</v>
      </c>
    </row>
    <row r="243" spans="1:7" s="135" customFormat="1" ht="38.25" x14ac:dyDescent="0.2">
      <c r="A243" s="138" t="s">
        <v>555</v>
      </c>
      <c r="B243" s="128" t="s">
        <v>177</v>
      </c>
      <c r="C243" s="128" t="s">
        <v>84</v>
      </c>
      <c r="D243" s="128" t="s">
        <v>77</v>
      </c>
      <c r="E243" s="128" t="s">
        <v>556</v>
      </c>
      <c r="F243" s="128"/>
      <c r="G243" s="84">
        <f>G244</f>
        <v>113109.36</v>
      </c>
    </row>
    <row r="244" spans="1:7" s="135" customFormat="1" x14ac:dyDescent="0.2">
      <c r="A244" s="138" t="s">
        <v>499</v>
      </c>
      <c r="B244" s="128" t="s">
        <v>177</v>
      </c>
      <c r="C244" s="128" t="s">
        <v>84</v>
      </c>
      <c r="D244" s="128" t="s">
        <v>77</v>
      </c>
      <c r="E244" s="128" t="s">
        <v>554</v>
      </c>
      <c r="F244" s="128"/>
      <c r="G244" s="84">
        <f>G245</f>
        <v>113109.36</v>
      </c>
    </row>
    <row r="245" spans="1:7" s="132" customFormat="1" x14ac:dyDescent="0.2">
      <c r="A245" s="27" t="s">
        <v>453</v>
      </c>
      <c r="B245" s="86" t="s">
        <v>177</v>
      </c>
      <c r="C245" s="86" t="s">
        <v>84</v>
      </c>
      <c r="D245" s="86" t="s">
        <v>77</v>
      </c>
      <c r="E245" s="86" t="s">
        <v>554</v>
      </c>
      <c r="F245" s="86" t="s">
        <v>155</v>
      </c>
      <c r="G245" s="85">
        <v>113109.36</v>
      </c>
    </row>
    <row r="246" spans="1:7" x14ac:dyDescent="0.2">
      <c r="A246" s="22" t="s">
        <v>140</v>
      </c>
      <c r="B246" s="9">
        <v>968</v>
      </c>
      <c r="C246" s="9" t="s">
        <v>86</v>
      </c>
      <c r="D246" s="9"/>
      <c r="E246" s="9"/>
      <c r="F246" s="9"/>
      <c r="G246" s="52">
        <f>G247+G260+G252</f>
        <v>22730.868199999997</v>
      </c>
    </row>
    <row r="247" spans="1:7" ht="13.5" x14ac:dyDescent="0.2">
      <c r="A247" s="29" t="s">
        <v>75</v>
      </c>
      <c r="B247" s="14">
        <v>968</v>
      </c>
      <c r="C247" s="8" t="s">
        <v>86</v>
      </c>
      <c r="D247" s="8" t="s">
        <v>77</v>
      </c>
      <c r="E247" s="8"/>
      <c r="F247" s="8"/>
      <c r="G247" s="53">
        <f>G248</f>
        <v>5249.2</v>
      </c>
    </row>
    <row r="248" spans="1:7" x14ac:dyDescent="0.2">
      <c r="A248" s="36" t="s">
        <v>174</v>
      </c>
      <c r="B248" s="11">
        <v>968</v>
      </c>
      <c r="C248" s="11" t="s">
        <v>86</v>
      </c>
      <c r="D248" s="11" t="s">
        <v>77</v>
      </c>
      <c r="E248" s="11" t="s">
        <v>197</v>
      </c>
      <c r="F248" s="11"/>
      <c r="G248" s="54">
        <f>G249</f>
        <v>5249.2</v>
      </c>
    </row>
    <row r="249" spans="1:7" ht="25.5" x14ac:dyDescent="0.2">
      <c r="A249" s="25" t="s">
        <v>101</v>
      </c>
      <c r="B249" s="6">
        <v>968</v>
      </c>
      <c r="C249" s="4" t="s">
        <v>86</v>
      </c>
      <c r="D249" s="4" t="s">
        <v>77</v>
      </c>
      <c r="E249" s="4" t="s">
        <v>225</v>
      </c>
      <c r="F249" s="4"/>
      <c r="G249" s="5">
        <f>G250</f>
        <v>5249.2</v>
      </c>
    </row>
    <row r="250" spans="1:7" x14ac:dyDescent="0.2">
      <c r="A250" s="77" t="s">
        <v>162</v>
      </c>
      <c r="B250" s="4">
        <v>968</v>
      </c>
      <c r="C250" s="4" t="s">
        <v>86</v>
      </c>
      <c r="D250" s="4" t="s">
        <v>77</v>
      </c>
      <c r="E250" s="4" t="s">
        <v>226</v>
      </c>
      <c r="F250" s="4"/>
      <c r="G250" s="5">
        <f>G251</f>
        <v>5249.2</v>
      </c>
    </row>
    <row r="251" spans="1:7" x14ac:dyDescent="0.2">
      <c r="A251" s="19" t="s">
        <v>353</v>
      </c>
      <c r="B251" s="6">
        <v>968</v>
      </c>
      <c r="C251" s="6" t="s">
        <v>86</v>
      </c>
      <c r="D251" s="6" t="s">
        <v>77</v>
      </c>
      <c r="E251" s="6" t="s">
        <v>226</v>
      </c>
      <c r="F251" s="6" t="s">
        <v>346</v>
      </c>
      <c r="G251" s="20">
        <v>5249.2</v>
      </c>
    </row>
    <row r="252" spans="1:7" x14ac:dyDescent="0.2">
      <c r="A252" s="29" t="s">
        <v>179</v>
      </c>
      <c r="B252" s="8">
        <v>968</v>
      </c>
      <c r="C252" s="8" t="s">
        <v>86</v>
      </c>
      <c r="D252" s="8" t="s">
        <v>92</v>
      </c>
      <c r="E252" s="8"/>
      <c r="F252" s="8"/>
      <c r="G252" s="53">
        <f>G257+G253</f>
        <v>12843.0682</v>
      </c>
    </row>
    <row r="253" spans="1:7" s="132" customFormat="1" ht="25.5" x14ac:dyDescent="0.2">
      <c r="A253" s="151" t="s">
        <v>581</v>
      </c>
      <c r="B253" s="143" t="s">
        <v>177</v>
      </c>
      <c r="C253" s="143" t="s">
        <v>86</v>
      </c>
      <c r="D253" s="143" t="s">
        <v>92</v>
      </c>
      <c r="E253" s="143" t="s">
        <v>45</v>
      </c>
      <c r="F253" s="143"/>
      <c r="G253" s="144">
        <f>G254</f>
        <v>8630.0681999999997</v>
      </c>
    </row>
    <row r="254" spans="1:7" s="132" customFormat="1" ht="25.5" x14ac:dyDescent="0.2">
      <c r="A254" s="134" t="s">
        <v>609</v>
      </c>
      <c r="B254" s="128" t="s">
        <v>177</v>
      </c>
      <c r="C254" s="128" t="s">
        <v>86</v>
      </c>
      <c r="D254" s="128" t="s">
        <v>92</v>
      </c>
      <c r="E254" s="128" t="s">
        <v>567</v>
      </c>
      <c r="F254" s="128"/>
      <c r="G254" s="84">
        <f>G255</f>
        <v>8630.0681999999997</v>
      </c>
    </row>
    <row r="255" spans="1:7" s="132" customFormat="1" ht="13.5" x14ac:dyDescent="0.2">
      <c r="A255" s="134" t="s">
        <v>499</v>
      </c>
      <c r="B255" s="128" t="s">
        <v>177</v>
      </c>
      <c r="C255" s="128" t="s">
        <v>86</v>
      </c>
      <c r="D255" s="128" t="s">
        <v>92</v>
      </c>
      <c r="E255" s="128" t="s">
        <v>566</v>
      </c>
      <c r="F255" s="150"/>
      <c r="G255" s="84">
        <f>G256</f>
        <v>8630.0681999999997</v>
      </c>
    </row>
    <row r="256" spans="1:7" s="132" customFormat="1" x14ac:dyDescent="0.2">
      <c r="A256" s="27" t="s">
        <v>453</v>
      </c>
      <c r="B256" s="86" t="s">
        <v>177</v>
      </c>
      <c r="C256" s="86" t="s">
        <v>86</v>
      </c>
      <c r="D256" s="86" t="s">
        <v>92</v>
      </c>
      <c r="E256" s="86" t="s">
        <v>566</v>
      </c>
      <c r="F256" s="86" t="s">
        <v>155</v>
      </c>
      <c r="G256" s="85">
        <v>8630.0681999999997</v>
      </c>
    </row>
    <row r="257" spans="1:7" x14ac:dyDescent="0.2">
      <c r="A257" s="36" t="s">
        <v>174</v>
      </c>
      <c r="B257" s="11">
        <v>968</v>
      </c>
      <c r="C257" s="11" t="s">
        <v>86</v>
      </c>
      <c r="D257" s="11" t="s">
        <v>92</v>
      </c>
      <c r="E257" s="11" t="s">
        <v>197</v>
      </c>
      <c r="F257" s="11"/>
      <c r="G257" s="54">
        <f>G258</f>
        <v>4213</v>
      </c>
    </row>
    <row r="258" spans="1:7" ht="38.25" x14ac:dyDescent="0.2">
      <c r="A258" s="32" t="s">
        <v>407</v>
      </c>
      <c r="B258" s="4" t="s">
        <v>177</v>
      </c>
      <c r="C258" s="4" t="s">
        <v>86</v>
      </c>
      <c r="D258" s="4" t="s">
        <v>92</v>
      </c>
      <c r="E258" s="4" t="s">
        <v>408</v>
      </c>
      <c r="F258" s="4"/>
      <c r="G258" s="5">
        <f>G259</f>
        <v>4213</v>
      </c>
    </row>
    <row r="259" spans="1:7" x14ac:dyDescent="0.2">
      <c r="A259" s="62" t="s">
        <v>60</v>
      </c>
      <c r="B259" s="6" t="s">
        <v>177</v>
      </c>
      <c r="C259" s="6" t="s">
        <v>86</v>
      </c>
      <c r="D259" s="6" t="s">
        <v>92</v>
      </c>
      <c r="E259" s="6" t="s">
        <v>408</v>
      </c>
      <c r="F259" s="6" t="s">
        <v>61</v>
      </c>
      <c r="G259" s="85">
        <v>4213</v>
      </c>
    </row>
    <row r="260" spans="1:7" x14ac:dyDescent="0.2">
      <c r="A260" s="29" t="s">
        <v>105</v>
      </c>
      <c r="B260" s="8">
        <v>968</v>
      </c>
      <c r="C260" s="8" t="s">
        <v>86</v>
      </c>
      <c r="D260" s="8" t="s">
        <v>85</v>
      </c>
      <c r="E260" s="8"/>
      <c r="F260" s="8"/>
      <c r="G260" s="53">
        <f>G261</f>
        <v>4638.5999999999995</v>
      </c>
    </row>
    <row r="261" spans="1:7" x14ac:dyDescent="0.2">
      <c r="A261" s="36" t="s">
        <v>174</v>
      </c>
      <c r="B261" s="11">
        <v>968</v>
      </c>
      <c r="C261" s="11" t="s">
        <v>86</v>
      </c>
      <c r="D261" s="11" t="s">
        <v>85</v>
      </c>
      <c r="E261" s="11" t="s">
        <v>197</v>
      </c>
      <c r="F261" s="11"/>
      <c r="G261" s="54">
        <f>G262+G267+G272</f>
        <v>4638.5999999999995</v>
      </c>
    </row>
    <row r="262" spans="1:7" ht="51" x14ac:dyDescent="0.2">
      <c r="A262" s="25" t="s">
        <v>124</v>
      </c>
      <c r="B262" s="4">
        <v>968</v>
      </c>
      <c r="C262" s="4" t="s">
        <v>86</v>
      </c>
      <c r="D262" s="4" t="s">
        <v>85</v>
      </c>
      <c r="E262" s="4" t="s">
        <v>227</v>
      </c>
      <c r="F262" s="4"/>
      <c r="G262" s="84">
        <f>SUM(G263:G266)</f>
        <v>1617.9999999999998</v>
      </c>
    </row>
    <row r="263" spans="1:7" ht="25.5" x14ac:dyDescent="0.2">
      <c r="A263" s="37" t="s">
        <v>195</v>
      </c>
      <c r="B263" s="6">
        <v>968</v>
      </c>
      <c r="C263" s="6" t="s">
        <v>86</v>
      </c>
      <c r="D263" s="6" t="s">
        <v>85</v>
      </c>
      <c r="E263" s="6" t="s">
        <v>227</v>
      </c>
      <c r="F263" s="6" t="s">
        <v>129</v>
      </c>
      <c r="G263" s="85">
        <v>1174.8699999999999</v>
      </c>
    </row>
    <row r="264" spans="1:7" ht="38.25" x14ac:dyDescent="0.2">
      <c r="A264" s="37" t="s">
        <v>196</v>
      </c>
      <c r="B264" s="6">
        <v>968</v>
      </c>
      <c r="C264" s="6" t="s">
        <v>86</v>
      </c>
      <c r="D264" s="6" t="s">
        <v>85</v>
      </c>
      <c r="E264" s="6" t="s">
        <v>227</v>
      </c>
      <c r="F264" s="6" t="s">
        <v>189</v>
      </c>
      <c r="G264" s="85">
        <v>374.31</v>
      </c>
    </row>
    <row r="265" spans="1:7" ht="25.5" x14ac:dyDescent="0.2">
      <c r="A265" s="37" t="s">
        <v>130</v>
      </c>
      <c r="B265" s="6">
        <v>968</v>
      </c>
      <c r="C265" s="6" t="s">
        <v>86</v>
      </c>
      <c r="D265" s="6" t="s">
        <v>85</v>
      </c>
      <c r="E265" s="6" t="s">
        <v>227</v>
      </c>
      <c r="F265" s="6" t="s">
        <v>131</v>
      </c>
      <c r="G265" s="85">
        <v>35.82</v>
      </c>
    </row>
    <row r="266" spans="1:7" ht="25.5" x14ac:dyDescent="0.2">
      <c r="A266" s="37" t="s">
        <v>132</v>
      </c>
      <c r="B266" s="6">
        <v>968</v>
      </c>
      <c r="C266" s="6" t="s">
        <v>86</v>
      </c>
      <c r="D266" s="6" t="s">
        <v>85</v>
      </c>
      <c r="E266" s="6" t="s">
        <v>227</v>
      </c>
      <c r="F266" s="6" t="s">
        <v>133</v>
      </c>
      <c r="G266" s="85">
        <v>33</v>
      </c>
    </row>
    <row r="267" spans="1:7" ht="38.25" x14ac:dyDescent="0.2">
      <c r="A267" s="25" t="s">
        <v>123</v>
      </c>
      <c r="B267" s="4">
        <v>968</v>
      </c>
      <c r="C267" s="4" t="s">
        <v>86</v>
      </c>
      <c r="D267" s="4" t="s">
        <v>85</v>
      </c>
      <c r="E267" s="4" t="s">
        <v>229</v>
      </c>
      <c r="F267" s="4"/>
      <c r="G267" s="84">
        <f>SUM(G268:G271)</f>
        <v>2696.7</v>
      </c>
    </row>
    <row r="268" spans="1:7" ht="25.5" x14ac:dyDescent="0.2">
      <c r="A268" s="37" t="s">
        <v>195</v>
      </c>
      <c r="B268" s="6">
        <v>968</v>
      </c>
      <c r="C268" s="6" t="s">
        <v>86</v>
      </c>
      <c r="D268" s="6" t="s">
        <v>85</v>
      </c>
      <c r="E268" s="6" t="s">
        <v>229</v>
      </c>
      <c r="F268" s="6" t="s">
        <v>129</v>
      </c>
      <c r="G268" s="85">
        <v>1778.74</v>
      </c>
    </row>
    <row r="269" spans="1:7" s="42" customFormat="1" ht="38.25" x14ac:dyDescent="0.2">
      <c r="A269" s="37" t="s">
        <v>196</v>
      </c>
      <c r="B269" s="6">
        <v>968</v>
      </c>
      <c r="C269" s="6" t="s">
        <v>86</v>
      </c>
      <c r="D269" s="6" t="s">
        <v>85</v>
      </c>
      <c r="E269" s="6" t="s">
        <v>229</v>
      </c>
      <c r="F269" s="6" t="s">
        <v>189</v>
      </c>
      <c r="G269" s="85">
        <v>536.79999999999995</v>
      </c>
    </row>
    <row r="270" spans="1:7" ht="25.5" x14ac:dyDescent="0.2">
      <c r="A270" s="37" t="s">
        <v>130</v>
      </c>
      <c r="B270" s="6">
        <v>968</v>
      </c>
      <c r="C270" s="6" t="s">
        <v>86</v>
      </c>
      <c r="D270" s="6" t="s">
        <v>85</v>
      </c>
      <c r="E270" s="6" t="s">
        <v>229</v>
      </c>
      <c r="F270" s="6" t="s">
        <v>131</v>
      </c>
      <c r="G270" s="85">
        <v>86</v>
      </c>
    </row>
    <row r="271" spans="1:7" ht="25.5" x14ac:dyDescent="0.2">
      <c r="A271" s="37" t="s">
        <v>132</v>
      </c>
      <c r="B271" s="6">
        <v>968</v>
      </c>
      <c r="C271" s="6" t="s">
        <v>86</v>
      </c>
      <c r="D271" s="6" t="s">
        <v>85</v>
      </c>
      <c r="E271" s="6" t="s">
        <v>229</v>
      </c>
      <c r="F271" s="6" t="s">
        <v>133</v>
      </c>
      <c r="G271" s="85">
        <v>295.16000000000003</v>
      </c>
    </row>
    <row r="272" spans="1:7" s="42" customFormat="1" ht="51" x14ac:dyDescent="0.2">
      <c r="A272" s="31" t="s">
        <v>436</v>
      </c>
      <c r="B272" s="4" t="s">
        <v>177</v>
      </c>
      <c r="C272" s="4" t="s">
        <v>86</v>
      </c>
      <c r="D272" s="4" t="s">
        <v>85</v>
      </c>
      <c r="E272" s="4" t="s">
        <v>437</v>
      </c>
      <c r="F272" s="4"/>
      <c r="G272" s="84">
        <f>SUM(G273:G276)</f>
        <v>323.90000000000003</v>
      </c>
    </row>
    <row r="273" spans="1:7" ht="25.5" x14ac:dyDescent="0.2">
      <c r="A273" s="37" t="s">
        <v>195</v>
      </c>
      <c r="B273" s="6" t="s">
        <v>177</v>
      </c>
      <c r="C273" s="6" t="s">
        <v>86</v>
      </c>
      <c r="D273" s="6" t="s">
        <v>85</v>
      </c>
      <c r="E273" s="6" t="s">
        <v>437</v>
      </c>
      <c r="F273" s="6" t="s">
        <v>129</v>
      </c>
      <c r="G273" s="85">
        <v>136.80000000000001</v>
      </c>
    </row>
    <row r="274" spans="1:7" ht="38.25" x14ac:dyDescent="0.2">
      <c r="A274" s="37" t="s">
        <v>196</v>
      </c>
      <c r="B274" s="6" t="s">
        <v>177</v>
      </c>
      <c r="C274" s="6" t="s">
        <v>86</v>
      </c>
      <c r="D274" s="6" t="s">
        <v>85</v>
      </c>
      <c r="E274" s="6" t="s">
        <v>437</v>
      </c>
      <c r="F274" s="6" t="s">
        <v>189</v>
      </c>
      <c r="G274" s="85">
        <v>41.3</v>
      </c>
    </row>
    <row r="275" spans="1:7" ht="25.5" x14ac:dyDescent="0.2">
      <c r="A275" s="37" t="s">
        <v>132</v>
      </c>
      <c r="B275" s="6" t="s">
        <v>177</v>
      </c>
      <c r="C275" s="6" t="s">
        <v>86</v>
      </c>
      <c r="D275" s="6" t="s">
        <v>85</v>
      </c>
      <c r="E275" s="6" t="s">
        <v>437</v>
      </c>
      <c r="F275" s="6" t="s">
        <v>133</v>
      </c>
      <c r="G275" s="85">
        <v>97.2</v>
      </c>
    </row>
    <row r="276" spans="1:7" x14ac:dyDescent="0.2">
      <c r="A276" s="15" t="s">
        <v>443</v>
      </c>
      <c r="B276" s="6" t="s">
        <v>177</v>
      </c>
      <c r="C276" s="6" t="s">
        <v>86</v>
      </c>
      <c r="D276" s="6" t="s">
        <v>85</v>
      </c>
      <c r="E276" s="6" t="s">
        <v>437</v>
      </c>
      <c r="F276" s="6" t="s">
        <v>442</v>
      </c>
      <c r="G276" s="85">
        <v>48.6</v>
      </c>
    </row>
    <row r="277" spans="1:7" ht="38.25" x14ac:dyDescent="0.2">
      <c r="A277" s="22" t="s">
        <v>613</v>
      </c>
      <c r="B277" s="9">
        <v>968</v>
      </c>
      <c r="C277" s="9" t="s">
        <v>99</v>
      </c>
      <c r="D277" s="9"/>
      <c r="E277" s="9"/>
      <c r="F277" s="9"/>
      <c r="G277" s="52">
        <f>G278</f>
        <v>2811.1154499999998</v>
      </c>
    </row>
    <row r="278" spans="1:7" x14ac:dyDescent="0.2">
      <c r="A278" s="29" t="s">
        <v>612</v>
      </c>
      <c r="B278" s="8">
        <v>968</v>
      </c>
      <c r="C278" s="8" t="s">
        <v>99</v>
      </c>
      <c r="D278" s="8" t="s">
        <v>92</v>
      </c>
      <c r="E278" s="8"/>
      <c r="F278" s="8"/>
      <c r="G278" s="53">
        <f>G279</f>
        <v>2811.1154499999998</v>
      </c>
    </row>
    <row r="279" spans="1:7" x14ac:dyDescent="0.2">
      <c r="A279" s="36" t="s">
        <v>174</v>
      </c>
      <c r="B279" s="11" t="s">
        <v>177</v>
      </c>
      <c r="C279" s="11" t="s">
        <v>99</v>
      </c>
      <c r="D279" s="11" t="s">
        <v>92</v>
      </c>
      <c r="E279" s="11" t="s">
        <v>197</v>
      </c>
      <c r="F279" s="11"/>
      <c r="G279" s="144">
        <f>G280</f>
        <v>2811.1154499999998</v>
      </c>
    </row>
    <row r="280" spans="1:7" ht="63.75" x14ac:dyDescent="0.2">
      <c r="A280" s="17" t="s">
        <v>611</v>
      </c>
      <c r="B280" s="4" t="s">
        <v>177</v>
      </c>
      <c r="C280" s="4" t="s">
        <v>99</v>
      </c>
      <c r="D280" s="4" t="s">
        <v>92</v>
      </c>
      <c r="E280" s="4" t="s">
        <v>610</v>
      </c>
      <c r="F280" s="4"/>
      <c r="G280" s="84">
        <f>G281</f>
        <v>2811.1154499999998</v>
      </c>
    </row>
    <row r="281" spans="1:7" x14ac:dyDescent="0.2">
      <c r="A281" s="110" t="s">
        <v>187</v>
      </c>
      <c r="B281" s="6" t="s">
        <v>177</v>
      </c>
      <c r="C281" s="6" t="s">
        <v>99</v>
      </c>
      <c r="D281" s="6" t="s">
        <v>92</v>
      </c>
      <c r="E281" s="6" t="s">
        <v>610</v>
      </c>
      <c r="F281" s="6" t="s">
        <v>137</v>
      </c>
      <c r="G281" s="85">
        <v>2811.1154499999998</v>
      </c>
    </row>
    <row r="282" spans="1:7" ht="25.5" x14ac:dyDescent="0.2">
      <c r="A282" s="49" t="s">
        <v>188</v>
      </c>
      <c r="B282" s="50">
        <v>969</v>
      </c>
      <c r="C282" s="50"/>
      <c r="D282" s="50"/>
      <c r="E282" s="50"/>
      <c r="F282" s="50"/>
      <c r="G282" s="51">
        <f>G283+G391</f>
        <v>968349.62219999998</v>
      </c>
    </row>
    <row r="283" spans="1:7" x14ac:dyDescent="0.2">
      <c r="A283" s="22" t="s">
        <v>139</v>
      </c>
      <c r="B283" s="9">
        <v>969</v>
      </c>
      <c r="C283" s="9" t="s">
        <v>81</v>
      </c>
      <c r="D283" s="9"/>
      <c r="E283" s="9"/>
      <c r="F283" s="9"/>
      <c r="G283" s="56">
        <f>G284+G296+G328+G347+G358+G341</f>
        <v>966349.62219999998</v>
      </c>
    </row>
    <row r="284" spans="1:7" x14ac:dyDescent="0.2">
      <c r="A284" s="29" t="s">
        <v>71</v>
      </c>
      <c r="B284" s="8">
        <v>969</v>
      </c>
      <c r="C284" s="8" t="s">
        <v>81</v>
      </c>
      <c r="D284" s="8" t="s">
        <v>77</v>
      </c>
      <c r="E284" s="8"/>
      <c r="F284" s="8"/>
      <c r="G284" s="53">
        <f>G285</f>
        <v>238454.81886999999</v>
      </c>
    </row>
    <row r="285" spans="1:7" ht="25.5" x14ac:dyDescent="0.2">
      <c r="A285" s="36" t="s">
        <v>24</v>
      </c>
      <c r="B285" s="11" t="s">
        <v>173</v>
      </c>
      <c r="C285" s="11" t="s">
        <v>81</v>
      </c>
      <c r="D285" s="11" t="s">
        <v>77</v>
      </c>
      <c r="E285" s="11" t="s">
        <v>256</v>
      </c>
      <c r="F285" s="11"/>
      <c r="G285" s="54">
        <f>G286</f>
        <v>238454.81886999999</v>
      </c>
    </row>
    <row r="286" spans="1:7" s="42" customFormat="1" ht="27" x14ac:dyDescent="0.2">
      <c r="A286" s="33" t="s">
        <v>414</v>
      </c>
      <c r="B286" s="7" t="s">
        <v>173</v>
      </c>
      <c r="C286" s="7" t="s">
        <v>81</v>
      </c>
      <c r="D286" s="7" t="s">
        <v>77</v>
      </c>
      <c r="E286" s="7" t="s">
        <v>257</v>
      </c>
      <c r="F286" s="7"/>
      <c r="G286" s="44">
        <f>G287</f>
        <v>238454.81886999999</v>
      </c>
    </row>
    <row r="287" spans="1:7" ht="38.25" x14ac:dyDescent="0.2">
      <c r="A287" s="32" t="s">
        <v>258</v>
      </c>
      <c r="B287" s="4">
        <v>969</v>
      </c>
      <c r="C287" s="4" t="s">
        <v>81</v>
      </c>
      <c r="D287" s="4" t="s">
        <v>77</v>
      </c>
      <c r="E287" s="4" t="s">
        <v>259</v>
      </c>
      <c r="F287" s="4"/>
      <c r="G287" s="5">
        <f>G288+G292+G290+G294</f>
        <v>238454.81886999999</v>
      </c>
    </row>
    <row r="288" spans="1:7" ht="38.25" x14ac:dyDescent="0.2">
      <c r="A288" s="23" t="s">
        <v>478</v>
      </c>
      <c r="B288" s="4">
        <v>969</v>
      </c>
      <c r="C288" s="4" t="s">
        <v>81</v>
      </c>
      <c r="D288" s="4" t="s">
        <v>77</v>
      </c>
      <c r="E288" s="4" t="s">
        <v>262</v>
      </c>
      <c r="F288" s="4"/>
      <c r="G288" s="5">
        <f>G289</f>
        <v>132569.29999999999</v>
      </c>
    </row>
    <row r="289" spans="1:8" ht="51" x14ac:dyDescent="0.2">
      <c r="A289" s="62" t="s">
        <v>141</v>
      </c>
      <c r="B289" s="6">
        <v>969</v>
      </c>
      <c r="C289" s="6" t="s">
        <v>81</v>
      </c>
      <c r="D289" s="6" t="s">
        <v>77</v>
      </c>
      <c r="E289" s="6" t="s">
        <v>262</v>
      </c>
      <c r="F289" s="6" t="s">
        <v>147</v>
      </c>
      <c r="G289" s="85">
        <v>132569.29999999999</v>
      </c>
    </row>
    <row r="290" spans="1:8" ht="40.5" customHeight="1" x14ac:dyDescent="0.2">
      <c r="A290" s="32" t="s">
        <v>459</v>
      </c>
      <c r="B290" s="4" t="s">
        <v>173</v>
      </c>
      <c r="C290" s="4" t="s">
        <v>81</v>
      </c>
      <c r="D290" s="4" t="s">
        <v>77</v>
      </c>
      <c r="E290" s="4" t="s">
        <v>458</v>
      </c>
      <c r="F290" s="4"/>
      <c r="G290" s="84">
        <f>G291</f>
        <v>563</v>
      </c>
    </row>
    <row r="291" spans="1:8" ht="51" x14ac:dyDescent="0.2">
      <c r="A291" s="62" t="s">
        <v>141</v>
      </c>
      <c r="B291" s="6" t="s">
        <v>173</v>
      </c>
      <c r="C291" s="6" t="s">
        <v>81</v>
      </c>
      <c r="D291" s="6" t="s">
        <v>77</v>
      </c>
      <c r="E291" s="6" t="s">
        <v>458</v>
      </c>
      <c r="F291" s="6" t="s">
        <v>147</v>
      </c>
      <c r="G291" s="85">
        <f>563</f>
        <v>563</v>
      </c>
    </row>
    <row r="292" spans="1:8" ht="25.5" x14ac:dyDescent="0.2">
      <c r="A292" s="32" t="s">
        <v>260</v>
      </c>
      <c r="B292" s="4">
        <v>969</v>
      </c>
      <c r="C292" s="4" t="s">
        <v>81</v>
      </c>
      <c r="D292" s="4" t="s">
        <v>77</v>
      </c>
      <c r="E292" s="4" t="s">
        <v>261</v>
      </c>
      <c r="F292" s="4"/>
      <c r="G292" s="5">
        <f>G293</f>
        <v>32314.01887</v>
      </c>
    </row>
    <row r="293" spans="1:8" ht="51" x14ac:dyDescent="0.2">
      <c r="A293" s="62" t="s">
        <v>141</v>
      </c>
      <c r="B293" s="6">
        <v>969</v>
      </c>
      <c r="C293" s="6" t="s">
        <v>81</v>
      </c>
      <c r="D293" s="6" t="s">
        <v>77</v>
      </c>
      <c r="E293" s="6" t="s">
        <v>261</v>
      </c>
      <c r="F293" s="6" t="s">
        <v>147</v>
      </c>
      <c r="G293" s="85">
        <v>32314.01887</v>
      </c>
      <c r="H293" s="129">
        <v>242.01474999999999</v>
      </c>
    </row>
    <row r="294" spans="1:8" ht="25.5" x14ac:dyDescent="0.2">
      <c r="A294" s="32" t="s">
        <v>518</v>
      </c>
      <c r="B294" s="4">
        <v>969</v>
      </c>
      <c r="C294" s="4" t="s">
        <v>81</v>
      </c>
      <c r="D294" s="4" t="s">
        <v>77</v>
      </c>
      <c r="E294" s="4" t="s">
        <v>517</v>
      </c>
      <c r="F294" s="4"/>
      <c r="G294" s="84">
        <f>G295</f>
        <v>73008.5</v>
      </c>
    </row>
    <row r="295" spans="1:8" ht="51" x14ac:dyDescent="0.2">
      <c r="A295" s="62" t="s">
        <v>141</v>
      </c>
      <c r="B295" s="6">
        <v>969</v>
      </c>
      <c r="C295" s="6" t="s">
        <v>81</v>
      </c>
      <c r="D295" s="6" t="s">
        <v>77</v>
      </c>
      <c r="E295" s="6" t="s">
        <v>517</v>
      </c>
      <c r="F295" s="6" t="s">
        <v>147</v>
      </c>
      <c r="G295" s="85">
        <f>71577+1431.5</f>
        <v>73008.5</v>
      </c>
    </row>
    <row r="296" spans="1:8" x14ac:dyDescent="0.2">
      <c r="A296" s="24" t="s">
        <v>72</v>
      </c>
      <c r="B296" s="8">
        <v>969</v>
      </c>
      <c r="C296" s="8" t="s">
        <v>81</v>
      </c>
      <c r="D296" s="8" t="s">
        <v>79</v>
      </c>
      <c r="E296" s="8"/>
      <c r="F296" s="8"/>
      <c r="G296" s="53">
        <f>G297</f>
        <v>597872.81538000004</v>
      </c>
    </row>
    <row r="297" spans="1:8" ht="25.5" x14ac:dyDescent="0.2">
      <c r="A297" s="36" t="s">
        <v>24</v>
      </c>
      <c r="B297" s="7">
        <v>969</v>
      </c>
      <c r="C297" s="7" t="s">
        <v>81</v>
      </c>
      <c r="D297" s="7" t="s">
        <v>79</v>
      </c>
      <c r="E297" s="11" t="s">
        <v>256</v>
      </c>
      <c r="F297" s="7"/>
      <c r="G297" s="44">
        <f>G298</f>
        <v>597872.81538000004</v>
      </c>
    </row>
    <row r="298" spans="1:8" ht="27" x14ac:dyDescent="0.2">
      <c r="A298" s="33" t="s">
        <v>415</v>
      </c>
      <c r="B298" s="7">
        <v>969</v>
      </c>
      <c r="C298" s="7" t="s">
        <v>81</v>
      </c>
      <c r="D298" s="7" t="s">
        <v>79</v>
      </c>
      <c r="E298" s="7" t="s">
        <v>263</v>
      </c>
      <c r="F298" s="7"/>
      <c r="G298" s="44">
        <f>G299+G321+G318</f>
        <v>597872.81538000004</v>
      </c>
    </row>
    <row r="299" spans="1:8" ht="25.5" x14ac:dyDescent="0.2">
      <c r="A299" s="32" t="s">
        <v>268</v>
      </c>
      <c r="B299" s="4" t="s">
        <v>173</v>
      </c>
      <c r="C299" s="4" t="s">
        <v>81</v>
      </c>
      <c r="D299" s="4" t="s">
        <v>79</v>
      </c>
      <c r="E299" s="4" t="s">
        <v>265</v>
      </c>
      <c r="F299" s="4"/>
      <c r="G299" s="5">
        <f>G306+G312+G314+G305+G310+G308+G300+G302+G316</f>
        <v>569662.06618000008</v>
      </c>
    </row>
    <row r="300" spans="1:8" ht="51" x14ac:dyDescent="0.2">
      <c r="A300" s="32" t="s">
        <v>480</v>
      </c>
      <c r="B300" s="4" t="s">
        <v>173</v>
      </c>
      <c r="C300" s="4" t="s">
        <v>81</v>
      </c>
      <c r="D300" s="4" t="s">
        <v>79</v>
      </c>
      <c r="E300" s="4" t="s">
        <v>343</v>
      </c>
      <c r="F300" s="4"/>
      <c r="G300" s="5">
        <f>G301</f>
        <v>31776.400000000001</v>
      </c>
    </row>
    <row r="301" spans="1:8" x14ac:dyDescent="0.2">
      <c r="A301" s="15" t="s">
        <v>143</v>
      </c>
      <c r="B301" s="6" t="s">
        <v>173</v>
      </c>
      <c r="C301" s="6" t="s">
        <v>81</v>
      </c>
      <c r="D301" s="6" t="s">
        <v>79</v>
      </c>
      <c r="E301" s="6" t="s">
        <v>343</v>
      </c>
      <c r="F301" s="6" t="s">
        <v>144</v>
      </c>
      <c r="G301" s="85">
        <v>31776.400000000001</v>
      </c>
    </row>
    <row r="302" spans="1:8" ht="65.25" customHeight="1" x14ac:dyDescent="0.2">
      <c r="A302" s="17" t="s">
        <v>181</v>
      </c>
      <c r="B302" s="4" t="s">
        <v>173</v>
      </c>
      <c r="C302" s="4" t="s">
        <v>81</v>
      </c>
      <c r="D302" s="4" t="s">
        <v>79</v>
      </c>
      <c r="E302" s="4" t="s">
        <v>269</v>
      </c>
      <c r="F302" s="4"/>
      <c r="G302" s="5">
        <f>G303</f>
        <v>266218.90000000002</v>
      </c>
    </row>
    <row r="303" spans="1:8" ht="51" x14ac:dyDescent="0.2">
      <c r="A303" s="62" t="s">
        <v>141</v>
      </c>
      <c r="B303" s="6" t="s">
        <v>173</v>
      </c>
      <c r="C303" s="6" t="s">
        <v>81</v>
      </c>
      <c r="D303" s="6" t="s">
        <v>79</v>
      </c>
      <c r="E303" s="6" t="s">
        <v>269</v>
      </c>
      <c r="F303" s="6" t="s">
        <v>147</v>
      </c>
      <c r="G303" s="85">
        <v>266218.90000000002</v>
      </c>
    </row>
    <row r="304" spans="1:8" s="42" customFormat="1" ht="63.75" x14ac:dyDescent="0.2">
      <c r="A304" s="32" t="s">
        <v>476</v>
      </c>
      <c r="B304" s="4" t="s">
        <v>173</v>
      </c>
      <c r="C304" s="4" t="s">
        <v>81</v>
      </c>
      <c r="D304" s="4" t="s">
        <v>79</v>
      </c>
      <c r="E304" s="4" t="s">
        <v>270</v>
      </c>
      <c r="F304" s="4"/>
      <c r="G304" s="84">
        <f>G305</f>
        <v>5813</v>
      </c>
    </row>
    <row r="305" spans="1:9" x14ac:dyDescent="0.2">
      <c r="A305" s="15" t="s">
        <v>143</v>
      </c>
      <c r="B305" s="6" t="s">
        <v>173</v>
      </c>
      <c r="C305" s="6" t="s">
        <v>81</v>
      </c>
      <c r="D305" s="6" t="s">
        <v>79</v>
      </c>
      <c r="E305" s="6" t="s">
        <v>270</v>
      </c>
      <c r="F305" s="6" t="s">
        <v>144</v>
      </c>
      <c r="G305" s="85">
        <f>5813</f>
        <v>5813</v>
      </c>
    </row>
    <row r="306" spans="1:9" s="42" customFormat="1" ht="44.25" customHeight="1" x14ac:dyDescent="0.2">
      <c r="A306" s="25" t="s">
        <v>266</v>
      </c>
      <c r="B306" s="4" t="s">
        <v>173</v>
      </c>
      <c r="C306" s="4" t="s">
        <v>81</v>
      </c>
      <c r="D306" s="4" t="s">
        <v>79</v>
      </c>
      <c r="E306" s="4" t="s">
        <v>267</v>
      </c>
      <c r="F306" s="4"/>
      <c r="G306" s="5">
        <f>G307</f>
        <v>75021.319180000006</v>
      </c>
    </row>
    <row r="307" spans="1:9" s="42" customFormat="1" ht="51" x14ac:dyDescent="0.2">
      <c r="A307" s="62" t="s">
        <v>141</v>
      </c>
      <c r="B307" s="6" t="s">
        <v>173</v>
      </c>
      <c r="C307" s="6" t="s">
        <v>81</v>
      </c>
      <c r="D307" s="6" t="s">
        <v>79</v>
      </c>
      <c r="E307" s="6" t="s">
        <v>267</v>
      </c>
      <c r="F307" s="6" t="s">
        <v>147</v>
      </c>
      <c r="G307" s="85">
        <v>75021.319180000006</v>
      </c>
    </row>
    <row r="308" spans="1:9" s="42" customFormat="1" ht="63.75" x14ac:dyDescent="0.2">
      <c r="A308" s="17" t="s">
        <v>470</v>
      </c>
      <c r="B308" s="4" t="s">
        <v>173</v>
      </c>
      <c r="C308" s="4" t="s">
        <v>81</v>
      </c>
      <c r="D308" s="4" t="s">
        <v>79</v>
      </c>
      <c r="E308" s="4" t="s">
        <v>438</v>
      </c>
      <c r="F308" s="4"/>
      <c r="G308" s="5">
        <f>G309</f>
        <v>492.34699999999998</v>
      </c>
    </row>
    <row r="309" spans="1:9" s="42" customFormat="1" x14ac:dyDescent="0.2">
      <c r="A309" s="15" t="s">
        <v>143</v>
      </c>
      <c r="B309" s="6" t="s">
        <v>173</v>
      </c>
      <c r="C309" s="6" t="s">
        <v>81</v>
      </c>
      <c r="D309" s="6" t="s">
        <v>79</v>
      </c>
      <c r="E309" s="6" t="s">
        <v>438</v>
      </c>
      <c r="F309" s="86" t="s">
        <v>144</v>
      </c>
      <c r="G309" s="85">
        <v>492.34699999999998</v>
      </c>
    </row>
    <row r="310" spans="1:9" ht="51" x14ac:dyDescent="0.2">
      <c r="A310" s="17" t="s">
        <v>471</v>
      </c>
      <c r="B310" s="4">
        <v>969</v>
      </c>
      <c r="C310" s="4" t="s">
        <v>81</v>
      </c>
      <c r="D310" s="4" t="s">
        <v>79</v>
      </c>
      <c r="E310" s="4" t="s">
        <v>344</v>
      </c>
      <c r="F310" s="4"/>
      <c r="G310" s="84">
        <f>G311</f>
        <v>29553.1</v>
      </c>
      <c r="I310" s="1">
        <v>576.6</v>
      </c>
    </row>
    <row r="311" spans="1:9" x14ac:dyDescent="0.2">
      <c r="A311" s="15" t="s">
        <v>143</v>
      </c>
      <c r="B311" s="6">
        <v>969</v>
      </c>
      <c r="C311" s="6" t="s">
        <v>81</v>
      </c>
      <c r="D311" s="6" t="s">
        <v>79</v>
      </c>
      <c r="E311" s="6" t="s">
        <v>344</v>
      </c>
      <c r="F311" s="6" t="s">
        <v>144</v>
      </c>
      <c r="G311" s="85">
        <f>29257.6+295.5</f>
        <v>29553.1</v>
      </c>
      <c r="I311" s="13" t="e">
        <f>#REF!-I310</f>
        <v>#REF!</v>
      </c>
    </row>
    <row r="312" spans="1:9" s="42" customFormat="1" ht="38.25" x14ac:dyDescent="0.2">
      <c r="A312" s="17" t="s">
        <v>465</v>
      </c>
      <c r="B312" s="4" t="s">
        <v>173</v>
      </c>
      <c r="C312" s="4" t="s">
        <v>81</v>
      </c>
      <c r="D312" s="4" t="s">
        <v>79</v>
      </c>
      <c r="E312" s="4" t="s">
        <v>565</v>
      </c>
      <c r="F312" s="4"/>
      <c r="G312" s="84">
        <f>G313</f>
        <v>24643.8</v>
      </c>
    </row>
    <row r="313" spans="1:9" s="42" customFormat="1" x14ac:dyDescent="0.2">
      <c r="A313" s="15" t="s">
        <v>143</v>
      </c>
      <c r="B313" s="6" t="s">
        <v>173</v>
      </c>
      <c r="C313" s="6" t="s">
        <v>81</v>
      </c>
      <c r="D313" s="6" t="s">
        <v>79</v>
      </c>
      <c r="E313" s="6" t="s">
        <v>565</v>
      </c>
      <c r="F313" s="86" t="s">
        <v>144</v>
      </c>
      <c r="G313" s="85">
        <f>12321.9+12321.9</f>
        <v>24643.8</v>
      </c>
    </row>
    <row r="314" spans="1:9" s="42" customFormat="1" ht="51" x14ac:dyDescent="0.2">
      <c r="A314" s="32" t="s">
        <v>467</v>
      </c>
      <c r="B314" s="4" t="s">
        <v>173</v>
      </c>
      <c r="C314" s="4" t="s">
        <v>81</v>
      </c>
      <c r="D314" s="4" t="s">
        <v>79</v>
      </c>
      <c r="E314" s="4" t="s">
        <v>403</v>
      </c>
      <c r="F314" s="4"/>
      <c r="G314" s="84">
        <f>G315</f>
        <v>131385.20000000001</v>
      </c>
    </row>
    <row r="315" spans="1:9" s="42" customFormat="1" ht="51" x14ac:dyDescent="0.2">
      <c r="A315" s="27" t="s">
        <v>141</v>
      </c>
      <c r="B315" s="6">
        <v>969</v>
      </c>
      <c r="C315" s="6" t="s">
        <v>81</v>
      </c>
      <c r="D315" s="6" t="s">
        <v>79</v>
      </c>
      <c r="E315" s="6" t="s">
        <v>403</v>
      </c>
      <c r="F315" s="6" t="s">
        <v>147</v>
      </c>
      <c r="G315" s="85">
        <v>131385.20000000001</v>
      </c>
    </row>
    <row r="316" spans="1:9" s="42" customFormat="1" ht="51" x14ac:dyDescent="0.2">
      <c r="A316" s="17" t="s">
        <v>497</v>
      </c>
      <c r="B316" s="6" t="s">
        <v>173</v>
      </c>
      <c r="C316" s="4" t="s">
        <v>81</v>
      </c>
      <c r="D316" s="4" t="s">
        <v>79</v>
      </c>
      <c r="E316" s="4" t="s">
        <v>498</v>
      </c>
      <c r="F316" s="4"/>
      <c r="G316" s="84">
        <f>G317</f>
        <v>4758</v>
      </c>
    </row>
    <row r="317" spans="1:9" s="42" customFormat="1" ht="51" x14ac:dyDescent="0.2">
      <c r="A317" s="27" t="s">
        <v>141</v>
      </c>
      <c r="B317" s="6" t="s">
        <v>173</v>
      </c>
      <c r="C317" s="6" t="s">
        <v>81</v>
      </c>
      <c r="D317" s="6" t="s">
        <v>79</v>
      </c>
      <c r="E317" s="6" t="s">
        <v>498</v>
      </c>
      <c r="F317" s="6" t="s">
        <v>147</v>
      </c>
      <c r="G317" s="85">
        <f>4758</f>
        <v>4758</v>
      </c>
    </row>
    <row r="318" spans="1:9" s="42" customFormat="1" ht="38.25" x14ac:dyDescent="0.2">
      <c r="A318" s="17" t="s">
        <v>449</v>
      </c>
      <c r="B318" s="4" t="s">
        <v>173</v>
      </c>
      <c r="C318" s="4" t="s">
        <v>81</v>
      </c>
      <c r="D318" s="4" t="s">
        <v>79</v>
      </c>
      <c r="E318" s="4" t="s">
        <v>446</v>
      </c>
      <c r="F318" s="4"/>
      <c r="G318" s="84">
        <f>G319</f>
        <v>255.2</v>
      </c>
    </row>
    <row r="319" spans="1:9" s="42" customFormat="1" ht="25.5" x14ac:dyDescent="0.2">
      <c r="A319" s="17" t="s">
        <v>448</v>
      </c>
      <c r="B319" s="4" t="s">
        <v>173</v>
      </c>
      <c r="C319" s="4" t="s">
        <v>81</v>
      </c>
      <c r="D319" s="4" t="s">
        <v>79</v>
      </c>
      <c r="E319" s="4" t="s">
        <v>447</v>
      </c>
      <c r="F319" s="4"/>
      <c r="G319" s="84">
        <f>G320</f>
        <v>255.2</v>
      </c>
    </row>
    <row r="320" spans="1:9" s="42" customFormat="1" x14ac:dyDescent="0.2">
      <c r="A320" s="15" t="s">
        <v>143</v>
      </c>
      <c r="B320" s="6" t="s">
        <v>173</v>
      </c>
      <c r="C320" s="6" t="s">
        <v>81</v>
      </c>
      <c r="D320" s="6" t="s">
        <v>79</v>
      </c>
      <c r="E320" s="6" t="s">
        <v>447</v>
      </c>
      <c r="F320" s="6" t="s">
        <v>144</v>
      </c>
      <c r="G320" s="85">
        <v>255.2</v>
      </c>
    </row>
    <row r="321" spans="1:7" s="42" customFormat="1" ht="25.5" x14ac:dyDescent="0.2">
      <c r="A321" s="31" t="s">
        <v>20</v>
      </c>
      <c r="B321" s="6" t="s">
        <v>173</v>
      </c>
      <c r="C321" s="4" t="s">
        <v>81</v>
      </c>
      <c r="D321" s="4" t="s">
        <v>79</v>
      </c>
      <c r="E321" s="4" t="s">
        <v>21</v>
      </c>
      <c r="F321" s="6"/>
      <c r="G321" s="5">
        <f>G326+G324+G322</f>
        <v>27955.549199999998</v>
      </c>
    </row>
    <row r="322" spans="1:7" s="42" customFormat="1" ht="51" x14ac:dyDescent="0.2">
      <c r="A322" s="31" t="s">
        <v>504</v>
      </c>
      <c r="B322" s="4" t="s">
        <v>173</v>
      </c>
      <c r="C322" s="4" t="s">
        <v>81</v>
      </c>
      <c r="D322" s="4" t="s">
        <v>79</v>
      </c>
      <c r="E322" s="4" t="s">
        <v>506</v>
      </c>
      <c r="F322" s="4"/>
      <c r="G322" s="84">
        <f>G323</f>
        <v>2543</v>
      </c>
    </row>
    <row r="323" spans="1:7" s="42" customFormat="1" x14ac:dyDescent="0.2">
      <c r="A323" s="15" t="s">
        <v>143</v>
      </c>
      <c r="B323" s="6" t="s">
        <v>173</v>
      </c>
      <c r="C323" s="6" t="s">
        <v>81</v>
      </c>
      <c r="D323" s="6" t="s">
        <v>79</v>
      </c>
      <c r="E323" s="6" t="s">
        <v>506</v>
      </c>
      <c r="F323" s="6" t="s">
        <v>144</v>
      </c>
      <c r="G323" s="85">
        <f>2492.1+50.9</f>
        <v>2543</v>
      </c>
    </row>
    <row r="324" spans="1:7" s="42" customFormat="1" ht="25.5" x14ac:dyDescent="0.2">
      <c r="A324" s="31" t="s">
        <v>502</v>
      </c>
      <c r="B324" s="4" t="s">
        <v>173</v>
      </c>
      <c r="C324" s="4" t="s">
        <v>81</v>
      </c>
      <c r="D324" s="4" t="s">
        <v>79</v>
      </c>
      <c r="E324" s="4" t="s">
        <v>503</v>
      </c>
      <c r="F324" s="4"/>
      <c r="G324" s="84">
        <f>G325</f>
        <v>21357.655999999999</v>
      </c>
    </row>
    <row r="325" spans="1:7" s="42" customFormat="1" x14ac:dyDescent="0.2">
      <c r="A325" s="15" t="s">
        <v>143</v>
      </c>
      <c r="B325" s="6" t="s">
        <v>173</v>
      </c>
      <c r="C325" s="6" t="s">
        <v>81</v>
      </c>
      <c r="D325" s="6" t="s">
        <v>79</v>
      </c>
      <c r="E325" s="6" t="s">
        <v>503</v>
      </c>
      <c r="F325" s="6" t="s">
        <v>144</v>
      </c>
      <c r="G325" s="85">
        <v>21357.655999999999</v>
      </c>
    </row>
    <row r="326" spans="1:7" s="42" customFormat="1" ht="63.75" x14ac:dyDescent="0.2">
      <c r="A326" s="32" t="s">
        <v>186</v>
      </c>
      <c r="B326" s="4" t="s">
        <v>173</v>
      </c>
      <c r="C326" s="4" t="s">
        <v>81</v>
      </c>
      <c r="D326" s="4" t="s">
        <v>79</v>
      </c>
      <c r="E326" s="4" t="s">
        <v>22</v>
      </c>
      <c r="F326" s="4"/>
      <c r="G326" s="84">
        <f>G327</f>
        <v>4054.8932</v>
      </c>
    </row>
    <row r="327" spans="1:7" s="42" customFormat="1" x14ac:dyDescent="0.2">
      <c r="A327" s="15" t="s">
        <v>143</v>
      </c>
      <c r="B327" s="6" t="s">
        <v>173</v>
      </c>
      <c r="C327" s="6" t="s">
        <v>81</v>
      </c>
      <c r="D327" s="6" t="s">
        <v>79</v>
      </c>
      <c r="E327" s="6" t="s">
        <v>22</v>
      </c>
      <c r="F327" s="6" t="s">
        <v>144</v>
      </c>
      <c r="G327" s="85">
        <v>4054.8932</v>
      </c>
    </row>
    <row r="328" spans="1:7" s="42" customFormat="1" x14ac:dyDescent="0.2">
      <c r="A328" s="24" t="s">
        <v>309</v>
      </c>
      <c r="B328" s="8">
        <v>969</v>
      </c>
      <c r="C328" s="8" t="s">
        <v>81</v>
      </c>
      <c r="D328" s="8" t="s">
        <v>92</v>
      </c>
      <c r="E328" s="8"/>
      <c r="F328" s="8"/>
      <c r="G328" s="53">
        <f>G330</f>
        <v>84035.5</v>
      </c>
    </row>
    <row r="329" spans="1:7" s="42" customFormat="1" ht="25.5" x14ac:dyDescent="0.2">
      <c r="A329" s="36" t="s">
        <v>24</v>
      </c>
      <c r="B329" s="11" t="s">
        <v>173</v>
      </c>
      <c r="C329" s="11" t="s">
        <v>81</v>
      </c>
      <c r="D329" s="11" t="s">
        <v>92</v>
      </c>
      <c r="E329" s="11" t="s">
        <v>256</v>
      </c>
      <c r="F329" s="11"/>
      <c r="G329" s="54">
        <f>G330</f>
        <v>84035.5</v>
      </c>
    </row>
    <row r="330" spans="1:7" s="42" customFormat="1" ht="27" x14ac:dyDescent="0.2">
      <c r="A330" s="33" t="s">
        <v>416</v>
      </c>
      <c r="B330" s="7">
        <v>969</v>
      </c>
      <c r="C330" s="7" t="s">
        <v>81</v>
      </c>
      <c r="D330" s="7" t="s">
        <v>92</v>
      </c>
      <c r="E330" s="7" t="s">
        <v>271</v>
      </c>
      <c r="F330" s="7"/>
      <c r="G330" s="44">
        <f>G331</f>
        <v>84035.5</v>
      </c>
    </row>
    <row r="331" spans="1:7" s="42" customFormat="1" ht="38.25" x14ac:dyDescent="0.2">
      <c r="A331" s="32" t="s">
        <v>264</v>
      </c>
      <c r="B331" s="4" t="s">
        <v>173</v>
      </c>
      <c r="C331" s="4" t="s">
        <v>81</v>
      </c>
      <c r="D331" s="4" t="s">
        <v>92</v>
      </c>
      <c r="E331" s="4" t="s">
        <v>272</v>
      </c>
      <c r="F331" s="4"/>
      <c r="G331" s="5">
        <f>G332+G335+G338</f>
        <v>84035.5</v>
      </c>
    </row>
    <row r="332" spans="1:7" s="42" customFormat="1" ht="38.25" x14ac:dyDescent="0.2">
      <c r="A332" s="32" t="s">
        <v>273</v>
      </c>
      <c r="B332" s="4" t="s">
        <v>173</v>
      </c>
      <c r="C332" s="4" t="s">
        <v>81</v>
      </c>
      <c r="D332" s="4" t="s">
        <v>92</v>
      </c>
      <c r="E332" s="4" t="s">
        <v>274</v>
      </c>
      <c r="F332" s="4"/>
      <c r="G332" s="5">
        <f>G333+G334</f>
        <v>33073.799999999996</v>
      </c>
    </row>
    <row r="333" spans="1:7" s="42" customFormat="1" ht="51" x14ac:dyDescent="0.2">
      <c r="A333" s="27" t="s">
        <v>141</v>
      </c>
      <c r="B333" s="6">
        <v>969</v>
      </c>
      <c r="C333" s="6" t="s">
        <v>81</v>
      </c>
      <c r="D333" s="6" t="s">
        <v>92</v>
      </c>
      <c r="E333" s="6" t="s">
        <v>274</v>
      </c>
      <c r="F333" s="6" t="s">
        <v>147</v>
      </c>
      <c r="G333" s="82">
        <v>7992.2</v>
      </c>
    </row>
    <row r="334" spans="1:7" s="42" customFormat="1" ht="51" x14ac:dyDescent="0.2">
      <c r="A334" s="15" t="s">
        <v>142</v>
      </c>
      <c r="B334" s="6">
        <v>969</v>
      </c>
      <c r="C334" s="6" t="s">
        <v>81</v>
      </c>
      <c r="D334" s="6" t="s">
        <v>92</v>
      </c>
      <c r="E334" s="6" t="s">
        <v>274</v>
      </c>
      <c r="F334" s="6" t="s">
        <v>146</v>
      </c>
      <c r="G334" s="83">
        <v>25081.599999999999</v>
      </c>
    </row>
    <row r="335" spans="1:7" s="42" customFormat="1" ht="38.25" x14ac:dyDescent="0.2">
      <c r="A335" s="17" t="s">
        <v>182</v>
      </c>
      <c r="B335" s="4">
        <v>969</v>
      </c>
      <c r="C335" s="4" t="s">
        <v>81</v>
      </c>
      <c r="D335" s="4" t="s">
        <v>92</v>
      </c>
      <c r="E335" s="4" t="s">
        <v>382</v>
      </c>
      <c r="F335" s="4"/>
      <c r="G335" s="84">
        <f>G336+G337</f>
        <v>42329.8</v>
      </c>
    </row>
    <row r="336" spans="1:7" s="42" customFormat="1" ht="51" x14ac:dyDescent="0.2">
      <c r="A336" s="27" t="s">
        <v>141</v>
      </c>
      <c r="B336" s="6">
        <v>969</v>
      </c>
      <c r="C336" s="6" t="s">
        <v>81</v>
      </c>
      <c r="D336" s="6" t="s">
        <v>92</v>
      </c>
      <c r="E336" s="6" t="s">
        <v>382</v>
      </c>
      <c r="F336" s="6" t="s">
        <v>147</v>
      </c>
      <c r="G336" s="85">
        <v>10159.152</v>
      </c>
    </row>
    <row r="337" spans="1:7" s="42" customFormat="1" ht="51" x14ac:dyDescent="0.2">
      <c r="A337" s="15" t="s">
        <v>142</v>
      </c>
      <c r="B337" s="6">
        <v>969</v>
      </c>
      <c r="C337" s="6" t="s">
        <v>81</v>
      </c>
      <c r="D337" s="6" t="s">
        <v>92</v>
      </c>
      <c r="E337" s="6" t="s">
        <v>382</v>
      </c>
      <c r="F337" s="6" t="s">
        <v>146</v>
      </c>
      <c r="G337" s="85">
        <v>32170.648000000001</v>
      </c>
    </row>
    <row r="338" spans="1:7" s="42" customFormat="1" ht="25.5" x14ac:dyDescent="0.2">
      <c r="A338" s="17" t="s">
        <v>615</v>
      </c>
      <c r="B338" s="4" t="s">
        <v>173</v>
      </c>
      <c r="C338" s="4" t="s">
        <v>81</v>
      </c>
      <c r="D338" s="4" t="s">
        <v>92</v>
      </c>
      <c r="E338" s="4" t="s">
        <v>614</v>
      </c>
      <c r="F338" s="4"/>
      <c r="G338" s="84">
        <f>G339+G340</f>
        <v>8631.9</v>
      </c>
    </row>
    <row r="339" spans="1:7" s="42" customFormat="1" ht="51" x14ac:dyDescent="0.2">
      <c r="A339" s="27" t="s">
        <v>141</v>
      </c>
      <c r="B339" s="6" t="s">
        <v>173</v>
      </c>
      <c r="C339" s="6" t="s">
        <v>81</v>
      </c>
      <c r="D339" s="6" t="s">
        <v>92</v>
      </c>
      <c r="E339" s="6" t="s">
        <v>614</v>
      </c>
      <c r="F339" s="6" t="s">
        <v>147</v>
      </c>
      <c r="G339" s="85">
        <v>4000</v>
      </c>
    </row>
    <row r="340" spans="1:7" s="42" customFormat="1" ht="51" x14ac:dyDescent="0.2">
      <c r="A340" s="15" t="s">
        <v>142</v>
      </c>
      <c r="B340" s="6" t="s">
        <v>173</v>
      </c>
      <c r="C340" s="6" t="s">
        <v>81</v>
      </c>
      <c r="D340" s="6" t="s">
        <v>92</v>
      </c>
      <c r="E340" s="6" t="s">
        <v>614</v>
      </c>
      <c r="F340" s="6" t="s">
        <v>146</v>
      </c>
      <c r="G340" s="85">
        <v>4631.8999999999996</v>
      </c>
    </row>
    <row r="341" spans="1:7" s="42" customFormat="1" ht="25.5" x14ac:dyDescent="0.2">
      <c r="A341" s="24" t="s">
        <v>67</v>
      </c>
      <c r="B341" s="80">
        <v>969</v>
      </c>
      <c r="C341" s="80" t="s">
        <v>81</v>
      </c>
      <c r="D341" s="80" t="s">
        <v>82</v>
      </c>
      <c r="E341" s="24"/>
      <c r="F341" s="24"/>
      <c r="G341" s="53">
        <f>G342</f>
        <v>393.9</v>
      </c>
    </row>
    <row r="342" spans="1:7" s="42" customFormat="1" ht="25.5" x14ac:dyDescent="0.2">
      <c r="A342" s="36" t="s">
        <v>24</v>
      </c>
      <c r="B342" s="11" t="s">
        <v>173</v>
      </c>
      <c r="C342" s="11" t="s">
        <v>81</v>
      </c>
      <c r="D342" s="11" t="s">
        <v>82</v>
      </c>
      <c r="E342" s="11" t="s">
        <v>256</v>
      </c>
      <c r="F342" s="11"/>
      <c r="G342" s="54">
        <f>G343</f>
        <v>393.9</v>
      </c>
    </row>
    <row r="343" spans="1:7" s="42" customFormat="1" ht="27" x14ac:dyDescent="0.2">
      <c r="A343" s="33" t="s">
        <v>415</v>
      </c>
      <c r="B343" s="7" t="s">
        <v>173</v>
      </c>
      <c r="C343" s="7" t="s">
        <v>81</v>
      </c>
      <c r="D343" s="7" t="s">
        <v>82</v>
      </c>
      <c r="E343" s="7" t="s">
        <v>263</v>
      </c>
      <c r="F343" s="7"/>
      <c r="G343" s="44">
        <f>G345</f>
        <v>393.9</v>
      </c>
    </row>
    <row r="344" spans="1:7" s="42" customFormat="1" ht="25.5" x14ac:dyDescent="0.2">
      <c r="A344" s="32" t="s">
        <v>268</v>
      </c>
      <c r="B344" s="4" t="s">
        <v>173</v>
      </c>
      <c r="C344" s="4" t="s">
        <v>81</v>
      </c>
      <c r="D344" s="4" t="s">
        <v>82</v>
      </c>
      <c r="E344" s="4" t="s">
        <v>265</v>
      </c>
      <c r="F344" s="4"/>
      <c r="G344" s="5">
        <f>G345</f>
        <v>393.9</v>
      </c>
    </row>
    <row r="345" spans="1:7" s="42" customFormat="1" ht="38.25" x14ac:dyDescent="0.2">
      <c r="A345" s="25" t="s">
        <v>466</v>
      </c>
      <c r="B345" s="4" t="s">
        <v>173</v>
      </c>
      <c r="C345" s="4" t="s">
        <v>81</v>
      </c>
      <c r="D345" s="4" t="s">
        <v>82</v>
      </c>
      <c r="E345" s="4" t="s">
        <v>68</v>
      </c>
      <c r="F345" s="4"/>
      <c r="G345" s="5">
        <f>G346</f>
        <v>393.9</v>
      </c>
    </row>
    <row r="346" spans="1:7" s="42" customFormat="1" x14ac:dyDescent="0.2">
      <c r="A346" s="27" t="s">
        <v>143</v>
      </c>
      <c r="B346" s="6" t="s">
        <v>173</v>
      </c>
      <c r="C346" s="6" t="s">
        <v>81</v>
      </c>
      <c r="D346" s="6" t="s">
        <v>82</v>
      </c>
      <c r="E346" s="6" t="s">
        <v>68</v>
      </c>
      <c r="F346" s="6" t="s">
        <v>144</v>
      </c>
      <c r="G346" s="85">
        <f>386+7.9</f>
        <v>393.9</v>
      </c>
    </row>
    <row r="347" spans="1:7" s="42" customFormat="1" x14ac:dyDescent="0.2">
      <c r="A347" s="24" t="s">
        <v>96</v>
      </c>
      <c r="B347" s="8">
        <v>969</v>
      </c>
      <c r="C347" s="8" t="s">
        <v>81</v>
      </c>
      <c r="D347" s="8" t="s">
        <v>81</v>
      </c>
      <c r="E347" s="8"/>
      <c r="F347" s="8"/>
      <c r="G347" s="53">
        <f>G348</f>
        <v>11010.759999999998</v>
      </c>
    </row>
    <row r="348" spans="1:7" s="42" customFormat="1" ht="25.5" x14ac:dyDescent="0.2">
      <c r="A348" s="36" t="s">
        <v>24</v>
      </c>
      <c r="B348" s="11" t="s">
        <v>173</v>
      </c>
      <c r="C348" s="11" t="s">
        <v>81</v>
      </c>
      <c r="D348" s="11" t="s">
        <v>81</v>
      </c>
      <c r="E348" s="11" t="s">
        <v>275</v>
      </c>
      <c r="F348" s="11"/>
      <c r="G348" s="54">
        <f>G349</f>
        <v>11010.759999999998</v>
      </c>
    </row>
    <row r="349" spans="1:7" s="42" customFormat="1" ht="13.5" x14ac:dyDescent="0.2">
      <c r="A349" s="33" t="s">
        <v>417</v>
      </c>
      <c r="B349" s="7">
        <v>969</v>
      </c>
      <c r="C349" s="7" t="s">
        <v>81</v>
      </c>
      <c r="D349" s="7" t="s">
        <v>81</v>
      </c>
      <c r="E349" s="7" t="s">
        <v>276</v>
      </c>
      <c r="F349" s="7"/>
      <c r="G349" s="44">
        <f>G350</f>
        <v>11010.759999999998</v>
      </c>
    </row>
    <row r="350" spans="1:7" s="42" customFormat="1" ht="25.5" x14ac:dyDescent="0.2">
      <c r="A350" s="32" t="s">
        <v>277</v>
      </c>
      <c r="B350" s="4" t="s">
        <v>173</v>
      </c>
      <c r="C350" s="4" t="s">
        <v>81</v>
      </c>
      <c r="D350" s="4" t="s">
        <v>81</v>
      </c>
      <c r="E350" s="4" t="s">
        <v>278</v>
      </c>
      <c r="F350" s="11"/>
      <c r="G350" s="5">
        <f>G351+G353+G355</f>
        <v>11010.759999999998</v>
      </c>
    </row>
    <row r="351" spans="1:7" s="42" customFormat="1" ht="114.75" x14ac:dyDescent="0.2">
      <c r="A351" s="25" t="s">
        <v>475</v>
      </c>
      <c r="B351" s="4" t="s">
        <v>173</v>
      </c>
      <c r="C351" s="4" t="s">
        <v>81</v>
      </c>
      <c r="D351" s="4" t="s">
        <v>81</v>
      </c>
      <c r="E351" s="4" t="s">
        <v>279</v>
      </c>
      <c r="F351" s="4"/>
      <c r="G351" s="5">
        <f>G352</f>
        <v>5352.5</v>
      </c>
    </row>
    <row r="352" spans="1:7" s="42" customFormat="1" ht="25.5" x14ac:dyDescent="0.2">
      <c r="A352" s="15" t="s">
        <v>25</v>
      </c>
      <c r="B352" s="6">
        <v>969</v>
      </c>
      <c r="C352" s="6" t="s">
        <v>81</v>
      </c>
      <c r="D352" s="6" t="s">
        <v>81</v>
      </c>
      <c r="E352" s="6" t="s">
        <v>279</v>
      </c>
      <c r="F352" s="6" t="s">
        <v>26</v>
      </c>
      <c r="G352" s="85">
        <f>5352.5</f>
        <v>5352.5</v>
      </c>
    </row>
    <row r="353" spans="1:7" s="42" customFormat="1" ht="25.5" x14ac:dyDescent="0.2">
      <c r="A353" s="17" t="s">
        <v>310</v>
      </c>
      <c r="B353" s="4">
        <v>969</v>
      </c>
      <c r="C353" s="4" t="s">
        <v>81</v>
      </c>
      <c r="D353" s="4" t="s">
        <v>81</v>
      </c>
      <c r="E353" s="4" t="s">
        <v>280</v>
      </c>
      <c r="F353" s="4"/>
      <c r="G353" s="84">
        <f>G354</f>
        <v>5577.96</v>
      </c>
    </row>
    <row r="354" spans="1:7" s="42" customFormat="1" ht="25.5" x14ac:dyDescent="0.2">
      <c r="A354" s="15" t="s">
        <v>25</v>
      </c>
      <c r="B354" s="6">
        <v>969</v>
      </c>
      <c r="C354" s="6" t="s">
        <v>81</v>
      </c>
      <c r="D354" s="6" t="s">
        <v>81</v>
      </c>
      <c r="E354" s="6" t="s">
        <v>280</v>
      </c>
      <c r="F354" s="6" t="s">
        <v>26</v>
      </c>
      <c r="G354" s="85">
        <v>5577.96</v>
      </c>
    </row>
    <row r="355" spans="1:7" s="42" customFormat="1" ht="38.25" x14ac:dyDescent="0.2">
      <c r="A355" s="25" t="s">
        <v>479</v>
      </c>
      <c r="B355" s="4">
        <v>969</v>
      </c>
      <c r="C355" s="4" t="s">
        <v>81</v>
      </c>
      <c r="D355" s="4" t="s">
        <v>81</v>
      </c>
      <c r="E355" s="4" t="s">
        <v>320</v>
      </c>
      <c r="F355" s="4"/>
      <c r="G355" s="84">
        <f>G356+G357</f>
        <v>80.300000000000011</v>
      </c>
    </row>
    <row r="356" spans="1:7" s="42" customFormat="1" x14ac:dyDescent="0.2">
      <c r="A356" s="39" t="s">
        <v>301</v>
      </c>
      <c r="B356" s="6">
        <v>969</v>
      </c>
      <c r="C356" s="6" t="s">
        <v>81</v>
      </c>
      <c r="D356" s="6" t="s">
        <v>81</v>
      </c>
      <c r="E356" s="6" t="s">
        <v>320</v>
      </c>
      <c r="F356" s="6" t="s">
        <v>161</v>
      </c>
      <c r="G356" s="85">
        <v>61.7</v>
      </c>
    </row>
    <row r="357" spans="1:7" s="42" customFormat="1" ht="38.25" x14ac:dyDescent="0.2">
      <c r="A357" s="15" t="s">
        <v>298</v>
      </c>
      <c r="B357" s="6" t="s">
        <v>173</v>
      </c>
      <c r="C357" s="6" t="s">
        <v>81</v>
      </c>
      <c r="D357" s="6" t="s">
        <v>81</v>
      </c>
      <c r="E357" s="6" t="s">
        <v>320</v>
      </c>
      <c r="F357" s="6" t="s">
        <v>216</v>
      </c>
      <c r="G357" s="85">
        <v>18.600000000000001</v>
      </c>
    </row>
    <row r="358" spans="1:7" s="42" customFormat="1" x14ac:dyDescent="0.2">
      <c r="A358" s="29" t="s">
        <v>73</v>
      </c>
      <c r="B358" s="8">
        <v>969</v>
      </c>
      <c r="C358" s="8" t="s">
        <v>81</v>
      </c>
      <c r="D358" s="8" t="s">
        <v>83</v>
      </c>
      <c r="E358" s="8"/>
      <c r="F358" s="8"/>
      <c r="G358" s="53">
        <f>G359</f>
        <v>34581.827949999999</v>
      </c>
    </row>
    <row r="359" spans="1:7" s="42" customFormat="1" ht="25.5" x14ac:dyDescent="0.2">
      <c r="A359" s="36" t="s">
        <v>24</v>
      </c>
      <c r="B359" s="11" t="s">
        <v>173</v>
      </c>
      <c r="C359" s="11" t="s">
        <v>81</v>
      </c>
      <c r="D359" s="11" t="s">
        <v>83</v>
      </c>
      <c r="E359" s="11" t="s">
        <v>256</v>
      </c>
      <c r="F359" s="11"/>
      <c r="G359" s="54">
        <f>G365+G360+G384</f>
        <v>34581.827949999999</v>
      </c>
    </row>
    <row r="360" spans="1:7" s="42" customFormat="1" ht="13.5" x14ac:dyDescent="0.2">
      <c r="A360" s="33" t="s">
        <v>417</v>
      </c>
      <c r="B360" s="7">
        <v>969</v>
      </c>
      <c r="C360" s="7" t="s">
        <v>81</v>
      </c>
      <c r="D360" s="7" t="s">
        <v>83</v>
      </c>
      <c r="E360" s="7" t="s">
        <v>276</v>
      </c>
      <c r="F360" s="7"/>
      <c r="G360" s="44">
        <f>G361</f>
        <v>83.668999999999997</v>
      </c>
    </row>
    <row r="361" spans="1:7" s="42" customFormat="1" ht="25.5" x14ac:dyDescent="0.2">
      <c r="A361" s="32" t="s">
        <v>277</v>
      </c>
      <c r="B361" s="4" t="s">
        <v>173</v>
      </c>
      <c r="C361" s="4" t="s">
        <v>81</v>
      </c>
      <c r="D361" s="4" t="s">
        <v>83</v>
      </c>
      <c r="E361" s="4" t="s">
        <v>278</v>
      </c>
      <c r="F361" s="11"/>
      <c r="G361" s="5">
        <f>G362</f>
        <v>83.668999999999997</v>
      </c>
    </row>
    <row r="362" spans="1:7" s="42" customFormat="1" ht="38.25" x14ac:dyDescent="0.2">
      <c r="A362" s="17" t="s">
        <v>303</v>
      </c>
      <c r="B362" s="4">
        <v>969</v>
      </c>
      <c r="C362" s="4" t="s">
        <v>81</v>
      </c>
      <c r="D362" s="4" t="s">
        <v>83</v>
      </c>
      <c r="E362" s="4" t="s">
        <v>302</v>
      </c>
      <c r="F362" s="4"/>
      <c r="G362" s="84">
        <f>G363+G364</f>
        <v>83.668999999999997</v>
      </c>
    </row>
    <row r="363" spans="1:7" s="42" customFormat="1" x14ac:dyDescent="0.2">
      <c r="A363" s="39" t="s">
        <v>301</v>
      </c>
      <c r="B363" s="6">
        <v>969</v>
      </c>
      <c r="C363" s="6" t="s">
        <v>81</v>
      </c>
      <c r="D363" s="6" t="s">
        <v>83</v>
      </c>
      <c r="E363" s="6" t="s">
        <v>302</v>
      </c>
      <c r="F363" s="6" t="s">
        <v>161</v>
      </c>
      <c r="G363" s="85">
        <v>64.262</v>
      </c>
    </row>
    <row r="364" spans="1:7" s="42" customFormat="1" ht="38.25" x14ac:dyDescent="0.2">
      <c r="A364" s="15" t="s">
        <v>298</v>
      </c>
      <c r="B364" s="6">
        <v>969</v>
      </c>
      <c r="C364" s="6" t="s">
        <v>81</v>
      </c>
      <c r="D364" s="6" t="s">
        <v>83</v>
      </c>
      <c r="E364" s="6" t="s">
        <v>302</v>
      </c>
      <c r="F364" s="6" t="s">
        <v>216</v>
      </c>
      <c r="G364" s="85">
        <v>19.407</v>
      </c>
    </row>
    <row r="365" spans="1:7" s="42" customFormat="1" ht="27" x14ac:dyDescent="0.2">
      <c r="A365" s="33" t="s">
        <v>418</v>
      </c>
      <c r="B365" s="7" t="s">
        <v>173</v>
      </c>
      <c r="C365" s="7" t="s">
        <v>81</v>
      </c>
      <c r="D365" s="7" t="s">
        <v>83</v>
      </c>
      <c r="E365" s="7" t="s">
        <v>281</v>
      </c>
      <c r="F365" s="7"/>
      <c r="G365" s="91">
        <f>G366</f>
        <v>34200.158949999997</v>
      </c>
    </row>
    <row r="366" spans="1:7" s="42" customFormat="1" ht="25.5" x14ac:dyDescent="0.2">
      <c r="A366" s="32" t="s">
        <v>282</v>
      </c>
      <c r="B366" s="4" t="s">
        <v>173</v>
      </c>
      <c r="C366" s="4" t="s">
        <v>81</v>
      </c>
      <c r="D366" s="4" t="s">
        <v>83</v>
      </c>
      <c r="E366" s="4" t="s">
        <v>283</v>
      </c>
      <c r="F366" s="4"/>
      <c r="G366" s="84">
        <f>G369+G372+G367+G381</f>
        <v>34200.158949999997</v>
      </c>
    </row>
    <row r="367" spans="1:7" s="42" customFormat="1" ht="89.25" x14ac:dyDescent="0.2">
      <c r="A367" s="25" t="s">
        <v>474</v>
      </c>
      <c r="B367" s="4">
        <v>969</v>
      </c>
      <c r="C367" s="4" t="s">
        <v>81</v>
      </c>
      <c r="D367" s="4" t="s">
        <v>83</v>
      </c>
      <c r="E367" s="4" t="s">
        <v>286</v>
      </c>
      <c r="F367" s="4"/>
      <c r="G367" s="84">
        <f>G368</f>
        <v>87.2</v>
      </c>
    </row>
    <row r="368" spans="1:7" s="42" customFormat="1" ht="25.5" x14ac:dyDescent="0.2">
      <c r="A368" s="15" t="s">
        <v>132</v>
      </c>
      <c r="B368" s="6">
        <v>969</v>
      </c>
      <c r="C368" s="6" t="s">
        <v>81</v>
      </c>
      <c r="D368" s="6" t="s">
        <v>83</v>
      </c>
      <c r="E368" s="6" t="s">
        <v>286</v>
      </c>
      <c r="F368" s="6" t="s">
        <v>133</v>
      </c>
      <c r="G368" s="85">
        <v>87.2</v>
      </c>
    </row>
    <row r="369" spans="1:7" s="42" customFormat="1" ht="25.5" x14ac:dyDescent="0.2">
      <c r="A369" s="32" t="s">
        <v>157</v>
      </c>
      <c r="B369" s="4" t="s">
        <v>173</v>
      </c>
      <c r="C369" s="4" t="s">
        <v>81</v>
      </c>
      <c r="D369" s="4" t="s">
        <v>83</v>
      </c>
      <c r="E369" s="4" t="s">
        <v>300</v>
      </c>
      <c r="F369" s="4"/>
      <c r="G369" s="5">
        <f>G370+G371</f>
        <v>830.3</v>
      </c>
    </row>
    <row r="370" spans="1:7" s="42" customFormat="1" ht="25.5" x14ac:dyDescent="0.2">
      <c r="A370" s="39" t="s">
        <v>195</v>
      </c>
      <c r="B370" s="6" t="s">
        <v>173</v>
      </c>
      <c r="C370" s="6" t="s">
        <v>81</v>
      </c>
      <c r="D370" s="6" t="s">
        <v>83</v>
      </c>
      <c r="E370" s="6" t="s">
        <v>300</v>
      </c>
      <c r="F370" s="6" t="s">
        <v>129</v>
      </c>
      <c r="G370" s="20">
        <v>611.6</v>
      </c>
    </row>
    <row r="371" spans="1:7" ht="38.25" x14ac:dyDescent="0.2">
      <c r="A371" s="15" t="s">
        <v>196</v>
      </c>
      <c r="B371" s="6" t="s">
        <v>173</v>
      </c>
      <c r="C371" s="6" t="s">
        <v>81</v>
      </c>
      <c r="D371" s="6" t="s">
        <v>83</v>
      </c>
      <c r="E371" s="6" t="s">
        <v>300</v>
      </c>
      <c r="F371" s="6" t="s">
        <v>189</v>
      </c>
      <c r="G371" s="20">
        <v>218.7</v>
      </c>
    </row>
    <row r="372" spans="1:7" ht="51" x14ac:dyDescent="0.2">
      <c r="A372" s="25" t="s">
        <v>284</v>
      </c>
      <c r="B372" s="4">
        <v>969</v>
      </c>
      <c r="C372" s="4" t="s">
        <v>81</v>
      </c>
      <c r="D372" s="4" t="s">
        <v>83</v>
      </c>
      <c r="E372" s="4" t="s">
        <v>285</v>
      </c>
      <c r="F372" s="4"/>
      <c r="G372" s="5">
        <f>SUM(G373:G380)</f>
        <v>4701.15895</v>
      </c>
    </row>
    <row r="373" spans="1:7" x14ac:dyDescent="0.2">
      <c r="A373" s="39" t="s">
        <v>297</v>
      </c>
      <c r="B373" s="6">
        <v>969</v>
      </c>
      <c r="C373" s="6" t="s">
        <v>81</v>
      </c>
      <c r="D373" s="6" t="s">
        <v>83</v>
      </c>
      <c r="E373" s="6" t="s">
        <v>285</v>
      </c>
      <c r="F373" s="6" t="s">
        <v>161</v>
      </c>
      <c r="G373" s="20">
        <v>392.1</v>
      </c>
    </row>
    <row r="374" spans="1:7" ht="25.5" x14ac:dyDescent="0.2">
      <c r="A374" s="39" t="s">
        <v>516</v>
      </c>
      <c r="B374" s="6">
        <v>969</v>
      </c>
      <c r="C374" s="6" t="s">
        <v>81</v>
      </c>
      <c r="D374" s="6" t="s">
        <v>83</v>
      </c>
      <c r="E374" s="6" t="s">
        <v>285</v>
      </c>
      <c r="F374" s="6" t="s">
        <v>512</v>
      </c>
      <c r="G374" s="20">
        <v>9.4499999999999993</v>
      </c>
    </row>
    <row r="375" spans="1:7" ht="38.25" x14ac:dyDescent="0.2">
      <c r="A375" s="15" t="s">
        <v>298</v>
      </c>
      <c r="B375" s="6">
        <v>969</v>
      </c>
      <c r="C375" s="6" t="s">
        <v>81</v>
      </c>
      <c r="D375" s="6" t="s">
        <v>83</v>
      </c>
      <c r="E375" s="6" t="s">
        <v>285</v>
      </c>
      <c r="F375" s="6" t="s">
        <v>216</v>
      </c>
      <c r="G375" s="20">
        <v>108.95</v>
      </c>
    </row>
    <row r="376" spans="1:7" ht="25.5" x14ac:dyDescent="0.2">
      <c r="A376" s="15" t="s">
        <v>130</v>
      </c>
      <c r="B376" s="6">
        <v>969</v>
      </c>
      <c r="C376" s="6" t="s">
        <v>81</v>
      </c>
      <c r="D376" s="6" t="s">
        <v>83</v>
      </c>
      <c r="E376" s="6" t="s">
        <v>285</v>
      </c>
      <c r="F376" s="6" t="s">
        <v>131</v>
      </c>
      <c r="G376" s="20">
        <f>250+453.3</f>
        <v>703.3</v>
      </c>
    </row>
    <row r="377" spans="1:7" x14ac:dyDescent="0.2">
      <c r="A377" s="15" t="s">
        <v>443</v>
      </c>
      <c r="B377" s="6">
        <v>969</v>
      </c>
      <c r="C377" s="6" t="s">
        <v>81</v>
      </c>
      <c r="D377" s="6" t="s">
        <v>83</v>
      </c>
      <c r="E377" s="6" t="s">
        <v>285</v>
      </c>
      <c r="F377" s="6" t="s">
        <v>442</v>
      </c>
      <c r="G377" s="20">
        <v>856.38184000000001</v>
      </c>
    </row>
    <row r="378" spans="1:7" s="42" customFormat="1" ht="25.5" x14ac:dyDescent="0.2">
      <c r="A378" s="15" t="s">
        <v>132</v>
      </c>
      <c r="B378" s="6">
        <v>969</v>
      </c>
      <c r="C378" s="6" t="s">
        <v>81</v>
      </c>
      <c r="D378" s="6" t="s">
        <v>83</v>
      </c>
      <c r="E378" s="6" t="s">
        <v>285</v>
      </c>
      <c r="F378" s="6" t="s">
        <v>133</v>
      </c>
      <c r="G378" s="20">
        <v>2546.77711</v>
      </c>
    </row>
    <row r="379" spans="1:7" s="42" customFormat="1" ht="25.5" x14ac:dyDescent="0.2">
      <c r="A379" s="15" t="s">
        <v>560</v>
      </c>
      <c r="B379" s="6" t="s">
        <v>173</v>
      </c>
      <c r="C379" s="6" t="s">
        <v>81</v>
      </c>
      <c r="D379" s="6" t="s">
        <v>83</v>
      </c>
      <c r="E379" s="6" t="s">
        <v>285</v>
      </c>
      <c r="F379" s="6" t="s">
        <v>510</v>
      </c>
      <c r="G379" s="20">
        <v>35.700000000000003</v>
      </c>
    </row>
    <row r="380" spans="1:7" s="42" customFormat="1" x14ac:dyDescent="0.2">
      <c r="A380" s="15" t="s">
        <v>519</v>
      </c>
      <c r="B380" s="6" t="s">
        <v>173</v>
      </c>
      <c r="C380" s="6" t="s">
        <v>81</v>
      </c>
      <c r="D380" s="6" t="s">
        <v>83</v>
      </c>
      <c r="E380" s="6" t="s">
        <v>285</v>
      </c>
      <c r="F380" s="6" t="s">
        <v>513</v>
      </c>
      <c r="G380" s="20">
        <v>48.5</v>
      </c>
    </row>
    <row r="381" spans="1:7" s="42" customFormat="1" ht="25.5" x14ac:dyDescent="0.2">
      <c r="A381" s="32" t="s">
        <v>518</v>
      </c>
      <c r="B381" s="4" t="s">
        <v>173</v>
      </c>
      <c r="C381" s="4" t="s">
        <v>81</v>
      </c>
      <c r="D381" s="4" t="s">
        <v>83</v>
      </c>
      <c r="E381" s="4" t="s">
        <v>520</v>
      </c>
      <c r="F381" s="4"/>
      <c r="G381" s="84">
        <f>G382+G383</f>
        <v>28581.5</v>
      </c>
    </row>
    <row r="382" spans="1:7" s="42" customFormat="1" x14ac:dyDescent="0.2">
      <c r="A382" s="39" t="s">
        <v>296</v>
      </c>
      <c r="B382" s="6" t="s">
        <v>173</v>
      </c>
      <c r="C382" s="6" t="s">
        <v>81</v>
      </c>
      <c r="D382" s="6" t="s">
        <v>83</v>
      </c>
      <c r="E382" s="6" t="s">
        <v>521</v>
      </c>
      <c r="F382" s="6" t="s">
        <v>161</v>
      </c>
      <c r="G382" s="85">
        <v>21952</v>
      </c>
    </row>
    <row r="383" spans="1:7" s="42" customFormat="1" ht="38.25" x14ac:dyDescent="0.2">
      <c r="A383" s="15" t="s">
        <v>298</v>
      </c>
      <c r="B383" s="6" t="s">
        <v>173</v>
      </c>
      <c r="C383" s="6" t="s">
        <v>81</v>
      </c>
      <c r="D383" s="6" t="s">
        <v>83</v>
      </c>
      <c r="E383" s="6" t="s">
        <v>520</v>
      </c>
      <c r="F383" s="6" t="s">
        <v>216</v>
      </c>
      <c r="G383" s="85">
        <v>6629.5</v>
      </c>
    </row>
    <row r="384" spans="1:7" ht="13.5" x14ac:dyDescent="0.2">
      <c r="A384" s="64" t="s">
        <v>419</v>
      </c>
      <c r="B384" s="11" t="s">
        <v>173</v>
      </c>
      <c r="C384" s="11" t="s">
        <v>81</v>
      </c>
      <c r="D384" s="11" t="s">
        <v>83</v>
      </c>
      <c r="E384" s="11" t="s">
        <v>325</v>
      </c>
      <c r="F384" s="11"/>
      <c r="G384" s="54">
        <f>G385+G388</f>
        <v>298</v>
      </c>
    </row>
    <row r="385" spans="1:7" ht="25.5" x14ac:dyDescent="0.2">
      <c r="A385" s="65" t="s">
        <v>326</v>
      </c>
      <c r="B385" s="4" t="s">
        <v>173</v>
      </c>
      <c r="C385" s="4" t="s">
        <v>81</v>
      </c>
      <c r="D385" s="4" t="s">
        <v>83</v>
      </c>
      <c r="E385" s="4" t="s">
        <v>327</v>
      </c>
      <c r="F385" s="4"/>
      <c r="G385" s="5">
        <f>G386</f>
        <v>200</v>
      </c>
    </row>
    <row r="386" spans="1:7" ht="25.5" x14ac:dyDescent="0.2">
      <c r="A386" s="65" t="s">
        <v>328</v>
      </c>
      <c r="B386" s="4" t="s">
        <v>173</v>
      </c>
      <c r="C386" s="4" t="s">
        <v>81</v>
      </c>
      <c r="D386" s="4" t="s">
        <v>83</v>
      </c>
      <c r="E386" s="4" t="s">
        <v>329</v>
      </c>
      <c r="F386" s="4"/>
      <c r="G386" s="5">
        <f>G387</f>
        <v>200</v>
      </c>
    </row>
    <row r="387" spans="1:7" ht="25.5" x14ac:dyDescent="0.2">
      <c r="A387" s="15" t="s">
        <v>132</v>
      </c>
      <c r="B387" s="6" t="s">
        <v>173</v>
      </c>
      <c r="C387" s="6" t="s">
        <v>81</v>
      </c>
      <c r="D387" s="6" t="s">
        <v>83</v>
      </c>
      <c r="E387" s="6" t="s">
        <v>329</v>
      </c>
      <c r="F387" s="6" t="s">
        <v>133</v>
      </c>
      <c r="G387" s="20">
        <v>200</v>
      </c>
    </row>
    <row r="388" spans="1:7" ht="38.25" x14ac:dyDescent="0.2">
      <c r="A388" s="25" t="s">
        <v>27</v>
      </c>
      <c r="B388" s="4">
        <v>969</v>
      </c>
      <c r="C388" s="4" t="s">
        <v>81</v>
      </c>
      <c r="D388" s="4" t="s">
        <v>83</v>
      </c>
      <c r="E388" s="4" t="s">
        <v>28</v>
      </c>
      <c r="F388" s="76"/>
      <c r="G388" s="5">
        <f>G389</f>
        <v>98</v>
      </c>
    </row>
    <row r="389" spans="1:7" ht="38.25" x14ac:dyDescent="0.2">
      <c r="A389" s="25" t="s">
        <v>29</v>
      </c>
      <c r="B389" s="4">
        <v>969</v>
      </c>
      <c r="C389" s="4" t="s">
        <v>81</v>
      </c>
      <c r="D389" s="4" t="s">
        <v>83</v>
      </c>
      <c r="E389" s="4" t="s">
        <v>30</v>
      </c>
      <c r="F389" s="76"/>
      <c r="G389" s="5">
        <f>G390</f>
        <v>98</v>
      </c>
    </row>
    <row r="390" spans="1:7" ht="25.5" x14ac:dyDescent="0.2">
      <c r="A390" s="15" t="s">
        <v>132</v>
      </c>
      <c r="B390" s="6">
        <v>969</v>
      </c>
      <c r="C390" s="6" t="s">
        <v>81</v>
      </c>
      <c r="D390" s="6" t="s">
        <v>83</v>
      </c>
      <c r="E390" s="6" t="s">
        <v>30</v>
      </c>
      <c r="F390" s="76" t="s">
        <v>133</v>
      </c>
      <c r="G390" s="20">
        <v>98</v>
      </c>
    </row>
    <row r="391" spans="1:7" x14ac:dyDescent="0.2">
      <c r="A391" s="22" t="s">
        <v>140</v>
      </c>
      <c r="B391" s="9">
        <v>969</v>
      </c>
      <c r="C391" s="9" t="s">
        <v>86</v>
      </c>
      <c r="D391" s="9"/>
      <c r="E391" s="9"/>
      <c r="F391" s="9"/>
      <c r="G391" s="56">
        <f>G392</f>
        <v>2000</v>
      </c>
    </row>
    <row r="392" spans="1:7" s="42" customFormat="1" x14ac:dyDescent="0.2">
      <c r="A392" s="29" t="s">
        <v>179</v>
      </c>
      <c r="B392" s="8">
        <v>969</v>
      </c>
      <c r="C392" s="8" t="s">
        <v>86</v>
      </c>
      <c r="D392" s="8" t="s">
        <v>92</v>
      </c>
      <c r="E392" s="8"/>
      <c r="F392" s="8"/>
      <c r="G392" s="57">
        <f>G393</f>
        <v>2000</v>
      </c>
    </row>
    <row r="393" spans="1:7" x14ac:dyDescent="0.2">
      <c r="A393" s="18" t="s">
        <v>174</v>
      </c>
      <c r="B393" s="11" t="s">
        <v>173</v>
      </c>
      <c r="C393" s="11" t="s">
        <v>86</v>
      </c>
      <c r="D393" s="11" t="s">
        <v>92</v>
      </c>
      <c r="E393" s="11" t="s">
        <v>197</v>
      </c>
      <c r="F393" s="11"/>
      <c r="G393" s="58">
        <f>G394</f>
        <v>2000</v>
      </c>
    </row>
    <row r="394" spans="1:7" s="42" customFormat="1" ht="204" x14ac:dyDescent="0.2">
      <c r="A394" s="25" t="s">
        <v>477</v>
      </c>
      <c r="B394" s="4" t="s">
        <v>173</v>
      </c>
      <c r="C394" s="4" t="s">
        <v>86</v>
      </c>
      <c r="D394" s="4" t="s">
        <v>92</v>
      </c>
      <c r="E394" s="4" t="s">
        <v>254</v>
      </c>
      <c r="F394" s="4"/>
      <c r="G394" s="59">
        <f>G395</f>
        <v>2000</v>
      </c>
    </row>
    <row r="395" spans="1:7" s="43" customFormat="1" x14ac:dyDescent="0.2">
      <c r="A395" s="15" t="s">
        <v>143</v>
      </c>
      <c r="B395" s="6" t="s">
        <v>173</v>
      </c>
      <c r="C395" s="6" t="s">
        <v>86</v>
      </c>
      <c r="D395" s="6" t="s">
        <v>92</v>
      </c>
      <c r="E395" s="6" t="s">
        <v>254</v>
      </c>
      <c r="F395" s="6" t="s">
        <v>144</v>
      </c>
      <c r="G395" s="87">
        <v>2000</v>
      </c>
    </row>
    <row r="396" spans="1:7" s="21" customFormat="1" ht="25.5" x14ac:dyDescent="0.2">
      <c r="A396" s="49" t="s">
        <v>110</v>
      </c>
      <c r="B396" s="50">
        <v>970</v>
      </c>
      <c r="C396" s="50"/>
      <c r="D396" s="50"/>
      <c r="E396" s="50"/>
      <c r="F396" s="50"/>
      <c r="G396" s="51">
        <f>G397+G419+G412</f>
        <v>31565.767690000001</v>
      </c>
    </row>
    <row r="397" spans="1:7" x14ac:dyDescent="0.2">
      <c r="A397" s="35" t="s">
        <v>135</v>
      </c>
      <c r="B397" s="9">
        <v>970</v>
      </c>
      <c r="C397" s="9" t="s">
        <v>77</v>
      </c>
      <c r="D397" s="9"/>
      <c r="E397" s="9"/>
      <c r="F397" s="9"/>
      <c r="G397" s="52">
        <f>G398</f>
        <v>10232.24632</v>
      </c>
    </row>
    <row r="398" spans="1:7" ht="38.25" x14ac:dyDescent="0.2">
      <c r="A398" s="29" t="s">
        <v>118</v>
      </c>
      <c r="B398" s="8">
        <v>970</v>
      </c>
      <c r="C398" s="8" t="s">
        <v>77</v>
      </c>
      <c r="D398" s="8" t="s">
        <v>85</v>
      </c>
      <c r="E398" s="8"/>
      <c r="F398" s="8"/>
      <c r="G398" s="53">
        <f>G399+G408</f>
        <v>10232.24632</v>
      </c>
    </row>
    <row r="399" spans="1:7" ht="25.5" x14ac:dyDescent="0.2">
      <c r="A399" s="41" t="s">
        <v>349</v>
      </c>
      <c r="B399" s="11">
        <v>970</v>
      </c>
      <c r="C399" s="11" t="s">
        <v>77</v>
      </c>
      <c r="D399" s="11" t="s">
        <v>85</v>
      </c>
      <c r="E399" s="11" t="s">
        <v>191</v>
      </c>
      <c r="F399" s="11"/>
      <c r="G399" s="54">
        <f>G400</f>
        <v>7895.3463200000006</v>
      </c>
    </row>
    <row r="400" spans="1:7" ht="27" x14ac:dyDescent="0.25">
      <c r="A400" s="71" t="s">
        <v>1</v>
      </c>
      <c r="B400" s="7">
        <v>970</v>
      </c>
      <c r="C400" s="7" t="s">
        <v>77</v>
      </c>
      <c r="D400" s="7" t="s">
        <v>85</v>
      </c>
      <c r="E400" s="7" t="s">
        <v>192</v>
      </c>
      <c r="F400" s="7"/>
      <c r="G400" s="44">
        <f>G401</f>
        <v>7895.3463200000006</v>
      </c>
    </row>
    <row r="401" spans="1:7" s="42" customFormat="1" ht="25.5" x14ac:dyDescent="0.2">
      <c r="A401" s="32" t="s">
        <v>194</v>
      </c>
      <c r="B401" s="4">
        <v>970</v>
      </c>
      <c r="C401" s="4" t="s">
        <v>77</v>
      </c>
      <c r="D401" s="4" t="s">
        <v>85</v>
      </c>
      <c r="E401" s="4" t="s">
        <v>193</v>
      </c>
      <c r="F401" s="4"/>
      <c r="G401" s="5">
        <f>G402</f>
        <v>7895.3463200000006</v>
      </c>
    </row>
    <row r="402" spans="1:7" s="43" customFormat="1" ht="25.5" x14ac:dyDescent="0.2">
      <c r="A402" s="30" t="s">
        <v>157</v>
      </c>
      <c r="B402" s="4">
        <v>970</v>
      </c>
      <c r="C402" s="4" t="s">
        <v>77</v>
      </c>
      <c r="D402" s="4" t="s">
        <v>85</v>
      </c>
      <c r="E402" s="4" t="s">
        <v>190</v>
      </c>
      <c r="F402" s="7"/>
      <c r="G402" s="5">
        <f>SUM(G403:G407)</f>
        <v>7895.3463200000006</v>
      </c>
    </row>
    <row r="403" spans="1:7" s="42" customFormat="1" ht="25.5" x14ac:dyDescent="0.2">
      <c r="A403" s="15" t="s">
        <v>195</v>
      </c>
      <c r="B403" s="6">
        <v>970</v>
      </c>
      <c r="C403" s="6" t="s">
        <v>77</v>
      </c>
      <c r="D403" s="6" t="s">
        <v>85</v>
      </c>
      <c r="E403" s="6" t="s">
        <v>190</v>
      </c>
      <c r="F403" s="6" t="s">
        <v>129</v>
      </c>
      <c r="G403" s="20">
        <v>4488.44632</v>
      </c>
    </row>
    <row r="404" spans="1:7" s="42" customFormat="1" ht="25.5" x14ac:dyDescent="0.2">
      <c r="A404" s="15" t="s">
        <v>508</v>
      </c>
      <c r="B404" s="6" t="s">
        <v>522</v>
      </c>
      <c r="C404" s="6" t="s">
        <v>77</v>
      </c>
      <c r="D404" s="6" t="s">
        <v>85</v>
      </c>
      <c r="E404" s="6" t="s">
        <v>190</v>
      </c>
      <c r="F404" s="6" t="s">
        <v>509</v>
      </c>
      <c r="G404" s="20">
        <v>100</v>
      </c>
    </row>
    <row r="405" spans="1:7" s="42" customFormat="1" ht="38.25" x14ac:dyDescent="0.2">
      <c r="A405" s="15" t="s">
        <v>196</v>
      </c>
      <c r="B405" s="6">
        <v>970</v>
      </c>
      <c r="C405" s="6" t="s">
        <v>77</v>
      </c>
      <c r="D405" s="6" t="s">
        <v>85</v>
      </c>
      <c r="E405" s="6" t="s">
        <v>190</v>
      </c>
      <c r="F405" s="6" t="s">
        <v>189</v>
      </c>
      <c r="G405" s="20">
        <v>1354.9</v>
      </c>
    </row>
    <row r="406" spans="1:7" s="42" customFormat="1" ht="25.5" x14ac:dyDescent="0.2">
      <c r="A406" s="15" t="s">
        <v>130</v>
      </c>
      <c r="B406" s="6">
        <v>970</v>
      </c>
      <c r="C406" s="6" t="s">
        <v>77</v>
      </c>
      <c r="D406" s="6" t="s">
        <v>85</v>
      </c>
      <c r="E406" s="6" t="s">
        <v>190</v>
      </c>
      <c r="F406" s="6" t="s">
        <v>131</v>
      </c>
      <c r="G406" s="20">
        <v>1480.2</v>
      </c>
    </row>
    <row r="407" spans="1:7" s="42" customFormat="1" ht="25.5" x14ac:dyDescent="0.2">
      <c r="A407" s="15" t="s">
        <v>132</v>
      </c>
      <c r="B407" s="6">
        <v>970</v>
      </c>
      <c r="C407" s="6" t="s">
        <v>77</v>
      </c>
      <c r="D407" s="6" t="s">
        <v>85</v>
      </c>
      <c r="E407" s="6" t="s">
        <v>190</v>
      </c>
      <c r="F407" s="6" t="s">
        <v>133</v>
      </c>
      <c r="G407" s="20">
        <v>471.8</v>
      </c>
    </row>
    <row r="408" spans="1:7" s="42" customFormat="1" x14ac:dyDescent="0.2">
      <c r="A408" s="40" t="s">
        <v>174</v>
      </c>
      <c r="B408" s="11">
        <v>970</v>
      </c>
      <c r="C408" s="11" t="s">
        <v>77</v>
      </c>
      <c r="D408" s="11" t="s">
        <v>85</v>
      </c>
      <c r="E408" s="11" t="s">
        <v>197</v>
      </c>
      <c r="F408" s="11"/>
      <c r="G408" s="54">
        <f>G409</f>
        <v>2336.9</v>
      </c>
    </row>
    <row r="409" spans="1:7" ht="45.75" customHeight="1" x14ac:dyDescent="0.2">
      <c r="A409" s="17" t="s">
        <v>170</v>
      </c>
      <c r="B409" s="4">
        <v>970</v>
      </c>
      <c r="C409" s="4" t="s">
        <v>77</v>
      </c>
      <c r="D409" s="4" t="s">
        <v>85</v>
      </c>
      <c r="E409" s="4" t="s">
        <v>198</v>
      </c>
      <c r="F409" s="4"/>
      <c r="G409" s="84">
        <f>SUM(G410:G411)</f>
        <v>2336.9</v>
      </c>
    </row>
    <row r="410" spans="1:7" s="42" customFormat="1" x14ac:dyDescent="0.2">
      <c r="A410" s="26" t="s">
        <v>293</v>
      </c>
      <c r="B410" s="6">
        <v>970</v>
      </c>
      <c r="C410" s="6" t="s">
        <v>77</v>
      </c>
      <c r="D410" s="6" t="s">
        <v>85</v>
      </c>
      <c r="E410" s="6" t="s">
        <v>198</v>
      </c>
      <c r="F410" s="6" t="s">
        <v>161</v>
      </c>
      <c r="G410" s="85">
        <v>1795</v>
      </c>
    </row>
    <row r="411" spans="1:7" s="42" customFormat="1" ht="38.25" x14ac:dyDescent="0.2">
      <c r="A411" s="26" t="s">
        <v>295</v>
      </c>
      <c r="B411" s="6">
        <v>970</v>
      </c>
      <c r="C411" s="6" t="s">
        <v>77</v>
      </c>
      <c r="D411" s="6" t="s">
        <v>85</v>
      </c>
      <c r="E411" s="6" t="s">
        <v>198</v>
      </c>
      <c r="F411" s="6" t="s">
        <v>216</v>
      </c>
      <c r="G411" s="85">
        <v>541.9</v>
      </c>
    </row>
    <row r="412" spans="1:7" s="63" customFormat="1" ht="25.5" x14ac:dyDescent="0.2">
      <c r="A412" s="114" t="s">
        <v>523</v>
      </c>
      <c r="B412" s="9">
        <v>970</v>
      </c>
      <c r="C412" s="9" t="s">
        <v>115</v>
      </c>
      <c r="D412" s="9"/>
      <c r="E412" s="9"/>
      <c r="F412" s="9"/>
      <c r="G412" s="52">
        <f>G413</f>
        <v>13.72137</v>
      </c>
    </row>
    <row r="413" spans="1:7" s="63" customFormat="1" ht="25.5" x14ac:dyDescent="0.2">
      <c r="A413" s="115" t="s">
        <v>524</v>
      </c>
      <c r="B413" s="8">
        <v>970</v>
      </c>
      <c r="C413" s="8" t="s">
        <v>115</v>
      </c>
      <c r="D413" s="8" t="s">
        <v>77</v>
      </c>
      <c r="E413" s="8"/>
      <c r="F413" s="8"/>
      <c r="G413" s="53">
        <f>G414</f>
        <v>13.72137</v>
      </c>
    </row>
    <row r="414" spans="1:7" ht="25.5" x14ac:dyDescent="0.2">
      <c r="A414" s="41" t="s">
        <v>349</v>
      </c>
      <c r="B414" s="11">
        <v>970</v>
      </c>
      <c r="C414" s="11" t="s">
        <v>115</v>
      </c>
      <c r="D414" s="11" t="s">
        <v>77</v>
      </c>
      <c r="E414" s="11" t="s">
        <v>191</v>
      </c>
      <c r="F414" s="11"/>
      <c r="G414" s="54">
        <f>G415</f>
        <v>13.72137</v>
      </c>
    </row>
    <row r="415" spans="1:7" ht="13.5" x14ac:dyDescent="0.25">
      <c r="A415" s="69" t="s">
        <v>525</v>
      </c>
      <c r="B415" s="7">
        <v>970</v>
      </c>
      <c r="C415" s="7" t="s">
        <v>115</v>
      </c>
      <c r="D415" s="7" t="s">
        <v>77</v>
      </c>
      <c r="E415" s="7" t="s">
        <v>529</v>
      </c>
      <c r="F415" s="7"/>
      <c r="G415" s="44">
        <f>G416</f>
        <v>13.72137</v>
      </c>
    </row>
    <row r="416" spans="1:7" s="63" customFormat="1" ht="25.5" x14ac:dyDescent="0.2">
      <c r="A416" s="17" t="s">
        <v>526</v>
      </c>
      <c r="B416" s="4">
        <v>970</v>
      </c>
      <c r="C416" s="4" t="s">
        <v>115</v>
      </c>
      <c r="D416" s="4" t="s">
        <v>77</v>
      </c>
      <c r="E416" s="4" t="s">
        <v>530</v>
      </c>
      <c r="F416" s="4"/>
      <c r="G416" s="5">
        <f>G417</f>
        <v>13.72137</v>
      </c>
    </row>
    <row r="417" spans="1:7" s="63" customFormat="1" x14ac:dyDescent="0.2">
      <c r="A417" s="17" t="s">
        <v>527</v>
      </c>
      <c r="B417" s="4">
        <v>970</v>
      </c>
      <c r="C417" s="4" t="s">
        <v>115</v>
      </c>
      <c r="D417" s="4" t="s">
        <v>77</v>
      </c>
      <c r="E417" s="4" t="s">
        <v>531</v>
      </c>
      <c r="F417" s="4"/>
      <c r="G417" s="5">
        <f>SUM(G418)</f>
        <v>13.72137</v>
      </c>
    </row>
    <row r="418" spans="1:7" s="63" customFormat="1" x14ac:dyDescent="0.2">
      <c r="A418" s="111" t="s">
        <v>528</v>
      </c>
      <c r="B418" s="6">
        <v>970</v>
      </c>
      <c r="C418" s="6" t="s">
        <v>115</v>
      </c>
      <c r="D418" s="6" t="s">
        <v>77</v>
      </c>
      <c r="E418" s="6" t="s">
        <v>531</v>
      </c>
      <c r="F418" s="6" t="s">
        <v>532</v>
      </c>
      <c r="G418" s="20">
        <v>13.72137</v>
      </c>
    </row>
    <row r="419" spans="1:7" s="63" customFormat="1" ht="38.25" x14ac:dyDescent="0.2">
      <c r="A419" s="22" t="s">
        <v>149</v>
      </c>
      <c r="B419" s="9">
        <v>970</v>
      </c>
      <c r="C419" s="9" t="s">
        <v>99</v>
      </c>
      <c r="D419" s="9"/>
      <c r="E419" s="9"/>
      <c r="F419" s="9"/>
      <c r="G419" s="52">
        <f>G420+G428</f>
        <v>21319.800000000003</v>
      </c>
    </row>
    <row r="420" spans="1:7" s="63" customFormat="1" ht="38.25" x14ac:dyDescent="0.2">
      <c r="A420" s="24" t="s">
        <v>120</v>
      </c>
      <c r="B420" s="8">
        <v>970</v>
      </c>
      <c r="C420" s="8" t="s">
        <v>99</v>
      </c>
      <c r="D420" s="8" t="s">
        <v>77</v>
      </c>
      <c r="E420" s="8"/>
      <c r="F420" s="8"/>
      <c r="G420" s="53">
        <f>G421</f>
        <v>15519.800000000001</v>
      </c>
    </row>
    <row r="421" spans="1:7" ht="25.5" x14ac:dyDescent="0.2">
      <c r="A421" s="41" t="s">
        <v>349</v>
      </c>
      <c r="B421" s="11">
        <v>970</v>
      </c>
      <c r="C421" s="11" t="s">
        <v>99</v>
      </c>
      <c r="D421" s="11" t="s">
        <v>77</v>
      </c>
      <c r="E421" s="11" t="s">
        <v>191</v>
      </c>
      <c r="F421" s="11"/>
      <c r="G421" s="54">
        <f>G422</f>
        <v>15519.800000000001</v>
      </c>
    </row>
    <row r="422" spans="1:7" ht="27" x14ac:dyDescent="0.2">
      <c r="A422" s="33" t="s">
        <v>410</v>
      </c>
      <c r="B422" s="7">
        <v>970</v>
      </c>
      <c r="C422" s="7" t="s">
        <v>99</v>
      </c>
      <c r="D422" s="7" t="s">
        <v>77</v>
      </c>
      <c r="E422" s="7" t="s">
        <v>199</v>
      </c>
      <c r="F422" s="7"/>
      <c r="G422" s="44">
        <f>G423</f>
        <v>15519.800000000001</v>
      </c>
    </row>
    <row r="423" spans="1:7" s="63" customFormat="1" ht="25.5" x14ac:dyDescent="0.2">
      <c r="A423" s="16" t="s">
        <v>200</v>
      </c>
      <c r="B423" s="4">
        <v>970</v>
      </c>
      <c r="C423" s="4" t="s">
        <v>99</v>
      </c>
      <c r="D423" s="4" t="s">
        <v>77</v>
      </c>
      <c r="E423" s="4" t="s">
        <v>201</v>
      </c>
      <c r="F423" s="4"/>
      <c r="G423" s="5">
        <f>G424+G426</f>
        <v>15519.800000000001</v>
      </c>
    </row>
    <row r="424" spans="1:7" s="63" customFormat="1" ht="25.5" x14ac:dyDescent="0.2">
      <c r="A424" s="16" t="s">
        <v>102</v>
      </c>
      <c r="B424" s="4">
        <v>970</v>
      </c>
      <c r="C424" s="4" t="s">
        <v>99</v>
      </c>
      <c r="D424" s="4" t="s">
        <v>77</v>
      </c>
      <c r="E424" s="4" t="s">
        <v>207</v>
      </c>
      <c r="F424" s="4"/>
      <c r="G424" s="5">
        <f>SUM(G425)</f>
        <v>15413.6</v>
      </c>
    </row>
    <row r="425" spans="1:7" s="63" customFormat="1" x14ac:dyDescent="0.2">
      <c r="A425" s="19" t="s">
        <v>164</v>
      </c>
      <c r="B425" s="6">
        <v>970</v>
      </c>
      <c r="C425" s="6" t="s">
        <v>99</v>
      </c>
      <c r="D425" s="6" t="s">
        <v>77</v>
      </c>
      <c r="E425" s="6" t="s">
        <v>207</v>
      </c>
      <c r="F425" s="6" t="s">
        <v>150</v>
      </c>
      <c r="G425" s="20">
        <v>15413.6</v>
      </c>
    </row>
    <row r="426" spans="1:7" s="63" customFormat="1" ht="25.5" x14ac:dyDescent="0.2">
      <c r="A426" s="30" t="s">
        <v>163</v>
      </c>
      <c r="B426" s="4">
        <v>970</v>
      </c>
      <c r="C426" s="4" t="s">
        <v>99</v>
      </c>
      <c r="D426" s="4" t="s">
        <v>77</v>
      </c>
      <c r="E426" s="4" t="s">
        <v>202</v>
      </c>
      <c r="F426" s="4"/>
      <c r="G426" s="5">
        <f>SUM(G427)</f>
        <v>106.2</v>
      </c>
    </row>
    <row r="427" spans="1:7" s="63" customFormat="1" x14ac:dyDescent="0.2">
      <c r="A427" s="19" t="s">
        <v>164</v>
      </c>
      <c r="B427" s="6">
        <v>970</v>
      </c>
      <c r="C427" s="6" t="s">
        <v>99</v>
      </c>
      <c r="D427" s="6" t="s">
        <v>77</v>
      </c>
      <c r="E427" s="6" t="s">
        <v>202</v>
      </c>
      <c r="F427" s="6" t="s">
        <v>150</v>
      </c>
      <c r="G427" s="85">
        <v>106.2</v>
      </c>
    </row>
    <row r="428" spans="1:7" s="63" customFormat="1" x14ac:dyDescent="0.2">
      <c r="A428" s="24" t="s">
        <v>612</v>
      </c>
      <c r="B428" s="8">
        <v>970</v>
      </c>
      <c r="C428" s="8" t="s">
        <v>99</v>
      </c>
      <c r="D428" s="8" t="s">
        <v>92</v>
      </c>
      <c r="E428" s="8"/>
      <c r="F428" s="8"/>
      <c r="G428" s="53">
        <f>G429</f>
        <v>5800</v>
      </c>
    </row>
    <row r="429" spans="1:7" s="63" customFormat="1" ht="25.5" x14ac:dyDescent="0.2">
      <c r="A429" s="41" t="s">
        <v>349</v>
      </c>
      <c r="B429" s="11">
        <v>970</v>
      </c>
      <c r="C429" s="11" t="s">
        <v>99</v>
      </c>
      <c r="D429" s="11" t="s">
        <v>92</v>
      </c>
      <c r="E429" s="11" t="s">
        <v>191</v>
      </c>
      <c r="F429" s="6"/>
      <c r="G429" s="85">
        <f>G430</f>
        <v>5800</v>
      </c>
    </row>
    <row r="430" spans="1:7" s="63" customFormat="1" ht="27" x14ac:dyDescent="0.2">
      <c r="A430" s="33" t="s">
        <v>410</v>
      </c>
      <c r="B430" s="7">
        <v>970</v>
      </c>
      <c r="C430" s="7" t="s">
        <v>99</v>
      </c>
      <c r="D430" s="7" t="s">
        <v>92</v>
      </c>
      <c r="E430" s="7" t="s">
        <v>199</v>
      </c>
      <c r="F430" s="7"/>
      <c r="G430" s="85">
        <f>G431</f>
        <v>5800</v>
      </c>
    </row>
    <row r="431" spans="1:7" s="63" customFormat="1" ht="25.5" x14ac:dyDescent="0.2">
      <c r="A431" s="16" t="s">
        <v>200</v>
      </c>
      <c r="B431" s="4" t="s">
        <v>522</v>
      </c>
      <c r="C431" s="4" t="s">
        <v>99</v>
      </c>
      <c r="D431" s="4" t="s">
        <v>92</v>
      </c>
      <c r="E431" s="4" t="s">
        <v>617</v>
      </c>
      <c r="F431" s="6"/>
      <c r="G431" s="85">
        <f>G432</f>
        <v>5800</v>
      </c>
    </row>
    <row r="432" spans="1:7" s="63" customFormat="1" ht="25.5" x14ac:dyDescent="0.2">
      <c r="A432" s="16" t="s">
        <v>102</v>
      </c>
      <c r="B432" s="4" t="s">
        <v>522</v>
      </c>
      <c r="C432" s="4" t="s">
        <v>99</v>
      </c>
      <c r="D432" s="4" t="s">
        <v>92</v>
      </c>
      <c r="E432" s="4" t="s">
        <v>616</v>
      </c>
      <c r="F432" s="4"/>
      <c r="G432" s="84">
        <f>G433</f>
        <v>5800</v>
      </c>
    </row>
    <row r="433" spans="1:7" s="63" customFormat="1" x14ac:dyDescent="0.2">
      <c r="A433" s="110" t="s">
        <v>187</v>
      </c>
      <c r="B433" s="6" t="s">
        <v>522</v>
      </c>
      <c r="C433" s="6" t="s">
        <v>99</v>
      </c>
      <c r="D433" s="6" t="s">
        <v>92</v>
      </c>
      <c r="E433" s="6" t="s">
        <v>616</v>
      </c>
      <c r="F433" s="6" t="s">
        <v>137</v>
      </c>
      <c r="G433" s="85">
        <v>5800</v>
      </c>
    </row>
    <row r="434" spans="1:7" ht="25.5" x14ac:dyDescent="0.2">
      <c r="A434" s="49" t="s">
        <v>128</v>
      </c>
      <c r="B434" s="50">
        <v>971</v>
      </c>
      <c r="C434" s="50"/>
      <c r="D434" s="50"/>
      <c r="E434" s="50"/>
      <c r="F434" s="50"/>
      <c r="G434" s="51">
        <f>G435+G455+G478+G493+G500+G488</f>
        <v>544135.04136000003</v>
      </c>
    </row>
    <row r="435" spans="1:7" x14ac:dyDescent="0.2">
      <c r="A435" s="35" t="s">
        <v>135</v>
      </c>
      <c r="B435" s="9">
        <v>971</v>
      </c>
      <c r="C435" s="9" t="s">
        <v>77</v>
      </c>
      <c r="D435" s="9"/>
      <c r="E435" s="9"/>
      <c r="F435" s="9"/>
      <c r="G435" s="52">
        <f>G436</f>
        <v>16001.505599999999</v>
      </c>
    </row>
    <row r="436" spans="1:7" x14ac:dyDescent="0.2">
      <c r="A436" s="24" t="s">
        <v>127</v>
      </c>
      <c r="B436" s="8">
        <v>971</v>
      </c>
      <c r="C436" s="8" t="s">
        <v>77</v>
      </c>
      <c r="D436" s="8" t="s">
        <v>115</v>
      </c>
      <c r="E436" s="8"/>
      <c r="F436" s="8"/>
      <c r="G436" s="53">
        <f>G437+G450</f>
        <v>16001.505599999999</v>
      </c>
    </row>
    <row r="437" spans="1:7" s="42" customFormat="1" ht="51" x14ac:dyDescent="0.2">
      <c r="A437" s="41" t="s">
        <v>350</v>
      </c>
      <c r="B437" s="11" t="s">
        <v>184</v>
      </c>
      <c r="C437" s="11" t="s">
        <v>77</v>
      </c>
      <c r="D437" s="11" t="s">
        <v>115</v>
      </c>
      <c r="E437" s="11" t="s">
        <v>217</v>
      </c>
      <c r="F437" s="11"/>
      <c r="G437" s="54">
        <f>G438</f>
        <v>5868.4</v>
      </c>
    </row>
    <row r="438" spans="1:7" s="42" customFormat="1" ht="40.5" x14ac:dyDescent="0.25">
      <c r="A438" s="71" t="s">
        <v>2</v>
      </c>
      <c r="B438" s="7" t="s">
        <v>184</v>
      </c>
      <c r="C438" s="7" t="s">
        <v>77</v>
      </c>
      <c r="D438" s="7" t="s">
        <v>115</v>
      </c>
      <c r="E438" s="7" t="s">
        <v>218</v>
      </c>
      <c r="F438" s="7"/>
      <c r="G438" s="44">
        <f>G439+G447</f>
        <v>5868.4</v>
      </c>
    </row>
    <row r="439" spans="1:7" s="42" customFormat="1" ht="38.25" x14ac:dyDescent="0.2">
      <c r="A439" s="32" t="s">
        <v>360</v>
      </c>
      <c r="B439" s="4" t="s">
        <v>184</v>
      </c>
      <c r="C439" s="4" t="s">
        <v>77</v>
      </c>
      <c r="D439" s="4" t="s">
        <v>115</v>
      </c>
      <c r="E439" s="4" t="s">
        <v>44</v>
      </c>
      <c r="F439" s="4"/>
      <c r="G439" s="5">
        <f>G440+G444</f>
        <v>5238.3999999999996</v>
      </c>
    </row>
    <row r="440" spans="1:7" ht="25.5" x14ac:dyDescent="0.2">
      <c r="A440" s="30" t="s">
        <v>157</v>
      </c>
      <c r="B440" s="4" t="s">
        <v>184</v>
      </c>
      <c r="C440" s="4" t="s">
        <v>77</v>
      </c>
      <c r="D440" s="4" t="s">
        <v>115</v>
      </c>
      <c r="E440" s="4" t="s">
        <v>289</v>
      </c>
      <c r="F440" s="7"/>
      <c r="G440" s="5">
        <f>SUM(G441:G443)</f>
        <v>5013.3999999999996</v>
      </c>
    </row>
    <row r="441" spans="1:7" ht="25.5" x14ac:dyDescent="0.2">
      <c r="A441" s="15" t="s">
        <v>195</v>
      </c>
      <c r="B441" s="6" t="s">
        <v>184</v>
      </c>
      <c r="C441" s="6" t="s">
        <v>77</v>
      </c>
      <c r="D441" s="6" t="s">
        <v>115</v>
      </c>
      <c r="E441" s="6" t="s">
        <v>289</v>
      </c>
      <c r="F441" s="6" t="s">
        <v>129</v>
      </c>
      <c r="G441" s="20">
        <v>3843.2</v>
      </c>
    </row>
    <row r="442" spans="1:7" ht="25.5" x14ac:dyDescent="0.2">
      <c r="A442" s="15" t="s">
        <v>508</v>
      </c>
      <c r="B442" s="6" t="s">
        <v>184</v>
      </c>
      <c r="C442" s="6" t="s">
        <v>77</v>
      </c>
      <c r="D442" s="6" t="s">
        <v>115</v>
      </c>
      <c r="E442" s="6" t="s">
        <v>289</v>
      </c>
      <c r="F442" s="6" t="s">
        <v>509</v>
      </c>
      <c r="G442" s="20">
        <v>10</v>
      </c>
    </row>
    <row r="443" spans="1:7" s="42" customFormat="1" ht="38.25" x14ac:dyDescent="0.2">
      <c r="A443" s="15" t="s">
        <v>196</v>
      </c>
      <c r="B443" s="6" t="s">
        <v>184</v>
      </c>
      <c r="C443" s="6" t="s">
        <v>77</v>
      </c>
      <c r="D443" s="6" t="s">
        <v>115</v>
      </c>
      <c r="E443" s="6" t="s">
        <v>289</v>
      </c>
      <c r="F443" s="6" t="s">
        <v>189</v>
      </c>
      <c r="G443" s="20">
        <v>1160.2</v>
      </c>
    </row>
    <row r="444" spans="1:7" x14ac:dyDescent="0.2">
      <c r="A444" s="41" t="s">
        <v>351</v>
      </c>
      <c r="B444" s="11" t="s">
        <v>184</v>
      </c>
      <c r="C444" s="11" t="s">
        <v>77</v>
      </c>
      <c r="D444" s="11" t="s">
        <v>115</v>
      </c>
      <c r="E444" s="11" t="s">
        <v>42</v>
      </c>
      <c r="F444" s="11"/>
      <c r="G444" s="54">
        <f>SUM(G445:G446)</f>
        <v>225</v>
      </c>
    </row>
    <row r="445" spans="1:7" ht="25.5" x14ac:dyDescent="0.2">
      <c r="A445" s="15" t="s">
        <v>130</v>
      </c>
      <c r="B445" s="6" t="s">
        <v>184</v>
      </c>
      <c r="C445" s="6" t="s">
        <v>77</v>
      </c>
      <c r="D445" s="6" t="s">
        <v>115</v>
      </c>
      <c r="E445" s="6" t="s">
        <v>455</v>
      </c>
      <c r="F445" s="6" t="s">
        <v>131</v>
      </c>
      <c r="G445" s="20">
        <v>193</v>
      </c>
    </row>
    <row r="446" spans="1:7" ht="25.5" x14ac:dyDescent="0.2">
      <c r="A446" s="15" t="s">
        <v>132</v>
      </c>
      <c r="B446" s="6" t="s">
        <v>184</v>
      </c>
      <c r="C446" s="6" t="s">
        <v>77</v>
      </c>
      <c r="D446" s="6" t="s">
        <v>115</v>
      </c>
      <c r="E446" s="6" t="s">
        <v>455</v>
      </c>
      <c r="F446" s="6" t="s">
        <v>133</v>
      </c>
      <c r="G446" s="20">
        <v>32</v>
      </c>
    </row>
    <row r="447" spans="1:7" ht="38.25" x14ac:dyDescent="0.2">
      <c r="A447" s="32" t="s">
        <v>361</v>
      </c>
      <c r="B447" s="4">
        <v>971</v>
      </c>
      <c r="C447" s="4" t="s">
        <v>77</v>
      </c>
      <c r="D447" s="4" t="s">
        <v>115</v>
      </c>
      <c r="E447" s="4" t="s">
        <v>38</v>
      </c>
      <c r="F447" s="4"/>
      <c r="G447" s="5">
        <f>G448</f>
        <v>630</v>
      </c>
    </row>
    <row r="448" spans="1:7" ht="38.25" x14ac:dyDescent="0.2">
      <c r="A448" s="16" t="s">
        <v>228</v>
      </c>
      <c r="B448" s="4">
        <v>971</v>
      </c>
      <c r="C448" s="4" t="s">
        <v>77</v>
      </c>
      <c r="D448" s="4" t="s">
        <v>115</v>
      </c>
      <c r="E448" s="4" t="s">
        <v>290</v>
      </c>
      <c r="F448" s="4"/>
      <c r="G448" s="5">
        <f>SUM(G449:G449)</f>
        <v>630</v>
      </c>
    </row>
    <row r="449" spans="1:7" ht="25.5" x14ac:dyDescent="0.2">
      <c r="A449" s="15" t="s">
        <v>132</v>
      </c>
      <c r="B449" s="6">
        <v>971</v>
      </c>
      <c r="C449" s="6" t="s">
        <v>77</v>
      </c>
      <c r="D449" s="6" t="s">
        <v>115</v>
      </c>
      <c r="E449" s="6" t="s">
        <v>290</v>
      </c>
      <c r="F449" s="6" t="s">
        <v>133</v>
      </c>
      <c r="G449" s="20">
        <f>280+350</f>
        <v>630</v>
      </c>
    </row>
    <row r="450" spans="1:7" x14ac:dyDescent="0.2">
      <c r="A450" s="40" t="s">
        <v>174</v>
      </c>
      <c r="B450" s="11" t="s">
        <v>184</v>
      </c>
      <c r="C450" s="11" t="s">
        <v>77</v>
      </c>
      <c r="D450" s="11" t="s">
        <v>115</v>
      </c>
      <c r="E450" s="11" t="s">
        <v>197</v>
      </c>
      <c r="F450" s="11"/>
      <c r="G450" s="54">
        <f>G453+G451</f>
        <v>10133.105599999999</v>
      </c>
    </row>
    <row r="451" spans="1:7" s="43" customFormat="1" ht="25.5" x14ac:dyDescent="0.2">
      <c r="A451" s="25" t="s">
        <v>165</v>
      </c>
      <c r="B451" s="4" t="s">
        <v>184</v>
      </c>
      <c r="C451" s="4" t="s">
        <v>77</v>
      </c>
      <c r="D451" s="4" t="s">
        <v>115</v>
      </c>
      <c r="E451" s="4" t="s">
        <v>536</v>
      </c>
      <c r="F451" s="4"/>
      <c r="G451" s="5">
        <f>G452</f>
        <v>196.85059999999999</v>
      </c>
    </row>
    <row r="452" spans="1:7" ht="25.5" x14ac:dyDescent="0.2">
      <c r="A452" s="15" t="s">
        <v>132</v>
      </c>
      <c r="B452" s="6" t="s">
        <v>184</v>
      </c>
      <c r="C452" s="6" t="s">
        <v>77</v>
      </c>
      <c r="D452" s="6" t="s">
        <v>115</v>
      </c>
      <c r="E452" s="6" t="s">
        <v>536</v>
      </c>
      <c r="F452" s="6" t="s">
        <v>133</v>
      </c>
      <c r="G452" s="85">
        <v>196.85059999999999</v>
      </c>
    </row>
    <row r="453" spans="1:7" ht="38.25" x14ac:dyDescent="0.2">
      <c r="A453" s="31" t="s">
        <v>332</v>
      </c>
      <c r="B453" s="94" t="s">
        <v>184</v>
      </c>
      <c r="C453" s="4" t="s">
        <v>77</v>
      </c>
      <c r="D453" s="4" t="s">
        <v>115</v>
      </c>
      <c r="E453" s="4" t="s">
        <v>333</v>
      </c>
      <c r="F453" s="4"/>
      <c r="G453" s="5">
        <f>G454</f>
        <v>9936.2549999999992</v>
      </c>
    </row>
    <row r="454" spans="1:7" ht="25.5" x14ac:dyDescent="0.2">
      <c r="A454" s="37" t="s">
        <v>35</v>
      </c>
      <c r="B454" s="10" t="s">
        <v>184</v>
      </c>
      <c r="C454" s="6" t="s">
        <v>77</v>
      </c>
      <c r="D454" s="6" t="s">
        <v>115</v>
      </c>
      <c r="E454" s="6" t="s">
        <v>333</v>
      </c>
      <c r="F454" s="6" t="s">
        <v>34</v>
      </c>
      <c r="G454" s="85">
        <v>9936.2549999999992</v>
      </c>
    </row>
    <row r="455" spans="1:7" x14ac:dyDescent="0.2">
      <c r="A455" s="22" t="s">
        <v>138</v>
      </c>
      <c r="B455" s="9">
        <v>971</v>
      </c>
      <c r="C455" s="9" t="s">
        <v>80</v>
      </c>
      <c r="D455" s="9"/>
      <c r="E455" s="9"/>
      <c r="F455" s="9"/>
      <c r="G455" s="52">
        <f>G466+G456</f>
        <v>17899.67049</v>
      </c>
    </row>
    <row r="456" spans="1:7" x14ac:dyDescent="0.2">
      <c r="A456" s="24" t="s">
        <v>117</v>
      </c>
      <c r="B456" s="8" t="s">
        <v>184</v>
      </c>
      <c r="C456" s="8" t="s">
        <v>106</v>
      </c>
      <c r="D456" s="8" t="s">
        <v>83</v>
      </c>
      <c r="E456" s="8"/>
      <c r="F456" s="8"/>
      <c r="G456" s="53">
        <f>G457</f>
        <v>16815.682489999999</v>
      </c>
    </row>
    <row r="457" spans="1:7" s="136" customFormat="1" ht="51" x14ac:dyDescent="0.2">
      <c r="A457" s="145" t="s">
        <v>350</v>
      </c>
      <c r="B457" s="143" t="s">
        <v>184</v>
      </c>
      <c r="C457" s="143" t="s">
        <v>80</v>
      </c>
      <c r="D457" s="143" t="s">
        <v>83</v>
      </c>
      <c r="E457" s="143" t="s">
        <v>217</v>
      </c>
      <c r="F457" s="143"/>
      <c r="G457" s="144">
        <f>G458</f>
        <v>16815.682489999999</v>
      </c>
    </row>
    <row r="458" spans="1:7" s="132" customFormat="1" ht="25.5" x14ac:dyDescent="0.2">
      <c r="A458" s="137" t="s">
        <v>579</v>
      </c>
      <c r="B458" s="128" t="s">
        <v>184</v>
      </c>
      <c r="C458" s="128" t="s">
        <v>80</v>
      </c>
      <c r="D458" s="128" t="s">
        <v>83</v>
      </c>
      <c r="E458" s="128" t="s">
        <v>578</v>
      </c>
      <c r="F458" s="143"/>
      <c r="G458" s="84">
        <f>G459</f>
        <v>16815.682489999999</v>
      </c>
    </row>
    <row r="459" spans="1:7" s="132" customFormat="1" ht="25.5" x14ac:dyDescent="0.2">
      <c r="A459" s="137" t="s">
        <v>575</v>
      </c>
      <c r="B459" s="128" t="s">
        <v>184</v>
      </c>
      <c r="C459" s="128" t="s">
        <v>80</v>
      </c>
      <c r="D459" s="128" t="s">
        <v>83</v>
      </c>
      <c r="E459" s="128" t="s">
        <v>577</v>
      </c>
      <c r="F459" s="143"/>
      <c r="G459" s="84">
        <f>G460+G464</f>
        <v>16815.682489999999</v>
      </c>
    </row>
    <row r="460" spans="1:7" s="135" customFormat="1" ht="25.5" x14ac:dyDescent="0.2">
      <c r="A460" s="137" t="s">
        <v>583</v>
      </c>
      <c r="B460" s="128" t="s">
        <v>184</v>
      </c>
      <c r="C460" s="128" t="s">
        <v>80</v>
      </c>
      <c r="D460" s="128" t="s">
        <v>83</v>
      </c>
      <c r="E460" s="128" t="s">
        <v>582</v>
      </c>
      <c r="F460" s="128"/>
      <c r="G460" s="84">
        <f>G462+G463+G461</f>
        <v>16087.21249</v>
      </c>
    </row>
    <row r="461" spans="1:7" s="132" customFormat="1" ht="25.5" x14ac:dyDescent="0.2">
      <c r="A461" s="15" t="s">
        <v>132</v>
      </c>
      <c r="B461" s="86" t="s">
        <v>184</v>
      </c>
      <c r="C461" s="86" t="s">
        <v>80</v>
      </c>
      <c r="D461" s="86" t="s">
        <v>83</v>
      </c>
      <c r="E461" s="86" t="s">
        <v>582</v>
      </c>
      <c r="F461" s="86" t="s">
        <v>133</v>
      </c>
      <c r="G461" s="85">
        <v>3636.2475399999998</v>
      </c>
    </row>
    <row r="462" spans="1:7" s="132" customFormat="1" x14ac:dyDescent="0.2">
      <c r="A462" s="15" t="s">
        <v>443</v>
      </c>
      <c r="B462" s="86" t="s">
        <v>184</v>
      </c>
      <c r="C462" s="86" t="s">
        <v>80</v>
      </c>
      <c r="D462" s="86" t="s">
        <v>83</v>
      </c>
      <c r="E462" s="86" t="s">
        <v>582</v>
      </c>
      <c r="F462" s="86" t="s">
        <v>442</v>
      </c>
      <c r="G462" s="85">
        <v>25.855550000000001</v>
      </c>
    </row>
    <row r="463" spans="1:7" s="132" customFormat="1" x14ac:dyDescent="0.2">
      <c r="A463" s="15" t="s">
        <v>187</v>
      </c>
      <c r="B463" s="86" t="s">
        <v>184</v>
      </c>
      <c r="C463" s="86" t="s">
        <v>80</v>
      </c>
      <c r="D463" s="86" t="s">
        <v>83</v>
      </c>
      <c r="E463" s="86" t="s">
        <v>582</v>
      </c>
      <c r="F463" s="86" t="s">
        <v>137</v>
      </c>
      <c r="G463" s="85">
        <v>12425.109399999999</v>
      </c>
    </row>
    <row r="464" spans="1:7" s="135" customFormat="1" ht="25.5" x14ac:dyDescent="0.2">
      <c r="A464" s="137" t="s">
        <v>463</v>
      </c>
      <c r="B464" s="128" t="s">
        <v>184</v>
      </c>
      <c r="C464" s="128" t="s">
        <v>80</v>
      </c>
      <c r="D464" s="128" t="s">
        <v>83</v>
      </c>
      <c r="E464" s="128" t="s">
        <v>576</v>
      </c>
      <c r="F464" s="128"/>
      <c r="G464" s="84">
        <f>G465</f>
        <v>728.47</v>
      </c>
    </row>
    <row r="465" spans="1:7" s="132" customFormat="1" ht="25.5" x14ac:dyDescent="0.2">
      <c r="A465" s="15" t="s">
        <v>132</v>
      </c>
      <c r="B465" s="86" t="s">
        <v>184</v>
      </c>
      <c r="C465" s="86" t="s">
        <v>80</v>
      </c>
      <c r="D465" s="86" t="s">
        <v>83</v>
      </c>
      <c r="E465" s="86" t="s">
        <v>576</v>
      </c>
      <c r="F465" s="86" t="s">
        <v>133</v>
      </c>
      <c r="G465" s="85">
        <v>728.47</v>
      </c>
    </row>
    <row r="466" spans="1:7" x14ac:dyDescent="0.2">
      <c r="A466" s="24" t="s">
        <v>122</v>
      </c>
      <c r="B466" s="8">
        <v>971</v>
      </c>
      <c r="C466" s="8" t="s">
        <v>80</v>
      </c>
      <c r="D466" s="8" t="s">
        <v>98</v>
      </c>
      <c r="E466" s="8"/>
      <c r="F466" s="8"/>
      <c r="G466" s="53">
        <f>G467</f>
        <v>1083.9880000000001</v>
      </c>
    </row>
    <row r="467" spans="1:7" ht="51" x14ac:dyDescent="0.2">
      <c r="A467" s="41" t="s">
        <v>350</v>
      </c>
      <c r="B467" s="11" t="s">
        <v>184</v>
      </c>
      <c r="C467" s="11" t="s">
        <v>80</v>
      </c>
      <c r="D467" s="11" t="s">
        <v>98</v>
      </c>
      <c r="E467" s="11" t="s">
        <v>217</v>
      </c>
      <c r="F467" s="11"/>
      <c r="G467" s="54">
        <f>G474+G468</f>
        <v>1083.9880000000001</v>
      </c>
    </row>
    <row r="468" spans="1:7" ht="40.5" x14ac:dyDescent="0.25">
      <c r="A468" s="71" t="s">
        <v>2</v>
      </c>
      <c r="B468" s="7" t="s">
        <v>184</v>
      </c>
      <c r="C468" s="7" t="s">
        <v>80</v>
      </c>
      <c r="D468" s="7" t="s">
        <v>98</v>
      </c>
      <c r="E468" s="7" t="s">
        <v>218</v>
      </c>
      <c r="F468" s="7"/>
      <c r="G468" s="44">
        <f>G469</f>
        <v>636.98800000000006</v>
      </c>
    </row>
    <row r="469" spans="1:7" ht="38.25" x14ac:dyDescent="0.2">
      <c r="A469" s="32" t="s">
        <v>361</v>
      </c>
      <c r="B469" s="4">
        <v>971</v>
      </c>
      <c r="C469" s="4" t="s">
        <v>80</v>
      </c>
      <c r="D469" s="4" t="s">
        <v>98</v>
      </c>
      <c r="E469" s="4" t="s">
        <v>38</v>
      </c>
      <c r="F469" s="4"/>
      <c r="G469" s="5">
        <f>G470+G472</f>
        <v>636.98800000000006</v>
      </c>
    </row>
    <row r="470" spans="1:7" ht="25.5" x14ac:dyDescent="0.2">
      <c r="A470" s="17" t="s">
        <v>537</v>
      </c>
      <c r="B470" s="4" t="s">
        <v>184</v>
      </c>
      <c r="C470" s="4" t="s">
        <v>80</v>
      </c>
      <c r="D470" s="4" t="s">
        <v>98</v>
      </c>
      <c r="E470" s="4" t="s">
        <v>538</v>
      </c>
      <c r="F470" s="4"/>
      <c r="G470" s="5">
        <f>G471</f>
        <v>386.988</v>
      </c>
    </row>
    <row r="471" spans="1:7" ht="25.5" x14ac:dyDescent="0.2">
      <c r="A471" s="15" t="s">
        <v>132</v>
      </c>
      <c r="B471" s="6" t="s">
        <v>184</v>
      </c>
      <c r="C471" s="6" t="s">
        <v>80</v>
      </c>
      <c r="D471" s="6" t="s">
        <v>98</v>
      </c>
      <c r="E471" s="6" t="s">
        <v>538</v>
      </c>
      <c r="F471" s="86" t="s">
        <v>133</v>
      </c>
      <c r="G471" s="85">
        <v>386.988</v>
      </c>
    </row>
    <row r="472" spans="1:7" s="42" customFormat="1" ht="38.25" x14ac:dyDescent="0.2">
      <c r="A472" s="17" t="s">
        <v>464</v>
      </c>
      <c r="B472" s="4" t="s">
        <v>184</v>
      </c>
      <c r="C472" s="4" t="s">
        <v>80</v>
      </c>
      <c r="D472" s="4" t="s">
        <v>98</v>
      </c>
      <c r="E472" s="4" t="s">
        <v>539</v>
      </c>
      <c r="F472" s="4"/>
      <c r="G472" s="84">
        <f>G473</f>
        <v>250</v>
      </c>
    </row>
    <row r="473" spans="1:7" ht="25.5" x14ac:dyDescent="0.2">
      <c r="A473" s="15" t="s">
        <v>132</v>
      </c>
      <c r="B473" s="6" t="s">
        <v>184</v>
      </c>
      <c r="C473" s="6" t="s">
        <v>80</v>
      </c>
      <c r="D473" s="6" t="s">
        <v>98</v>
      </c>
      <c r="E473" s="6" t="s">
        <v>539</v>
      </c>
      <c r="F473" s="86" t="s">
        <v>133</v>
      </c>
      <c r="G473" s="85">
        <f>200+50</f>
        <v>250</v>
      </c>
    </row>
    <row r="474" spans="1:7" ht="27" x14ac:dyDescent="0.25">
      <c r="A474" s="69" t="s">
        <v>3</v>
      </c>
      <c r="B474" s="7" t="s">
        <v>184</v>
      </c>
      <c r="C474" s="7" t="s">
        <v>80</v>
      </c>
      <c r="D474" s="7" t="s">
        <v>98</v>
      </c>
      <c r="E474" s="7" t="s">
        <v>304</v>
      </c>
      <c r="F474" s="7"/>
      <c r="G474" s="44">
        <f t="shared" ref="G474" si="0">G475</f>
        <v>447</v>
      </c>
    </row>
    <row r="475" spans="1:7" ht="76.5" x14ac:dyDescent="0.2">
      <c r="A475" s="25" t="s">
        <v>362</v>
      </c>
      <c r="B475" s="4" t="s">
        <v>184</v>
      </c>
      <c r="C475" s="4" t="s">
        <v>80</v>
      </c>
      <c r="D475" s="4" t="s">
        <v>98</v>
      </c>
      <c r="E475" s="4" t="s">
        <v>305</v>
      </c>
      <c r="F475" s="4"/>
      <c r="G475" s="5">
        <f>G476</f>
        <v>447</v>
      </c>
    </row>
    <row r="476" spans="1:7" ht="25.5" x14ac:dyDescent="0.2">
      <c r="A476" s="25" t="s">
        <v>16</v>
      </c>
      <c r="B476" s="4" t="s">
        <v>184</v>
      </c>
      <c r="C476" s="4" t="s">
        <v>80</v>
      </c>
      <c r="D476" s="4" t="s">
        <v>98</v>
      </c>
      <c r="E476" s="4" t="s">
        <v>454</v>
      </c>
      <c r="F476" s="4"/>
      <c r="G476" s="5">
        <f>G477</f>
        <v>447</v>
      </c>
    </row>
    <row r="477" spans="1:7" ht="25.5" x14ac:dyDescent="0.2">
      <c r="A477" s="15" t="s">
        <v>132</v>
      </c>
      <c r="B477" s="6" t="s">
        <v>184</v>
      </c>
      <c r="C477" s="6" t="s">
        <v>80</v>
      </c>
      <c r="D477" s="6" t="s">
        <v>98</v>
      </c>
      <c r="E477" s="6" t="s">
        <v>454</v>
      </c>
      <c r="F477" s="6" t="s">
        <v>133</v>
      </c>
      <c r="G477" s="20">
        <v>447</v>
      </c>
    </row>
    <row r="478" spans="1:7" x14ac:dyDescent="0.2">
      <c r="A478" s="35" t="s">
        <v>151</v>
      </c>
      <c r="B478" s="9" t="s">
        <v>184</v>
      </c>
      <c r="C478" s="9" t="s">
        <v>82</v>
      </c>
      <c r="D478" s="9"/>
      <c r="E478" s="9"/>
      <c r="F478" s="9"/>
      <c r="G478" s="52">
        <f>G484+G479</f>
        <v>330778.93</v>
      </c>
    </row>
    <row r="479" spans="1:7" x14ac:dyDescent="0.2">
      <c r="A479" s="29" t="s">
        <v>104</v>
      </c>
      <c r="B479" s="8" t="s">
        <v>184</v>
      </c>
      <c r="C479" s="8" t="s">
        <v>82</v>
      </c>
      <c r="D479" s="8" t="s">
        <v>79</v>
      </c>
      <c r="E479" s="8"/>
      <c r="F479" s="8"/>
      <c r="G479" s="53">
        <f>G480</f>
        <v>700.32</v>
      </c>
    </row>
    <row r="480" spans="1:7" s="136" customFormat="1" ht="25.5" x14ac:dyDescent="0.2">
      <c r="A480" s="151" t="s">
        <v>363</v>
      </c>
      <c r="B480" s="143" t="s">
        <v>184</v>
      </c>
      <c r="C480" s="143" t="s">
        <v>82</v>
      </c>
      <c r="D480" s="143" t="s">
        <v>79</v>
      </c>
      <c r="E480" s="143" t="s">
        <v>364</v>
      </c>
      <c r="F480" s="143"/>
      <c r="G480" s="144">
        <f>G481</f>
        <v>700.32</v>
      </c>
    </row>
    <row r="481" spans="1:7" s="132" customFormat="1" ht="25.5" x14ac:dyDescent="0.2">
      <c r="A481" s="134" t="s">
        <v>366</v>
      </c>
      <c r="B481" s="128" t="s">
        <v>184</v>
      </c>
      <c r="C481" s="128" t="s">
        <v>82</v>
      </c>
      <c r="D481" s="128" t="s">
        <v>79</v>
      </c>
      <c r="E481" s="128" t="s">
        <v>393</v>
      </c>
      <c r="F481" s="128"/>
      <c r="G481" s="84">
        <f>G482</f>
        <v>700.32</v>
      </c>
    </row>
    <row r="482" spans="1:7" s="135" customFormat="1" x14ac:dyDescent="0.2">
      <c r="A482" s="134" t="s">
        <v>619</v>
      </c>
      <c r="B482" s="128" t="s">
        <v>184</v>
      </c>
      <c r="C482" s="128" t="s">
        <v>82</v>
      </c>
      <c r="D482" s="128" t="s">
        <v>79</v>
      </c>
      <c r="E482" s="128" t="s">
        <v>618</v>
      </c>
      <c r="F482" s="128"/>
      <c r="G482" s="84">
        <f>G483</f>
        <v>700.32</v>
      </c>
    </row>
    <row r="483" spans="1:7" s="132" customFormat="1" ht="38.25" x14ac:dyDescent="0.2">
      <c r="A483" s="133" t="s">
        <v>515</v>
      </c>
      <c r="B483" s="86" t="s">
        <v>184</v>
      </c>
      <c r="C483" s="86" t="s">
        <v>82</v>
      </c>
      <c r="D483" s="86" t="s">
        <v>79</v>
      </c>
      <c r="E483" s="86" t="s">
        <v>618</v>
      </c>
      <c r="F483" s="86" t="s">
        <v>514</v>
      </c>
      <c r="G483" s="85">
        <v>700.32</v>
      </c>
    </row>
    <row r="484" spans="1:7" ht="25.5" x14ac:dyDescent="0.2">
      <c r="A484" s="29" t="s">
        <v>319</v>
      </c>
      <c r="B484" s="8" t="s">
        <v>184</v>
      </c>
      <c r="C484" s="8" t="s">
        <v>82</v>
      </c>
      <c r="D484" s="8" t="s">
        <v>82</v>
      </c>
      <c r="E484" s="8"/>
      <c r="F484" s="8"/>
      <c r="G484" s="53">
        <f>G485</f>
        <v>330078.61</v>
      </c>
    </row>
    <row r="485" spans="1:7" x14ac:dyDescent="0.2">
      <c r="A485" s="41" t="s">
        <v>174</v>
      </c>
      <c r="B485" s="11" t="s">
        <v>184</v>
      </c>
      <c r="C485" s="11" t="s">
        <v>82</v>
      </c>
      <c r="D485" s="11" t="s">
        <v>82</v>
      </c>
      <c r="E485" s="11" t="s">
        <v>197</v>
      </c>
      <c r="F485" s="11"/>
      <c r="G485" s="54">
        <f>G745+G486</f>
        <v>330078.61</v>
      </c>
    </row>
    <row r="486" spans="1:7" s="43" customFormat="1" ht="25.5" x14ac:dyDescent="0.2">
      <c r="A486" s="16" t="s">
        <v>468</v>
      </c>
      <c r="B486" s="4" t="s">
        <v>184</v>
      </c>
      <c r="C486" s="4" t="s">
        <v>82</v>
      </c>
      <c r="D486" s="4" t="s">
        <v>82</v>
      </c>
      <c r="E486" s="4" t="s">
        <v>469</v>
      </c>
      <c r="F486" s="4"/>
      <c r="G486" s="5">
        <f>G487</f>
        <v>330078.61</v>
      </c>
    </row>
    <row r="487" spans="1:7" ht="38.25" x14ac:dyDescent="0.2">
      <c r="A487" s="27" t="s">
        <v>515</v>
      </c>
      <c r="B487" s="6" t="s">
        <v>184</v>
      </c>
      <c r="C487" s="6" t="s">
        <v>82</v>
      </c>
      <c r="D487" s="6" t="s">
        <v>82</v>
      </c>
      <c r="E487" s="6" t="s">
        <v>469</v>
      </c>
      <c r="F487" s="6" t="s">
        <v>514</v>
      </c>
      <c r="G487" s="85">
        <v>330078.61</v>
      </c>
    </row>
    <row r="488" spans="1:7" x14ac:dyDescent="0.2">
      <c r="A488" s="116" t="s">
        <v>139</v>
      </c>
      <c r="B488" s="117" t="s">
        <v>184</v>
      </c>
      <c r="C488" s="117" t="s">
        <v>81</v>
      </c>
      <c r="D488" s="118"/>
      <c r="E488" s="118"/>
      <c r="F488" s="118"/>
      <c r="G488" s="119">
        <f t="shared" ref="G488" si="1">G489</f>
        <v>10056</v>
      </c>
    </row>
    <row r="489" spans="1:7" x14ac:dyDescent="0.2">
      <c r="A489" s="140" t="s">
        <v>72</v>
      </c>
      <c r="B489" s="141" t="s">
        <v>184</v>
      </c>
      <c r="C489" s="141" t="s">
        <v>81</v>
      </c>
      <c r="D489" s="141" t="s">
        <v>79</v>
      </c>
      <c r="E489" s="122"/>
      <c r="F489" s="122"/>
      <c r="G489" s="142">
        <f>G490</f>
        <v>10056</v>
      </c>
    </row>
    <row r="490" spans="1:7" x14ac:dyDescent="0.2">
      <c r="A490" s="41" t="s">
        <v>174</v>
      </c>
      <c r="B490" s="11" t="s">
        <v>184</v>
      </c>
      <c r="C490" s="11" t="s">
        <v>81</v>
      </c>
      <c r="D490" s="11" t="s">
        <v>79</v>
      </c>
      <c r="E490" s="11" t="s">
        <v>197</v>
      </c>
      <c r="F490" s="11"/>
      <c r="G490" s="144">
        <f>G491</f>
        <v>10056</v>
      </c>
    </row>
    <row r="491" spans="1:7" ht="51" x14ac:dyDescent="0.2">
      <c r="A491" s="27" t="s">
        <v>611</v>
      </c>
      <c r="B491" s="6" t="s">
        <v>184</v>
      </c>
      <c r="C491" s="6" t="s">
        <v>81</v>
      </c>
      <c r="D491" s="6" t="s">
        <v>79</v>
      </c>
      <c r="E491" s="6" t="s">
        <v>610</v>
      </c>
      <c r="F491" s="6"/>
      <c r="G491" s="85">
        <f>G492</f>
        <v>10056</v>
      </c>
    </row>
    <row r="492" spans="1:7" ht="38.25" x14ac:dyDescent="0.2">
      <c r="A492" s="27" t="s">
        <v>515</v>
      </c>
      <c r="B492" s="6" t="s">
        <v>184</v>
      </c>
      <c r="C492" s="6" t="s">
        <v>81</v>
      </c>
      <c r="D492" s="6" t="s">
        <v>79</v>
      </c>
      <c r="E492" s="6" t="s">
        <v>610</v>
      </c>
      <c r="F492" s="6" t="s">
        <v>514</v>
      </c>
      <c r="G492" s="85">
        <v>10056</v>
      </c>
    </row>
    <row r="493" spans="1:7" s="127" customFormat="1" x14ac:dyDescent="0.2">
      <c r="A493" s="116" t="s">
        <v>145</v>
      </c>
      <c r="B493" s="117" t="s">
        <v>184</v>
      </c>
      <c r="C493" s="117" t="s">
        <v>84</v>
      </c>
      <c r="D493" s="118"/>
      <c r="E493" s="118"/>
      <c r="F493" s="118"/>
      <c r="G493" s="119">
        <f t="shared" ref="G493:G498" si="2">G494</f>
        <v>57885</v>
      </c>
    </row>
    <row r="494" spans="1:7" s="126" customFormat="1" x14ac:dyDescent="0.2">
      <c r="A494" s="140" t="s">
        <v>74</v>
      </c>
      <c r="B494" s="141" t="s">
        <v>184</v>
      </c>
      <c r="C494" s="141" t="s">
        <v>84</v>
      </c>
      <c r="D494" s="141" t="s">
        <v>77</v>
      </c>
      <c r="E494" s="122"/>
      <c r="F494" s="122"/>
      <c r="G494" s="142">
        <f t="shared" si="2"/>
        <v>57885</v>
      </c>
    </row>
    <row r="495" spans="1:7" s="136" customFormat="1" ht="25.5" customHeight="1" x14ac:dyDescent="0.2">
      <c r="A495" s="146" t="s">
        <v>581</v>
      </c>
      <c r="B495" s="11" t="s">
        <v>184</v>
      </c>
      <c r="C495" s="11" t="s">
        <v>84</v>
      </c>
      <c r="D495" s="11" t="s">
        <v>77</v>
      </c>
      <c r="E495" s="11" t="s">
        <v>45</v>
      </c>
      <c r="F495" s="143"/>
      <c r="G495" s="144">
        <f t="shared" si="2"/>
        <v>57885</v>
      </c>
    </row>
    <row r="496" spans="1:7" ht="56.25" customHeight="1" x14ac:dyDescent="0.2">
      <c r="A496" s="16" t="s">
        <v>564</v>
      </c>
      <c r="B496" s="4" t="s">
        <v>184</v>
      </c>
      <c r="C496" s="4" t="s">
        <v>84</v>
      </c>
      <c r="D496" s="4" t="s">
        <v>77</v>
      </c>
      <c r="E496" s="4" t="s">
        <v>546</v>
      </c>
      <c r="F496" s="4"/>
      <c r="G496" s="84">
        <f t="shared" si="2"/>
        <v>57885</v>
      </c>
    </row>
    <row r="497" spans="1:7" ht="38.25" x14ac:dyDescent="0.2">
      <c r="A497" s="139" t="s">
        <v>563</v>
      </c>
      <c r="B497" s="4" t="s">
        <v>184</v>
      </c>
      <c r="C497" s="4" t="s">
        <v>84</v>
      </c>
      <c r="D497" s="4" t="s">
        <v>77</v>
      </c>
      <c r="E497" s="4" t="s">
        <v>562</v>
      </c>
      <c r="F497" s="11"/>
      <c r="G497" s="84">
        <f t="shared" si="2"/>
        <v>57885</v>
      </c>
    </row>
    <row r="498" spans="1:7" ht="25.5" x14ac:dyDescent="0.2">
      <c r="A498" s="125" t="s">
        <v>507</v>
      </c>
      <c r="B498" s="4" t="s">
        <v>184</v>
      </c>
      <c r="C498" s="4" t="s">
        <v>84</v>
      </c>
      <c r="D498" s="4" t="s">
        <v>77</v>
      </c>
      <c r="E498" s="4" t="s">
        <v>561</v>
      </c>
      <c r="F498" s="6"/>
      <c r="G498" s="84">
        <f t="shared" si="2"/>
        <v>57885</v>
      </c>
    </row>
    <row r="499" spans="1:7" ht="38.25" x14ac:dyDescent="0.2">
      <c r="A499" s="27" t="s">
        <v>515</v>
      </c>
      <c r="B499" s="6" t="s">
        <v>184</v>
      </c>
      <c r="C499" s="6" t="s">
        <v>84</v>
      </c>
      <c r="D499" s="6" t="s">
        <v>77</v>
      </c>
      <c r="E499" s="6" t="s">
        <v>561</v>
      </c>
      <c r="F499" s="6" t="s">
        <v>514</v>
      </c>
      <c r="G499" s="85">
        <v>57885</v>
      </c>
    </row>
    <row r="500" spans="1:7" s="127" customFormat="1" x14ac:dyDescent="0.2">
      <c r="A500" s="22" t="s">
        <v>148</v>
      </c>
      <c r="B500" s="117" t="s">
        <v>184</v>
      </c>
      <c r="C500" s="117" t="s">
        <v>97</v>
      </c>
      <c r="D500" s="118"/>
      <c r="E500" s="118"/>
      <c r="F500" s="118"/>
      <c r="G500" s="119">
        <f>G501</f>
        <v>111513.93526999999</v>
      </c>
    </row>
    <row r="501" spans="1:7" s="126" customFormat="1" ht="13.5" x14ac:dyDescent="0.2">
      <c r="A501" s="24" t="s">
        <v>121</v>
      </c>
      <c r="B501" s="121" t="s">
        <v>184</v>
      </c>
      <c r="C501" s="121" t="s">
        <v>97</v>
      </c>
      <c r="D501" s="121" t="s">
        <v>79</v>
      </c>
      <c r="E501" s="122"/>
      <c r="F501" s="122"/>
      <c r="G501" s="123">
        <f>G502+G507</f>
        <v>111513.93526999999</v>
      </c>
    </row>
    <row r="502" spans="1:7" s="132" customFormat="1" ht="25.5" x14ac:dyDescent="0.2">
      <c r="A502" s="146" t="s">
        <v>581</v>
      </c>
      <c r="B502" s="11" t="s">
        <v>184</v>
      </c>
      <c r="C502" s="11" t="s">
        <v>97</v>
      </c>
      <c r="D502" s="11" t="s">
        <v>79</v>
      </c>
      <c r="E502" s="11" t="s">
        <v>45</v>
      </c>
      <c r="F502" s="86"/>
      <c r="G502" s="91">
        <f>G503</f>
        <v>111383.15</v>
      </c>
    </row>
    <row r="503" spans="1:7" ht="51" x14ac:dyDescent="0.2">
      <c r="A503" s="16" t="s">
        <v>564</v>
      </c>
      <c r="B503" s="6" t="s">
        <v>184</v>
      </c>
      <c r="C503" s="4" t="s">
        <v>97</v>
      </c>
      <c r="D503" s="4" t="s">
        <v>79</v>
      </c>
      <c r="E503" s="4" t="s">
        <v>546</v>
      </c>
      <c r="F503" s="4"/>
      <c r="G503" s="5">
        <f>G504</f>
        <v>111383.15</v>
      </c>
    </row>
    <row r="504" spans="1:7" ht="38.25" x14ac:dyDescent="0.2">
      <c r="A504" s="16" t="s">
        <v>570</v>
      </c>
      <c r="B504" s="4" t="s">
        <v>184</v>
      </c>
      <c r="C504" s="4" t="s">
        <v>97</v>
      </c>
      <c r="D504" s="4" t="s">
        <v>79</v>
      </c>
      <c r="E504" s="4" t="s">
        <v>571</v>
      </c>
      <c r="F504" s="4"/>
      <c r="G504" s="5">
        <f>G505</f>
        <v>111383.15</v>
      </c>
    </row>
    <row r="505" spans="1:7" x14ac:dyDescent="0.2">
      <c r="A505" s="16" t="s">
        <v>499</v>
      </c>
      <c r="B505" s="4" t="s">
        <v>184</v>
      </c>
      <c r="C505" s="4" t="s">
        <v>97</v>
      </c>
      <c r="D505" s="4" t="s">
        <v>79</v>
      </c>
      <c r="E505" s="4" t="s">
        <v>572</v>
      </c>
      <c r="F505" s="4"/>
      <c r="G505" s="5">
        <f>SUM(G506:G506)</f>
        <v>111383.15</v>
      </c>
    </row>
    <row r="506" spans="1:7" ht="38.25" x14ac:dyDescent="0.2">
      <c r="A506" s="90" t="s">
        <v>515</v>
      </c>
      <c r="B506" s="6" t="s">
        <v>184</v>
      </c>
      <c r="C506" s="6" t="s">
        <v>97</v>
      </c>
      <c r="D506" s="6" t="s">
        <v>79</v>
      </c>
      <c r="E506" s="6" t="s">
        <v>572</v>
      </c>
      <c r="F506" s="6" t="s">
        <v>514</v>
      </c>
      <c r="G506" s="20">
        <v>111383.15</v>
      </c>
    </row>
    <row r="507" spans="1:7" x14ac:dyDescent="0.2">
      <c r="A507" s="41" t="s">
        <v>174</v>
      </c>
      <c r="B507" s="11" t="s">
        <v>184</v>
      </c>
      <c r="C507" s="11" t="s">
        <v>97</v>
      </c>
      <c r="D507" s="11" t="s">
        <v>79</v>
      </c>
      <c r="E507" s="11" t="s">
        <v>197</v>
      </c>
      <c r="F507" s="11"/>
      <c r="G507" s="54">
        <f>G508</f>
        <v>130.78527</v>
      </c>
    </row>
    <row r="508" spans="1:7" ht="63.75" x14ac:dyDescent="0.2">
      <c r="A508" s="25" t="s">
        <v>611</v>
      </c>
      <c r="B508" s="4" t="s">
        <v>184</v>
      </c>
      <c r="C508" s="4" t="s">
        <v>97</v>
      </c>
      <c r="D508" s="4" t="s">
        <v>79</v>
      </c>
      <c r="E508" s="4" t="s">
        <v>610</v>
      </c>
      <c r="F508" s="4"/>
      <c r="G508" s="5">
        <f>G509</f>
        <v>130.78527</v>
      </c>
    </row>
    <row r="509" spans="1:7" ht="38.25" x14ac:dyDescent="0.2">
      <c r="A509" s="90" t="s">
        <v>515</v>
      </c>
      <c r="B509" s="6" t="s">
        <v>184</v>
      </c>
      <c r="C509" s="6" t="s">
        <v>97</v>
      </c>
      <c r="D509" s="6" t="s">
        <v>79</v>
      </c>
      <c r="E509" s="6" t="s">
        <v>610</v>
      </c>
      <c r="F509" s="6" t="s">
        <v>514</v>
      </c>
      <c r="G509" s="20">
        <v>130.78527</v>
      </c>
    </row>
    <row r="510" spans="1:7" ht="38.25" x14ac:dyDescent="0.2">
      <c r="A510" s="49" t="s">
        <v>62</v>
      </c>
      <c r="B510" s="50">
        <v>973</v>
      </c>
      <c r="C510" s="50"/>
      <c r="D510" s="50"/>
      <c r="E510" s="50"/>
      <c r="F510" s="50"/>
      <c r="G510" s="51">
        <f>G511+G529+G585</f>
        <v>90615.585480000009</v>
      </c>
    </row>
    <row r="511" spans="1:7" x14ac:dyDescent="0.2">
      <c r="A511" s="22" t="s">
        <v>139</v>
      </c>
      <c r="B511" s="9">
        <v>973</v>
      </c>
      <c r="C511" s="9" t="s">
        <v>81</v>
      </c>
      <c r="D511" s="9" t="s">
        <v>78</v>
      </c>
      <c r="E511" s="9"/>
      <c r="F511" s="9"/>
      <c r="G511" s="56">
        <f>G512</f>
        <v>25751.199999999997</v>
      </c>
    </row>
    <row r="512" spans="1:7" x14ac:dyDescent="0.2">
      <c r="A512" s="24" t="s">
        <v>309</v>
      </c>
      <c r="B512" s="8">
        <v>973</v>
      </c>
      <c r="C512" s="8" t="s">
        <v>81</v>
      </c>
      <c r="D512" s="8" t="s">
        <v>92</v>
      </c>
      <c r="E512" s="8"/>
      <c r="F512" s="8"/>
      <c r="G512" s="53">
        <f>G513+G524</f>
        <v>25751.199999999997</v>
      </c>
    </row>
    <row r="513" spans="1:7" ht="25.5" x14ac:dyDescent="0.2">
      <c r="A513" s="18" t="s">
        <v>385</v>
      </c>
      <c r="B513" s="11">
        <v>973</v>
      </c>
      <c r="C513" s="11" t="s">
        <v>81</v>
      </c>
      <c r="D513" s="11" t="s">
        <v>92</v>
      </c>
      <c r="E513" s="11" t="s">
        <v>230</v>
      </c>
      <c r="F513" s="11"/>
      <c r="G513" s="54">
        <f>G514+G520</f>
        <v>25645.599999999999</v>
      </c>
    </row>
    <row r="514" spans="1:7" ht="27" x14ac:dyDescent="0.2">
      <c r="A514" s="95" t="s">
        <v>4</v>
      </c>
      <c r="B514" s="7">
        <v>973</v>
      </c>
      <c r="C514" s="7" t="s">
        <v>81</v>
      </c>
      <c r="D514" s="7" t="s">
        <v>92</v>
      </c>
      <c r="E514" s="7" t="s">
        <v>231</v>
      </c>
      <c r="F514" s="7"/>
      <c r="G514" s="44">
        <f>G515</f>
        <v>25615.599999999999</v>
      </c>
    </row>
    <row r="515" spans="1:7" ht="25.5" x14ac:dyDescent="0.2">
      <c r="A515" s="25" t="s">
        <v>232</v>
      </c>
      <c r="B515" s="4" t="s">
        <v>175</v>
      </c>
      <c r="C515" s="4" t="s">
        <v>81</v>
      </c>
      <c r="D515" s="4" t="s">
        <v>92</v>
      </c>
      <c r="E515" s="4" t="s">
        <v>233</v>
      </c>
      <c r="F515" s="4"/>
      <c r="G515" s="5">
        <f>G518+G516</f>
        <v>25615.599999999999</v>
      </c>
    </row>
    <row r="516" spans="1:7" ht="39" customHeight="1" x14ac:dyDescent="0.2">
      <c r="A516" s="25" t="s">
        <v>234</v>
      </c>
      <c r="B516" s="4" t="s">
        <v>175</v>
      </c>
      <c r="C516" s="4" t="s">
        <v>81</v>
      </c>
      <c r="D516" s="4" t="s">
        <v>92</v>
      </c>
      <c r="E516" s="4" t="s">
        <v>235</v>
      </c>
      <c r="F516" s="4"/>
      <c r="G516" s="5">
        <f>G517</f>
        <v>12132.1</v>
      </c>
    </row>
    <row r="517" spans="1:7" ht="51" x14ac:dyDescent="0.2">
      <c r="A517" s="27" t="s">
        <v>142</v>
      </c>
      <c r="B517" s="6" t="s">
        <v>175</v>
      </c>
      <c r="C517" s="6" t="s">
        <v>81</v>
      </c>
      <c r="D517" s="6" t="s">
        <v>92</v>
      </c>
      <c r="E517" s="6" t="s">
        <v>235</v>
      </c>
      <c r="F517" s="6" t="s">
        <v>146</v>
      </c>
      <c r="G517" s="20">
        <v>12132.1</v>
      </c>
    </row>
    <row r="518" spans="1:7" ht="76.5" x14ac:dyDescent="0.2">
      <c r="A518" s="25" t="s">
        <v>481</v>
      </c>
      <c r="B518" s="4">
        <v>973</v>
      </c>
      <c r="C518" s="4" t="s">
        <v>81</v>
      </c>
      <c r="D518" s="4" t="s">
        <v>92</v>
      </c>
      <c r="E518" s="4" t="s">
        <v>367</v>
      </c>
      <c r="F518" s="4"/>
      <c r="G518" s="5">
        <f>G519</f>
        <v>13483.5</v>
      </c>
    </row>
    <row r="519" spans="1:7" ht="51" x14ac:dyDescent="0.2">
      <c r="A519" s="27" t="s">
        <v>142</v>
      </c>
      <c r="B519" s="6">
        <v>973</v>
      </c>
      <c r="C519" s="6" t="s">
        <v>81</v>
      </c>
      <c r="D519" s="6" t="s">
        <v>92</v>
      </c>
      <c r="E519" s="6" t="s">
        <v>367</v>
      </c>
      <c r="F519" s="6" t="s">
        <v>146</v>
      </c>
      <c r="G519" s="85">
        <v>13483.5</v>
      </c>
    </row>
    <row r="520" spans="1:7" ht="13.5" x14ac:dyDescent="0.2">
      <c r="A520" s="95" t="s">
        <v>8</v>
      </c>
      <c r="B520" s="7" t="s">
        <v>175</v>
      </c>
      <c r="C520" s="7" t="s">
        <v>84</v>
      </c>
      <c r="D520" s="7" t="s">
        <v>77</v>
      </c>
      <c r="E520" s="7" t="s">
        <v>247</v>
      </c>
      <c r="F520" s="6"/>
      <c r="G520" s="85">
        <f>G521</f>
        <v>30</v>
      </c>
    </row>
    <row r="521" spans="1:7" ht="25.5" x14ac:dyDescent="0.2">
      <c r="A521" s="25" t="s">
        <v>248</v>
      </c>
      <c r="B521" s="4" t="s">
        <v>175</v>
      </c>
      <c r="C521" s="4" t="s">
        <v>81</v>
      </c>
      <c r="D521" s="4" t="s">
        <v>92</v>
      </c>
      <c r="E521" s="4" t="s">
        <v>249</v>
      </c>
      <c r="F521" s="6"/>
      <c r="G521" s="84">
        <f>G522</f>
        <v>30</v>
      </c>
    </row>
    <row r="522" spans="1:7" ht="25.5" x14ac:dyDescent="0.2">
      <c r="A522" s="16" t="s">
        <v>250</v>
      </c>
      <c r="B522" s="4" t="s">
        <v>175</v>
      </c>
      <c r="C522" s="4" t="s">
        <v>81</v>
      </c>
      <c r="D522" s="4" t="s">
        <v>92</v>
      </c>
      <c r="E522" s="4" t="s">
        <v>251</v>
      </c>
      <c r="F522" s="4"/>
      <c r="G522" s="84">
        <f>G523</f>
        <v>30</v>
      </c>
    </row>
    <row r="523" spans="1:7" x14ac:dyDescent="0.2">
      <c r="A523" s="66" t="s">
        <v>154</v>
      </c>
      <c r="B523" s="6" t="s">
        <v>175</v>
      </c>
      <c r="C523" s="6" t="s">
        <v>81</v>
      </c>
      <c r="D523" s="6" t="s">
        <v>92</v>
      </c>
      <c r="E523" s="6" t="s">
        <v>251</v>
      </c>
      <c r="F523" s="6" t="s">
        <v>146</v>
      </c>
      <c r="G523" s="85">
        <v>30</v>
      </c>
    </row>
    <row r="524" spans="1:7" ht="25.5" x14ac:dyDescent="0.2">
      <c r="A524" s="67" t="s">
        <v>386</v>
      </c>
      <c r="B524" s="11" t="s">
        <v>175</v>
      </c>
      <c r="C524" s="11" t="s">
        <v>81</v>
      </c>
      <c r="D524" s="11" t="s">
        <v>92</v>
      </c>
      <c r="E524" s="11" t="s">
        <v>256</v>
      </c>
      <c r="F524" s="11"/>
      <c r="G524" s="54">
        <f>G525</f>
        <v>105.6</v>
      </c>
    </row>
    <row r="525" spans="1:7" ht="13.5" x14ac:dyDescent="0.2">
      <c r="A525" s="64" t="s">
        <v>5</v>
      </c>
      <c r="B525" s="7" t="s">
        <v>175</v>
      </c>
      <c r="C525" s="7" t="s">
        <v>81</v>
      </c>
      <c r="D525" s="7" t="s">
        <v>92</v>
      </c>
      <c r="E525" s="7" t="s">
        <v>325</v>
      </c>
      <c r="F525" s="7"/>
      <c r="G525" s="44">
        <f>G526</f>
        <v>105.6</v>
      </c>
    </row>
    <row r="526" spans="1:7" ht="25.5" x14ac:dyDescent="0.2">
      <c r="A526" s="65" t="s">
        <v>326</v>
      </c>
      <c r="B526" s="4" t="s">
        <v>175</v>
      </c>
      <c r="C526" s="4" t="s">
        <v>81</v>
      </c>
      <c r="D526" s="4" t="s">
        <v>92</v>
      </c>
      <c r="E526" s="4" t="s">
        <v>327</v>
      </c>
      <c r="F526" s="4"/>
      <c r="G526" s="5">
        <f>G527</f>
        <v>105.6</v>
      </c>
    </row>
    <row r="527" spans="1:7" s="42" customFormat="1" ht="25.5" x14ac:dyDescent="0.2">
      <c r="A527" s="65" t="s">
        <v>328</v>
      </c>
      <c r="B527" s="4" t="s">
        <v>175</v>
      </c>
      <c r="C527" s="4" t="s">
        <v>81</v>
      </c>
      <c r="D527" s="4" t="s">
        <v>92</v>
      </c>
      <c r="E527" s="4" t="s">
        <v>329</v>
      </c>
      <c r="F527" s="4"/>
      <c r="G527" s="5">
        <f>G528</f>
        <v>105.6</v>
      </c>
    </row>
    <row r="528" spans="1:7" x14ac:dyDescent="0.2">
      <c r="A528" s="66" t="s">
        <v>154</v>
      </c>
      <c r="B528" s="6" t="s">
        <v>175</v>
      </c>
      <c r="C528" s="6" t="s">
        <v>81</v>
      </c>
      <c r="D528" s="6" t="s">
        <v>92</v>
      </c>
      <c r="E528" s="6" t="s">
        <v>329</v>
      </c>
      <c r="F528" s="6" t="s">
        <v>155</v>
      </c>
      <c r="G528" s="85">
        <v>105.6</v>
      </c>
    </row>
    <row r="529" spans="1:7" x14ac:dyDescent="0.2">
      <c r="A529" s="22" t="s">
        <v>145</v>
      </c>
      <c r="B529" s="9">
        <v>973</v>
      </c>
      <c r="C529" s="9" t="s">
        <v>94</v>
      </c>
      <c r="D529" s="9"/>
      <c r="E529" s="9"/>
      <c r="F529" s="9"/>
      <c r="G529" s="52">
        <f>G530+G568</f>
        <v>64495.285480000013</v>
      </c>
    </row>
    <row r="530" spans="1:7" s="42" customFormat="1" x14ac:dyDescent="0.2">
      <c r="A530" s="24" t="s">
        <v>74</v>
      </c>
      <c r="B530" s="8">
        <v>973</v>
      </c>
      <c r="C530" s="8" t="s">
        <v>94</v>
      </c>
      <c r="D530" s="8" t="s">
        <v>77</v>
      </c>
      <c r="E530" s="8"/>
      <c r="F530" s="8"/>
      <c r="G530" s="53">
        <f>G531+G561+G557</f>
        <v>55822.385480000012</v>
      </c>
    </row>
    <row r="531" spans="1:7" ht="25.5" x14ac:dyDescent="0.2">
      <c r="A531" s="18" t="s">
        <v>385</v>
      </c>
      <c r="B531" s="11" t="s">
        <v>175</v>
      </c>
      <c r="C531" s="11" t="s">
        <v>84</v>
      </c>
      <c r="D531" s="11" t="s">
        <v>77</v>
      </c>
      <c r="E531" s="11" t="s">
        <v>230</v>
      </c>
      <c r="F531" s="11"/>
      <c r="G531" s="54">
        <f>G552+G542+G532</f>
        <v>47571.195480000009</v>
      </c>
    </row>
    <row r="532" spans="1:7" ht="13.5" x14ac:dyDescent="0.2">
      <c r="A532" s="95" t="s">
        <v>6</v>
      </c>
      <c r="B532" s="7" t="s">
        <v>175</v>
      </c>
      <c r="C532" s="7" t="s">
        <v>94</v>
      </c>
      <c r="D532" s="7" t="s">
        <v>77</v>
      </c>
      <c r="E532" s="7" t="s">
        <v>236</v>
      </c>
      <c r="F532" s="7"/>
      <c r="G532" s="44">
        <f>G533</f>
        <v>17559.186410000002</v>
      </c>
    </row>
    <row r="533" spans="1:7" s="42" customFormat="1" ht="25.5" x14ac:dyDescent="0.2">
      <c r="A533" s="25" t="s">
        <v>237</v>
      </c>
      <c r="B533" s="4" t="s">
        <v>175</v>
      </c>
      <c r="C533" s="4" t="s">
        <v>84</v>
      </c>
      <c r="D533" s="4" t="s">
        <v>77</v>
      </c>
      <c r="E533" s="4" t="s">
        <v>238</v>
      </c>
      <c r="F533" s="4"/>
      <c r="G533" s="5">
        <f>G538+G540+G536+G534</f>
        <v>17559.186410000002</v>
      </c>
    </row>
    <row r="534" spans="1:7" s="42" customFormat="1" ht="38.25" x14ac:dyDescent="0.2">
      <c r="A534" s="25" t="s">
        <v>623</v>
      </c>
      <c r="B534" s="4" t="s">
        <v>175</v>
      </c>
      <c r="C534" s="4" t="s">
        <v>84</v>
      </c>
      <c r="D534" s="4" t="s">
        <v>77</v>
      </c>
      <c r="E534" s="4" t="s">
        <v>622</v>
      </c>
      <c r="F534" s="4"/>
      <c r="G534" s="5">
        <f>G535</f>
        <v>256.46740999999997</v>
      </c>
    </row>
    <row r="535" spans="1:7" s="42" customFormat="1" x14ac:dyDescent="0.2">
      <c r="A535" s="27" t="s">
        <v>621</v>
      </c>
      <c r="B535" s="6" t="s">
        <v>175</v>
      </c>
      <c r="C535" s="6" t="s">
        <v>84</v>
      </c>
      <c r="D535" s="6" t="s">
        <v>77</v>
      </c>
      <c r="E535" s="6" t="s">
        <v>622</v>
      </c>
      <c r="F535" s="6" t="s">
        <v>144</v>
      </c>
      <c r="G535" s="20">
        <v>256.46740999999997</v>
      </c>
    </row>
    <row r="536" spans="1:7" s="42" customFormat="1" ht="25.5" x14ac:dyDescent="0.2">
      <c r="A536" s="25" t="s">
        <v>615</v>
      </c>
      <c r="B536" s="4" t="s">
        <v>175</v>
      </c>
      <c r="C536" s="4" t="s">
        <v>84</v>
      </c>
      <c r="D536" s="4" t="s">
        <v>77</v>
      </c>
      <c r="E536" s="4" t="s">
        <v>620</v>
      </c>
      <c r="F536" s="4"/>
      <c r="G536" s="5">
        <f>G537</f>
        <v>3000</v>
      </c>
    </row>
    <row r="537" spans="1:7" s="42" customFormat="1" ht="51" x14ac:dyDescent="0.2">
      <c r="A537" s="26" t="s">
        <v>141</v>
      </c>
      <c r="B537" s="6" t="s">
        <v>175</v>
      </c>
      <c r="C537" s="6" t="s">
        <v>84</v>
      </c>
      <c r="D537" s="6" t="s">
        <v>77</v>
      </c>
      <c r="E537" s="6" t="s">
        <v>620</v>
      </c>
      <c r="F537" s="6" t="s">
        <v>147</v>
      </c>
      <c r="G537" s="20">
        <v>3000</v>
      </c>
    </row>
    <row r="538" spans="1:7" s="42" customFormat="1" ht="25.5" x14ac:dyDescent="0.2">
      <c r="A538" s="23" t="s">
        <v>241</v>
      </c>
      <c r="B538" s="4" t="s">
        <v>175</v>
      </c>
      <c r="C538" s="4" t="s">
        <v>84</v>
      </c>
      <c r="D538" s="4" t="s">
        <v>77</v>
      </c>
      <c r="E538" s="4" t="s">
        <v>368</v>
      </c>
      <c r="F538" s="4"/>
      <c r="G538" s="5">
        <f>G539</f>
        <v>8183.82</v>
      </c>
    </row>
    <row r="539" spans="1:7" s="42" customFormat="1" ht="51" x14ac:dyDescent="0.2">
      <c r="A539" s="26" t="s">
        <v>141</v>
      </c>
      <c r="B539" s="6" t="s">
        <v>175</v>
      </c>
      <c r="C539" s="6" t="s">
        <v>84</v>
      </c>
      <c r="D539" s="6" t="s">
        <v>77</v>
      </c>
      <c r="E539" s="6" t="s">
        <v>368</v>
      </c>
      <c r="F539" s="6" t="s">
        <v>147</v>
      </c>
      <c r="G539" s="85">
        <v>8183.82</v>
      </c>
    </row>
    <row r="540" spans="1:7" ht="25.5" x14ac:dyDescent="0.2">
      <c r="A540" s="23" t="s">
        <v>239</v>
      </c>
      <c r="B540" s="4" t="s">
        <v>175</v>
      </c>
      <c r="C540" s="4" t="s">
        <v>84</v>
      </c>
      <c r="D540" s="4" t="s">
        <v>77</v>
      </c>
      <c r="E540" s="4" t="s">
        <v>240</v>
      </c>
      <c r="F540" s="4"/>
      <c r="G540" s="84">
        <f>G541</f>
        <v>6118.8990000000003</v>
      </c>
    </row>
    <row r="541" spans="1:7" ht="51" x14ac:dyDescent="0.2">
      <c r="A541" s="26" t="s">
        <v>141</v>
      </c>
      <c r="B541" s="6" t="s">
        <v>175</v>
      </c>
      <c r="C541" s="6" t="s">
        <v>84</v>
      </c>
      <c r="D541" s="6" t="s">
        <v>77</v>
      </c>
      <c r="E541" s="6" t="s">
        <v>240</v>
      </c>
      <c r="F541" s="6" t="s">
        <v>147</v>
      </c>
      <c r="G541" s="85">
        <v>6118.8990000000003</v>
      </c>
    </row>
    <row r="542" spans="1:7" ht="27" x14ac:dyDescent="0.25">
      <c r="A542" s="69" t="s">
        <v>7</v>
      </c>
      <c r="B542" s="7" t="s">
        <v>175</v>
      </c>
      <c r="C542" s="7" t="s">
        <v>94</v>
      </c>
      <c r="D542" s="7" t="s">
        <v>77</v>
      </c>
      <c r="E542" s="7" t="s">
        <v>242</v>
      </c>
      <c r="F542" s="7"/>
      <c r="G542" s="91">
        <f>G543</f>
        <v>28930.008070000003</v>
      </c>
    </row>
    <row r="543" spans="1:7" ht="25.5" x14ac:dyDescent="0.2">
      <c r="A543" s="25" t="s">
        <v>243</v>
      </c>
      <c r="B543" s="4" t="s">
        <v>175</v>
      </c>
      <c r="C543" s="4" t="s">
        <v>84</v>
      </c>
      <c r="D543" s="4" t="s">
        <v>77</v>
      </c>
      <c r="E543" s="4" t="s">
        <v>244</v>
      </c>
      <c r="F543" s="4"/>
      <c r="G543" s="84">
        <f>G548+G550+G546+G544</f>
        <v>28930.008070000003</v>
      </c>
    </row>
    <row r="544" spans="1:7" ht="38.25" x14ac:dyDescent="0.2">
      <c r="A544" s="25" t="s">
        <v>626</v>
      </c>
      <c r="B544" s="4" t="s">
        <v>175</v>
      </c>
      <c r="C544" s="4" t="s">
        <v>84</v>
      </c>
      <c r="D544" s="4" t="s">
        <v>77</v>
      </c>
      <c r="E544" s="4" t="s">
        <v>625</v>
      </c>
      <c r="F544" s="4"/>
      <c r="G544" s="84">
        <f>G545</f>
        <v>983.31807000000003</v>
      </c>
    </row>
    <row r="545" spans="1:7" x14ac:dyDescent="0.2">
      <c r="A545" s="27" t="s">
        <v>453</v>
      </c>
      <c r="B545" s="6" t="s">
        <v>175</v>
      </c>
      <c r="C545" s="6" t="s">
        <v>84</v>
      </c>
      <c r="D545" s="6" t="s">
        <v>77</v>
      </c>
      <c r="E545" s="6" t="s">
        <v>625</v>
      </c>
      <c r="F545" s="6" t="s">
        <v>155</v>
      </c>
      <c r="G545" s="85">
        <v>983.31807000000003</v>
      </c>
    </row>
    <row r="546" spans="1:7" ht="25.5" x14ac:dyDescent="0.2">
      <c r="A546" s="25" t="s">
        <v>615</v>
      </c>
      <c r="B546" s="4" t="s">
        <v>175</v>
      </c>
      <c r="C546" s="4" t="s">
        <v>84</v>
      </c>
      <c r="D546" s="4" t="s">
        <v>77</v>
      </c>
      <c r="E546" s="4" t="s">
        <v>624</v>
      </c>
      <c r="F546" s="4"/>
      <c r="G546" s="84">
        <f>G547</f>
        <v>6000</v>
      </c>
    </row>
    <row r="547" spans="1:7" ht="51" x14ac:dyDescent="0.2">
      <c r="A547" s="27" t="s">
        <v>142</v>
      </c>
      <c r="B547" s="6" t="s">
        <v>175</v>
      </c>
      <c r="C547" s="6" t="s">
        <v>84</v>
      </c>
      <c r="D547" s="6" t="s">
        <v>77</v>
      </c>
      <c r="E547" s="6" t="s">
        <v>624</v>
      </c>
      <c r="F547" s="6" t="s">
        <v>146</v>
      </c>
      <c r="G547" s="85">
        <v>6000</v>
      </c>
    </row>
    <row r="548" spans="1:7" ht="25.5" x14ac:dyDescent="0.2">
      <c r="A548" s="23" t="s">
        <v>241</v>
      </c>
      <c r="B548" s="4" t="s">
        <v>175</v>
      </c>
      <c r="C548" s="4" t="s">
        <v>84</v>
      </c>
      <c r="D548" s="4" t="s">
        <v>77</v>
      </c>
      <c r="E548" s="4" t="s">
        <v>369</v>
      </c>
      <c r="F548" s="4"/>
      <c r="G548" s="84">
        <f>G549</f>
        <v>13605.79</v>
      </c>
    </row>
    <row r="549" spans="1:7" ht="51" x14ac:dyDescent="0.2">
      <c r="A549" s="27" t="s">
        <v>142</v>
      </c>
      <c r="B549" s="6" t="s">
        <v>175</v>
      </c>
      <c r="C549" s="6" t="s">
        <v>84</v>
      </c>
      <c r="D549" s="6" t="s">
        <v>77</v>
      </c>
      <c r="E549" s="6" t="s">
        <v>369</v>
      </c>
      <c r="F549" s="6" t="s">
        <v>146</v>
      </c>
      <c r="G549" s="85">
        <v>13605.79</v>
      </c>
    </row>
    <row r="550" spans="1:7" ht="38.25" x14ac:dyDescent="0.2">
      <c r="A550" s="23" t="s">
        <v>245</v>
      </c>
      <c r="B550" s="4" t="s">
        <v>175</v>
      </c>
      <c r="C550" s="4" t="s">
        <v>94</v>
      </c>
      <c r="D550" s="4" t="s">
        <v>77</v>
      </c>
      <c r="E550" s="4" t="s">
        <v>246</v>
      </c>
      <c r="F550" s="6"/>
      <c r="G550" s="84">
        <f>SUM(G551:G551)</f>
        <v>8340.9</v>
      </c>
    </row>
    <row r="551" spans="1:7" ht="51" x14ac:dyDescent="0.2">
      <c r="A551" s="27" t="s">
        <v>142</v>
      </c>
      <c r="B551" s="6" t="s">
        <v>175</v>
      </c>
      <c r="C551" s="6" t="s">
        <v>84</v>
      </c>
      <c r="D551" s="6" t="s">
        <v>77</v>
      </c>
      <c r="E551" s="6" t="s">
        <v>246</v>
      </c>
      <c r="F551" s="6" t="s">
        <v>146</v>
      </c>
      <c r="G551" s="85">
        <v>8340.9</v>
      </c>
    </row>
    <row r="552" spans="1:7" ht="13.5" x14ac:dyDescent="0.2">
      <c r="A552" s="95" t="s">
        <v>8</v>
      </c>
      <c r="B552" s="7" t="s">
        <v>175</v>
      </c>
      <c r="C552" s="7" t="s">
        <v>84</v>
      </c>
      <c r="D552" s="7" t="s">
        <v>77</v>
      </c>
      <c r="E552" s="7" t="s">
        <v>247</v>
      </c>
      <c r="F552" s="7"/>
      <c r="G552" s="44">
        <f>G553</f>
        <v>1082.001</v>
      </c>
    </row>
    <row r="553" spans="1:7" ht="25.5" x14ac:dyDescent="0.2">
      <c r="A553" s="25" t="s">
        <v>248</v>
      </c>
      <c r="B553" s="4" t="s">
        <v>175</v>
      </c>
      <c r="C553" s="4" t="s">
        <v>84</v>
      </c>
      <c r="D553" s="4" t="s">
        <v>77</v>
      </c>
      <c r="E553" s="4" t="s">
        <v>249</v>
      </c>
      <c r="F553" s="4"/>
      <c r="G553" s="5">
        <f>G554</f>
        <v>1082.001</v>
      </c>
    </row>
    <row r="554" spans="1:7" ht="25.5" x14ac:dyDescent="0.2">
      <c r="A554" s="16" t="s">
        <v>250</v>
      </c>
      <c r="B554" s="4" t="s">
        <v>175</v>
      </c>
      <c r="C554" s="4" t="s">
        <v>84</v>
      </c>
      <c r="D554" s="4" t="s">
        <v>77</v>
      </c>
      <c r="E554" s="4" t="s">
        <v>251</v>
      </c>
      <c r="F554" s="4"/>
      <c r="G554" s="5">
        <f>SUM(G555:G556)</f>
        <v>1082.001</v>
      </c>
    </row>
    <row r="555" spans="1:7" ht="25.5" x14ac:dyDescent="0.2">
      <c r="A555" s="26" t="s">
        <v>159</v>
      </c>
      <c r="B555" s="6" t="s">
        <v>175</v>
      </c>
      <c r="C555" s="6" t="s">
        <v>84</v>
      </c>
      <c r="D555" s="6" t="s">
        <v>77</v>
      </c>
      <c r="E555" s="6" t="s">
        <v>251</v>
      </c>
      <c r="F555" s="6" t="s">
        <v>133</v>
      </c>
      <c r="G555" s="85">
        <v>953.00099999999998</v>
      </c>
    </row>
    <row r="556" spans="1:7" x14ac:dyDescent="0.2">
      <c r="A556" s="27" t="s">
        <v>453</v>
      </c>
      <c r="B556" s="6" t="s">
        <v>175</v>
      </c>
      <c r="C556" s="6" t="s">
        <v>84</v>
      </c>
      <c r="D556" s="6" t="s">
        <v>77</v>
      </c>
      <c r="E556" s="6" t="s">
        <v>251</v>
      </c>
      <c r="F556" s="6" t="s">
        <v>155</v>
      </c>
      <c r="G556" s="85">
        <v>129</v>
      </c>
    </row>
    <row r="557" spans="1:7" s="43" customFormat="1" ht="38.25" x14ac:dyDescent="0.2">
      <c r="A557" s="18" t="s">
        <v>484</v>
      </c>
      <c r="B557" s="11" t="s">
        <v>175</v>
      </c>
      <c r="C557" s="11" t="s">
        <v>84</v>
      </c>
      <c r="D557" s="11" t="s">
        <v>77</v>
      </c>
      <c r="E557" s="11" t="s">
        <v>487</v>
      </c>
      <c r="F557" s="11"/>
      <c r="G557" s="144">
        <f>G558</f>
        <v>720</v>
      </c>
    </row>
    <row r="558" spans="1:7" s="42" customFormat="1" ht="25.5" x14ac:dyDescent="0.2">
      <c r="A558" s="25" t="s">
        <v>486</v>
      </c>
      <c r="B558" s="4" t="s">
        <v>175</v>
      </c>
      <c r="C558" s="4" t="s">
        <v>84</v>
      </c>
      <c r="D558" s="4" t="s">
        <v>77</v>
      </c>
      <c r="E558" s="4" t="s">
        <v>488</v>
      </c>
      <c r="F558" s="4"/>
      <c r="G558" s="84">
        <f>G559</f>
        <v>720</v>
      </c>
    </row>
    <row r="559" spans="1:7" s="42" customFormat="1" ht="38.25" x14ac:dyDescent="0.2">
      <c r="A559" s="25" t="s">
        <v>485</v>
      </c>
      <c r="B559" s="4" t="s">
        <v>175</v>
      </c>
      <c r="C559" s="4" t="s">
        <v>84</v>
      </c>
      <c r="D559" s="4" t="s">
        <v>77</v>
      </c>
      <c r="E559" s="4" t="s">
        <v>489</v>
      </c>
      <c r="F559" s="4"/>
      <c r="G559" s="84">
        <f>G560</f>
        <v>720</v>
      </c>
    </row>
    <row r="560" spans="1:7" ht="51" x14ac:dyDescent="0.2">
      <c r="A560" s="27" t="s">
        <v>142</v>
      </c>
      <c r="B560" s="6" t="s">
        <v>175</v>
      </c>
      <c r="C560" s="6" t="s">
        <v>84</v>
      </c>
      <c r="D560" s="6" t="s">
        <v>77</v>
      </c>
      <c r="E560" s="6" t="s">
        <v>489</v>
      </c>
      <c r="F560" s="6" t="s">
        <v>146</v>
      </c>
      <c r="G560" s="85">
        <v>720</v>
      </c>
    </row>
    <row r="561" spans="1:7" x14ac:dyDescent="0.2">
      <c r="A561" s="18" t="s">
        <v>253</v>
      </c>
      <c r="B561" s="11" t="s">
        <v>175</v>
      </c>
      <c r="C561" s="11" t="s">
        <v>84</v>
      </c>
      <c r="D561" s="11" t="s">
        <v>77</v>
      </c>
      <c r="E561" s="11" t="s">
        <v>197</v>
      </c>
      <c r="F561" s="11"/>
      <c r="G561" s="58">
        <f>G566+G562+G564</f>
        <v>7531.19</v>
      </c>
    </row>
    <row r="562" spans="1:7" s="42" customFormat="1" ht="25.5" x14ac:dyDescent="0.2">
      <c r="A562" s="25" t="s">
        <v>183</v>
      </c>
      <c r="B562" s="4" t="s">
        <v>175</v>
      </c>
      <c r="C562" s="4" t="s">
        <v>84</v>
      </c>
      <c r="D562" s="4" t="s">
        <v>77</v>
      </c>
      <c r="E562" s="4" t="s">
        <v>536</v>
      </c>
      <c r="F562" s="4"/>
      <c r="G562" s="59">
        <f>G563</f>
        <v>100</v>
      </c>
    </row>
    <row r="563" spans="1:7" x14ac:dyDescent="0.2">
      <c r="A563" s="27" t="s">
        <v>187</v>
      </c>
      <c r="B563" s="6" t="s">
        <v>175</v>
      </c>
      <c r="C563" s="6" t="s">
        <v>84</v>
      </c>
      <c r="D563" s="6" t="s">
        <v>77</v>
      </c>
      <c r="E563" s="6" t="s">
        <v>536</v>
      </c>
      <c r="F563" s="6" t="s">
        <v>137</v>
      </c>
      <c r="G563" s="152">
        <v>100</v>
      </c>
    </row>
    <row r="564" spans="1:7" s="42" customFormat="1" ht="63.75" x14ac:dyDescent="0.2">
      <c r="A564" s="25" t="s">
        <v>611</v>
      </c>
      <c r="B564" s="4" t="s">
        <v>175</v>
      </c>
      <c r="C564" s="4" t="s">
        <v>84</v>
      </c>
      <c r="D564" s="4" t="s">
        <v>77</v>
      </c>
      <c r="E564" s="4" t="s">
        <v>610</v>
      </c>
      <c r="F564" s="4"/>
      <c r="G564" s="59">
        <f>G565</f>
        <v>94.2</v>
      </c>
    </row>
    <row r="565" spans="1:7" x14ac:dyDescent="0.2">
      <c r="A565" s="27" t="s">
        <v>621</v>
      </c>
      <c r="B565" s="6" t="s">
        <v>175</v>
      </c>
      <c r="C565" s="6" t="s">
        <v>84</v>
      </c>
      <c r="D565" s="6" t="s">
        <v>77</v>
      </c>
      <c r="E565" s="6" t="s">
        <v>610</v>
      </c>
      <c r="F565" s="6" t="s">
        <v>144</v>
      </c>
      <c r="G565" s="152">
        <v>94.2</v>
      </c>
    </row>
    <row r="566" spans="1:7" ht="25.5" x14ac:dyDescent="0.2">
      <c r="A566" s="23" t="s">
        <v>241</v>
      </c>
      <c r="B566" s="4" t="s">
        <v>175</v>
      </c>
      <c r="C566" s="4" t="s">
        <v>84</v>
      </c>
      <c r="D566" s="4" t="s">
        <v>77</v>
      </c>
      <c r="E566" s="4" t="s">
        <v>370</v>
      </c>
      <c r="F566" s="4"/>
      <c r="G566" s="5">
        <f>G567</f>
        <v>7336.99</v>
      </c>
    </row>
    <row r="567" spans="1:7" x14ac:dyDescent="0.2">
      <c r="A567" s="27" t="s">
        <v>187</v>
      </c>
      <c r="B567" s="6" t="s">
        <v>175</v>
      </c>
      <c r="C567" s="6" t="s">
        <v>84</v>
      </c>
      <c r="D567" s="6" t="s">
        <v>77</v>
      </c>
      <c r="E567" s="6" t="s">
        <v>370</v>
      </c>
      <c r="F567" s="6" t="s">
        <v>137</v>
      </c>
      <c r="G567" s="85">
        <v>7336.99</v>
      </c>
    </row>
    <row r="568" spans="1:7" x14ac:dyDescent="0.2">
      <c r="A568" s="28" t="s">
        <v>171</v>
      </c>
      <c r="B568" s="8" t="s">
        <v>175</v>
      </c>
      <c r="C568" s="8" t="s">
        <v>84</v>
      </c>
      <c r="D568" s="8" t="s">
        <v>80</v>
      </c>
      <c r="E568" s="8"/>
      <c r="F568" s="8"/>
      <c r="G568" s="53">
        <f>G569+G581</f>
        <v>8672.9</v>
      </c>
    </row>
    <row r="569" spans="1:7" ht="25.5" x14ac:dyDescent="0.2">
      <c r="A569" s="18" t="s">
        <v>385</v>
      </c>
      <c r="B569" s="11" t="s">
        <v>175</v>
      </c>
      <c r="C569" s="11" t="s">
        <v>94</v>
      </c>
      <c r="D569" s="11" t="s">
        <v>80</v>
      </c>
      <c r="E569" s="11" t="s">
        <v>230</v>
      </c>
      <c r="F569" s="11"/>
      <c r="G569" s="54">
        <f>G570</f>
        <v>8521.9</v>
      </c>
    </row>
    <row r="570" spans="1:7" ht="13.5" x14ac:dyDescent="0.2">
      <c r="A570" s="95" t="s">
        <v>8</v>
      </c>
      <c r="B570" s="7" t="s">
        <v>175</v>
      </c>
      <c r="C570" s="7" t="s">
        <v>84</v>
      </c>
      <c r="D570" s="7" t="s">
        <v>80</v>
      </c>
      <c r="E570" s="7" t="s">
        <v>247</v>
      </c>
      <c r="F570" s="7"/>
      <c r="G570" s="44">
        <f>G571</f>
        <v>8521.9</v>
      </c>
    </row>
    <row r="571" spans="1:7" ht="25.5" x14ac:dyDescent="0.2">
      <c r="A571" s="25" t="s">
        <v>430</v>
      </c>
      <c r="B571" s="4" t="s">
        <v>175</v>
      </c>
      <c r="C571" s="4" t="s">
        <v>84</v>
      </c>
      <c r="D571" s="4" t="s">
        <v>80</v>
      </c>
      <c r="E571" s="4" t="s">
        <v>429</v>
      </c>
      <c r="F571" s="4"/>
      <c r="G571" s="5">
        <f>G572+G575</f>
        <v>8521.9</v>
      </c>
    </row>
    <row r="572" spans="1:7" ht="25.5" x14ac:dyDescent="0.2">
      <c r="A572" s="25" t="s">
        <v>157</v>
      </c>
      <c r="B572" s="4" t="s">
        <v>175</v>
      </c>
      <c r="C572" s="4" t="s">
        <v>84</v>
      </c>
      <c r="D572" s="4" t="s">
        <v>80</v>
      </c>
      <c r="E572" s="4" t="s">
        <v>299</v>
      </c>
      <c r="F572" s="4"/>
      <c r="G572" s="5">
        <f>SUM(G573:G574)</f>
        <v>689.8</v>
      </c>
    </row>
    <row r="573" spans="1:7" ht="25.5" x14ac:dyDescent="0.2">
      <c r="A573" s="15" t="s">
        <v>195</v>
      </c>
      <c r="B573" s="6" t="s">
        <v>175</v>
      </c>
      <c r="C573" s="6" t="s">
        <v>84</v>
      </c>
      <c r="D573" s="6" t="s">
        <v>80</v>
      </c>
      <c r="E573" s="6" t="s">
        <v>299</v>
      </c>
      <c r="F573" s="6" t="s">
        <v>129</v>
      </c>
      <c r="G573" s="85">
        <v>529.79999999999995</v>
      </c>
    </row>
    <row r="574" spans="1:7" ht="38.25" x14ac:dyDescent="0.2">
      <c r="A574" s="15" t="s">
        <v>196</v>
      </c>
      <c r="B574" s="6" t="s">
        <v>175</v>
      </c>
      <c r="C574" s="6" t="s">
        <v>84</v>
      </c>
      <c r="D574" s="6" t="s">
        <v>80</v>
      </c>
      <c r="E574" s="6" t="s">
        <v>299</v>
      </c>
      <c r="F574" s="6" t="s">
        <v>189</v>
      </c>
      <c r="G574" s="85">
        <v>160</v>
      </c>
    </row>
    <row r="575" spans="1:7" ht="25.5" x14ac:dyDescent="0.2">
      <c r="A575" s="16" t="s">
        <v>387</v>
      </c>
      <c r="B575" s="4" t="s">
        <v>175</v>
      </c>
      <c r="C575" s="4" t="s">
        <v>84</v>
      </c>
      <c r="D575" s="4" t="s">
        <v>80</v>
      </c>
      <c r="E575" s="4" t="s">
        <v>252</v>
      </c>
      <c r="F575" s="4"/>
      <c r="G575" s="84">
        <f>SUM(G576:G580)</f>
        <v>7832.0999999999995</v>
      </c>
    </row>
    <row r="576" spans="1:7" x14ac:dyDescent="0.2">
      <c r="A576" s="26" t="s">
        <v>296</v>
      </c>
      <c r="B576" s="6" t="s">
        <v>175</v>
      </c>
      <c r="C576" s="6" t="s">
        <v>84</v>
      </c>
      <c r="D576" s="6" t="s">
        <v>80</v>
      </c>
      <c r="E576" s="6" t="s">
        <v>252</v>
      </c>
      <c r="F576" s="6" t="s">
        <v>161</v>
      </c>
      <c r="G576" s="85">
        <v>5718.5</v>
      </c>
    </row>
    <row r="577" spans="1:7" ht="38.25" x14ac:dyDescent="0.2">
      <c r="A577" s="26" t="s">
        <v>295</v>
      </c>
      <c r="B577" s="6" t="s">
        <v>175</v>
      </c>
      <c r="C577" s="6" t="s">
        <v>84</v>
      </c>
      <c r="D577" s="6" t="s">
        <v>80</v>
      </c>
      <c r="E577" s="6" t="s">
        <v>252</v>
      </c>
      <c r="F577" s="6" t="s">
        <v>216</v>
      </c>
      <c r="G577" s="85">
        <v>1608.7</v>
      </c>
    </row>
    <row r="578" spans="1:7" ht="25.5" x14ac:dyDescent="0.2">
      <c r="A578" s="26" t="s">
        <v>158</v>
      </c>
      <c r="B578" s="6" t="s">
        <v>175</v>
      </c>
      <c r="C578" s="6" t="s">
        <v>84</v>
      </c>
      <c r="D578" s="6" t="s">
        <v>80</v>
      </c>
      <c r="E578" s="6" t="s">
        <v>252</v>
      </c>
      <c r="F578" s="6" t="s">
        <v>131</v>
      </c>
      <c r="G578" s="85">
        <v>130.69999999999999</v>
      </c>
    </row>
    <row r="579" spans="1:7" ht="25.5" x14ac:dyDescent="0.2">
      <c r="A579" s="26" t="s">
        <v>159</v>
      </c>
      <c r="B579" s="6" t="s">
        <v>175</v>
      </c>
      <c r="C579" s="6" t="s">
        <v>84</v>
      </c>
      <c r="D579" s="6" t="s">
        <v>80</v>
      </c>
      <c r="E579" s="6" t="s">
        <v>252</v>
      </c>
      <c r="F579" s="6" t="s">
        <v>133</v>
      </c>
      <c r="G579" s="85">
        <v>369.2</v>
      </c>
    </row>
    <row r="580" spans="1:7" x14ac:dyDescent="0.2">
      <c r="A580" s="26" t="s">
        <v>519</v>
      </c>
      <c r="B580" s="6" t="s">
        <v>175</v>
      </c>
      <c r="C580" s="6" t="s">
        <v>84</v>
      </c>
      <c r="D580" s="6" t="s">
        <v>80</v>
      </c>
      <c r="E580" s="6" t="s">
        <v>252</v>
      </c>
      <c r="F580" s="6" t="s">
        <v>513</v>
      </c>
      <c r="G580" s="85">
        <v>5</v>
      </c>
    </row>
    <row r="581" spans="1:7" s="42" customFormat="1" ht="25.5" x14ac:dyDescent="0.2">
      <c r="A581" s="18" t="s">
        <v>388</v>
      </c>
      <c r="B581" s="11" t="s">
        <v>175</v>
      </c>
      <c r="C581" s="11" t="s">
        <v>84</v>
      </c>
      <c r="D581" s="11" t="s">
        <v>80</v>
      </c>
      <c r="E581" s="11" t="s">
        <v>321</v>
      </c>
      <c r="F581" s="11"/>
      <c r="G581" s="54">
        <f>G582</f>
        <v>151</v>
      </c>
    </row>
    <row r="582" spans="1:7" ht="25.5" x14ac:dyDescent="0.2">
      <c r="A582" s="25" t="s">
        <v>334</v>
      </c>
      <c r="B582" s="4" t="s">
        <v>175</v>
      </c>
      <c r="C582" s="4" t="s">
        <v>84</v>
      </c>
      <c r="D582" s="4" t="s">
        <v>80</v>
      </c>
      <c r="E582" s="4" t="s">
        <v>39</v>
      </c>
      <c r="F582" s="4"/>
      <c r="G582" s="59">
        <f>G583</f>
        <v>151</v>
      </c>
    </row>
    <row r="583" spans="1:7" ht="25.5" x14ac:dyDescent="0.2">
      <c r="A583" s="23" t="s">
        <v>322</v>
      </c>
      <c r="B583" s="4" t="s">
        <v>175</v>
      </c>
      <c r="C583" s="4" t="s">
        <v>84</v>
      </c>
      <c r="D583" s="4" t="s">
        <v>80</v>
      </c>
      <c r="E583" s="4" t="s">
        <v>40</v>
      </c>
      <c r="F583" s="4"/>
      <c r="G583" s="5">
        <f>G584</f>
        <v>151</v>
      </c>
    </row>
    <row r="584" spans="1:7" x14ac:dyDescent="0.2">
      <c r="A584" s="26" t="s">
        <v>452</v>
      </c>
      <c r="B584" s="6" t="s">
        <v>175</v>
      </c>
      <c r="C584" s="6" t="s">
        <v>84</v>
      </c>
      <c r="D584" s="6" t="s">
        <v>80</v>
      </c>
      <c r="E584" s="6" t="s">
        <v>40</v>
      </c>
      <c r="F584" s="6" t="s">
        <v>451</v>
      </c>
      <c r="G584" s="85">
        <v>151</v>
      </c>
    </row>
    <row r="585" spans="1:7" x14ac:dyDescent="0.2">
      <c r="A585" s="22" t="s">
        <v>140</v>
      </c>
      <c r="B585" s="9" t="s">
        <v>175</v>
      </c>
      <c r="C585" s="9" t="s">
        <v>86</v>
      </c>
      <c r="D585" s="9"/>
      <c r="E585" s="9"/>
      <c r="F585" s="9"/>
      <c r="G585" s="56">
        <f>G586</f>
        <v>369.1</v>
      </c>
    </row>
    <row r="586" spans="1:7" x14ac:dyDescent="0.2">
      <c r="A586" s="29" t="s">
        <v>179</v>
      </c>
      <c r="B586" s="8" t="s">
        <v>175</v>
      </c>
      <c r="C586" s="8" t="s">
        <v>86</v>
      </c>
      <c r="D586" s="8" t="s">
        <v>92</v>
      </c>
      <c r="E586" s="8"/>
      <c r="F586" s="8"/>
      <c r="G586" s="57">
        <f>G587</f>
        <v>369.1</v>
      </c>
    </row>
    <row r="587" spans="1:7" x14ac:dyDescent="0.2">
      <c r="A587" s="18" t="s">
        <v>253</v>
      </c>
      <c r="B587" s="11" t="s">
        <v>175</v>
      </c>
      <c r="C587" s="11" t="s">
        <v>86</v>
      </c>
      <c r="D587" s="11" t="s">
        <v>92</v>
      </c>
      <c r="E587" s="11" t="s">
        <v>197</v>
      </c>
      <c r="F587" s="11"/>
      <c r="G587" s="58">
        <f>G588</f>
        <v>369.1</v>
      </c>
    </row>
    <row r="588" spans="1:7" ht="204" x14ac:dyDescent="0.2">
      <c r="A588" s="23" t="s">
        <v>477</v>
      </c>
      <c r="B588" s="4" t="s">
        <v>175</v>
      </c>
      <c r="C588" s="4" t="s">
        <v>86</v>
      </c>
      <c r="D588" s="4" t="s">
        <v>92</v>
      </c>
      <c r="E588" s="4" t="s">
        <v>254</v>
      </c>
      <c r="F588" s="4"/>
      <c r="G588" s="59">
        <f>SUM(G589:G590)</f>
        <v>369.1</v>
      </c>
    </row>
    <row r="589" spans="1:7" s="42" customFormat="1" x14ac:dyDescent="0.2">
      <c r="A589" s="15" t="s">
        <v>143</v>
      </c>
      <c r="B589" s="6" t="s">
        <v>175</v>
      </c>
      <c r="C589" s="6" t="s">
        <v>86</v>
      </c>
      <c r="D589" s="6" t="s">
        <v>92</v>
      </c>
      <c r="E589" s="6" t="s">
        <v>254</v>
      </c>
      <c r="F589" s="6" t="s">
        <v>144</v>
      </c>
      <c r="G589" s="87">
        <v>60</v>
      </c>
    </row>
    <row r="590" spans="1:7" x14ac:dyDescent="0.2">
      <c r="A590" s="27" t="s">
        <v>154</v>
      </c>
      <c r="B590" s="6">
        <v>973</v>
      </c>
      <c r="C590" s="6" t="s">
        <v>86</v>
      </c>
      <c r="D590" s="6" t="s">
        <v>92</v>
      </c>
      <c r="E590" s="6" t="s">
        <v>254</v>
      </c>
      <c r="F590" s="6" t="s">
        <v>155</v>
      </c>
      <c r="G590" s="20">
        <v>309.10000000000002</v>
      </c>
    </row>
    <row r="591" spans="1:7" ht="51" x14ac:dyDescent="0.2">
      <c r="A591" s="49" t="s">
        <v>52</v>
      </c>
      <c r="B591" s="50" t="s">
        <v>51</v>
      </c>
      <c r="C591" s="50"/>
      <c r="D591" s="50"/>
      <c r="E591" s="50"/>
      <c r="F591" s="50"/>
      <c r="G591" s="51">
        <f>G613+G602+G592</f>
        <v>51830.623869999996</v>
      </c>
    </row>
    <row r="592" spans="1:7" x14ac:dyDescent="0.2">
      <c r="A592" s="22" t="s">
        <v>139</v>
      </c>
      <c r="B592" s="9" t="s">
        <v>51</v>
      </c>
      <c r="C592" s="9" t="s">
        <v>81</v>
      </c>
      <c r="D592" s="9"/>
      <c r="E592" s="9"/>
      <c r="F592" s="9"/>
      <c r="G592" s="56">
        <f>G593</f>
        <v>1473.8408199999999</v>
      </c>
    </row>
    <row r="593" spans="1:7" s="70" customFormat="1" ht="13.5" x14ac:dyDescent="0.25">
      <c r="A593" s="29" t="s">
        <v>96</v>
      </c>
      <c r="B593" s="8" t="s">
        <v>51</v>
      </c>
      <c r="C593" s="8" t="s">
        <v>81</v>
      </c>
      <c r="D593" s="8" t="s">
        <v>81</v>
      </c>
      <c r="E593" s="8"/>
      <c r="F593" s="8"/>
      <c r="G593" s="57">
        <f>G598+G594</f>
        <v>1473.8408199999999</v>
      </c>
    </row>
    <row r="594" spans="1:7" s="70" customFormat="1" ht="38.25" x14ac:dyDescent="0.25">
      <c r="A594" s="36" t="s">
        <v>389</v>
      </c>
      <c r="B594" s="11" t="s">
        <v>51</v>
      </c>
      <c r="C594" s="11" t="s">
        <v>81</v>
      </c>
      <c r="D594" s="11" t="s">
        <v>81</v>
      </c>
      <c r="E594" s="11"/>
      <c r="F594" s="11"/>
      <c r="G594" s="89">
        <f>G595</f>
        <v>102.04082</v>
      </c>
    </row>
    <row r="595" spans="1:7" s="70" customFormat="1" ht="27" x14ac:dyDescent="0.25">
      <c r="A595" s="33" t="s">
        <v>13</v>
      </c>
      <c r="B595" s="7" t="s">
        <v>51</v>
      </c>
      <c r="C595" s="7" t="s">
        <v>81</v>
      </c>
      <c r="D595" s="7" t="s">
        <v>81</v>
      </c>
      <c r="E595" s="7" t="s">
        <v>439</v>
      </c>
      <c r="F595" s="7"/>
      <c r="G595" s="88">
        <f>G596</f>
        <v>102.04082</v>
      </c>
    </row>
    <row r="596" spans="1:7" s="70" customFormat="1" ht="25.5" x14ac:dyDescent="0.25">
      <c r="A596" s="32" t="s">
        <v>440</v>
      </c>
      <c r="B596" s="4" t="s">
        <v>51</v>
      </c>
      <c r="C596" s="4" t="s">
        <v>81</v>
      </c>
      <c r="D596" s="4" t="s">
        <v>81</v>
      </c>
      <c r="E596" s="4" t="s">
        <v>441</v>
      </c>
      <c r="F596" s="6"/>
      <c r="G596" s="105">
        <f>G597</f>
        <v>102.04082</v>
      </c>
    </row>
    <row r="597" spans="1:7" s="70" customFormat="1" ht="26.25" x14ac:dyDescent="0.25">
      <c r="A597" s="26" t="s">
        <v>159</v>
      </c>
      <c r="B597" s="6" t="s">
        <v>51</v>
      </c>
      <c r="C597" s="6" t="s">
        <v>81</v>
      </c>
      <c r="D597" s="6" t="s">
        <v>81</v>
      </c>
      <c r="E597" s="6" t="s">
        <v>441</v>
      </c>
      <c r="F597" s="6" t="s">
        <v>133</v>
      </c>
      <c r="G597" s="87">
        <v>102.04082</v>
      </c>
    </row>
    <row r="598" spans="1:7" s="42" customFormat="1" ht="27" x14ac:dyDescent="0.2">
      <c r="A598" s="95" t="s">
        <v>9</v>
      </c>
      <c r="B598" s="7" t="s">
        <v>51</v>
      </c>
      <c r="C598" s="7" t="s">
        <v>81</v>
      </c>
      <c r="D598" s="7" t="s">
        <v>81</v>
      </c>
      <c r="E598" s="7" t="s">
        <v>15</v>
      </c>
      <c r="F598" s="7"/>
      <c r="G598" s="44">
        <f>G599</f>
        <v>1371.8</v>
      </c>
    </row>
    <row r="599" spans="1:7" ht="25.5" x14ac:dyDescent="0.2">
      <c r="A599" s="25" t="s">
        <v>432</v>
      </c>
      <c r="B599" s="4" t="s">
        <v>51</v>
      </c>
      <c r="C599" s="4" t="s">
        <v>81</v>
      </c>
      <c r="D599" s="4" t="s">
        <v>81</v>
      </c>
      <c r="E599" s="4" t="s">
        <v>23</v>
      </c>
      <c r="F599" s="4"/>
      <c r="G599" s="5">
        <f>G600</f>
        <v>1371.8</v>
      </c>
    </row>
    <row r="600" spans="1:7" ht="38.25" x14ac:dyDescent="0.2">
      <c r="A600" s="25" t="s">
        <v>371</v>
      </c>
      <c r="B600" s="4" t="s">
        <v>51</v>
      </c>
      <c r="C600" s="4" t="s">
        <v>81</v>
      </c>
      <c r="D600" s="4" t="s">
        <v>81</v>
      </c>
      <c r="E600" s="4" t="s">
        <v>23</v>
      </c>
      <c r="F600" s="4"/>
      <c r="G600" s="5">
        <f>G601</f>
        <v>1371.8</v>
      </c>
    </row>
    <row r="601" spans="1:7" ht="51" x14ac:dyDescent="0.2">
      <c r="A601" s="26" t="s">
        <v>142</v>
      </c>
      <c r="B601" s="6" t="s">
        <v>51</v>
      </c>
      <c r="C601" s="6" t="s">
        <v>81</v>
      </c>
      <c r="D601" s="6" t="s">
        <v>81</v>
      </c>
      <c r="E601" s="6" t="s">
        <v>23</v>
      </c>
      <c r="F601" s="6" t="s">
        <v>146</v>
      </c>
      <c r="G601" s="85">
        <v>1371.8</v>
      </c>
    </row>
    <row r="602" spans="1:7" x14ac:dyDescent="0.2">
      <c r="A602" s="22" t="s">
        <v>140</v>
      </c>
      <c r="B602" s="9" t="s">
        <v>51</v>
      </c>
      <c r="C602" s="9" t="s">
        <v>86</v>
      </c>
      <c r="D602" s="9"/>
      <c r="E602" s="9"/>
      <c r="F602" s="9"/>
      <c r="G602" s="56">
        <f>G607+G603</f>
        <v>2652.02387</v>
      </c>
    </row>
    <row r="603" spans="1:7" x14ac:dyDescent="0.2">
      <c r="A603" s="29" t="s">
        <v>179</v>
      </c>
      <c r="B603" s="8" t="s">
        <v>51</v>
      </c>
      <c r="C603" s="8" t="s">
        <v>86</v>
      </c>
      <c r="D603" s="8" t="s">
        <v>92</v>
      </c>
      <c r="E603" s="8"/>
      <c r="F603" s="8"/>
      <c r="G603" s="57">
        <f>G604</f>
        <v>233.13</v>
      </c>
    </row>
    <row r="604" spans="1:7" x14ac:dyDescent="0.2">
      <c r="A604" s="18" t="s">
        <v>253</v>
      </c>
      <c r="B604" s="11" t="s">
        <v>51</v>
      </c>
      <c r="C604" s="11" t="s">
        <v>86</v>
      </c>
      <c r="D604" s="11" t="s">
        <v>92</v>
      </c>
      <c r="E604" s="11" t="s">
        <v>197</v>
      </c>
      <c r="F604" s="11"/>
      <c r="G604" s="58">
        <f>G605</f>
        <v>233.13</v>
      </c>
    </row>
    <row r="605" spans="1:7" ht="204" x14ac:dyDescent="0.2">
      <c r="A605" s="25" t="s">
        <v>477</v>
      </c>
      <c r="B605" s="4" t="s">
        <v>51</v>
      </c>
      <c r="C605" s="4" t="s">
        <v>86</v>
      </c>
      <c r="D605" s="4" t="s">
        <v>92</v>
      </c>
      <c r="E605" s="4" t="s">
        <v>254</v>
      </c>
      <c r="F605" s="4"/>
      <c r="G605" s="59">
        <f>G606</f>
        <v>233.13</v>
      </c>
    </row>
    <row r="606" spans="1:7" x14ac:dyDescent="0.2">
      <c r="A606" s="15" t="s">
        <v>143</v>
      </c>
      <c r="B606" s="6" t="s">
        <v>51</v>
      </c>
      <c r="C606" s="6" t="s">
        <v>86</v>
      </c>
      <c r="D606" s="6" t="s">
        <v>92</v>
      </c>
      <c r="E606" s="6" t="s">
        <v>254</v>
      </c>
      <c r="F606" s="6" t="s">
        <v>144</v>
      </c>
      <c r="G606" s="87">
        <v>233.13</v>
      </c>
    </row>
    <row r="607" spans="1:7" x14ac:dyDescent="0.2">
      <c r="A607" s="29" t="s">
        <v>450</v>
      </c>
      <c r="B607" s="8" t="s">
        <v>51</v>
      </c>
      <c r="C607" s="8" t="s">
        <v>86</v>
      </c>
      <c r="D607" s="8" t="s">
        <v>80</v>
      </c>
      <c r="E607" s="8"/>
      <c r="F607" s="8"/>
      <c r="G607" s="57">
        <f>G608</f>
        <v>2418.8938699999999</v>
      </c>
    </row>
    <row r="608" spans="1:7" ht="38.25" x14ac:dyDescent="0.2">
      <c r="A608" s="18" t="s">
        <v>389</v>
      </c>
      <c r="B608" s="11" t="s">
        <v>51</v>
      </c>
      <c r="C608" s="11" t="s">
        <v>86</v>
      </c>
      <c r="D608" s="11" t="s">
        <v>80</v>
      </c>
      <c r="E608" s="11" t="s">
        <v>255</v>
      </c>
      <c r="F608" s="11"/>
      <c r="G608" s="58">
        <f>G609</f>
        <v>2418.8938699999999</v>
      </c>
    </row>
    <row r="609" spans="1:7" ht="13.5" x14ac:dyDescent="0.2">
      <c r="A609" s="95" t="s">
        <v>10</v>
      </c>
      <c r="B609" s="7" t="s">
        <v>51</v>
      </c>
      <c r="C609" s="7" t="s">
        <v>86</v>
      </c>
      <c r="D609" s="7" t="s">
        <v>80</v>
      </c>
      <c r="E609" s="7" t="s">
        <v>372</v>
      </c>
      <c r="F609" s="7"/>
      <c r="G609" s="96">
        <f t="shared" ref="G609:G611" si="3">G610</f>
        <v>2418.8938699999999</v>
      </c>
    </row>
    <row r="610" spans="1:7" ht="25.5" x14ac:dyDescent="0.2">
      <c r="A610" s="25" t="s">
        <v>59</v>
      </c>
      <c r="B610" s="4" t="s">
        <v>51</v>
      </c>
      <c r="C610" s="4" t="s">
        <v>86</v>
      </c>
      <c r="D610" s="4" t="s">
        <v>80</v>
      </c>
      <c r="E610" s="4" t="s">
        <v>373</v>
      </c>
      <c r="F610" s="4"/>
      <c r="G610" s="59">
        <f>G611</f>
        <v>2418.8938699999999</v>
      </c>
    </row>
    <row r="611" spans="1:7" ht="25.5" x14ac:dyDescent="0.2">
      <c r="A611" s="25" t="s">
        <v>482</v>
      </c>
      <c r="B611" s="4" t="s">
        <v>51</v>
      </c>
      <c r="C611" s="4" t="s">
        <v>86</v>
      </c>
      <c r="D611" s="4" t="s">
        <v>80</v>
      </c>
      <c r="E611" s="4" t="s">
        <v>374</v>
      </c>
      <c r="F611" s="4"/>
      <c r="G611" s="59">
        <f t="shared" si="3"/>
        <v>2418.8938699999999</v>
      </c>
    </row>
    <row r="612" spans="1:7" x14ac:dyDescent="0.2">
      <c r="A612" s="27" t="s">
        <v>60</v>
      </c>
      <c r="B612" s="6" t="s">
        <v>51</v>
      </c>
      <c r="C612" s="6" t="s">
        <v>86</v>
      </c>
      <c r="D612" s="6" t="s">
        <v>80</v>
      </c>
      <c r="E612" s="6" t="s">
        <v>374</v>
      </c>
      <c r="F612" s="86" t="s">
        <v>61</v>
      </c>
      <c r="G612" s="87">
        <f>1441.29387+511+466.6</f>
        <v>2418.8938699999999</v>
      </c>
    </row>
    <row r="613" spans="1:7" x14ac:dyDescent="0.2">
      <c r="A613" s="22" t="s">
        <v>148</v>
      </c>
      <c r="B613" s="9" t="s">
        <v>51</v>
      </c>
      <c r="C613" s="9" t="s">
        <v>97</v>
      </c>
      <c r="D613" s="9"/>
      <c r="E613" s="9"/>
      <c r="F613" s="9"/>
      <c r="G613" s="52">
        <f>G614+G643+G630</f>
        <v>47704.759180000001</v>
      </c>
    </row>
    <row r="614" spans="1:7" x14ac:dyDescent="0.2">
      <c r="A614" s="24" t="s">
        <v>121</v>
      </c>
      <c r="B614" s="8" t="s">
        <v>51</v>
      </c>
      <c r="C614" s="8" t="s">
        <v>97</v>
      </c>
      <c r="D614" s="8" t="s">
        <v>79</v>
      </c>
      <c r="E614" s="8"/>
      <c r="F614" s="8"/>
      <c r="G614" s="53">
        <f>G615+G627</f>
        <v>4731.8999999999996</v>
      </c>
    </row>
    <row r="615" spans="1:7" ht="38.25" x14ac:dyDescent="0.2">
      <c r="A615" s="18" t="s">
        <v>389</v>
      </c>
      <c r="B615" s="11" t="s">
        <v>51</v>
      </c>
      <c r="C615" s="11" t="s">
        <v>97</v>
      </c>
      <c r="D615" s="11" t="s">
        <v>79</v>
      </c>
      <c r="E615" s="11" t="s">
        <v>255</v>
      </c>
      <c r="F615" s="11"/>
      <c r="G615" s="54">
        <f>G616+G622</f>
        <v>4721.8999999999996</v>
      </c>
    </row>
    <row r="616" spans="1:7" ht="27" x14ac:dyDescent="0.2">
      <c r="A616" s="95" t="s">
        <v>11</v>
      </c>
      <c r="B616" s="7" t="s">
        <v>51</v>
      </c>
      <c r="C616" s="7" t="s">
        <v>97</v>
      </c>
      <c r="D616" s="7" t="s">
        <v>79</v>
      </c>
      <c r="E616" s="79" t="s">
        <v>375</v>
      </c>
      <c r="F616" s="7"/>
      <c r="G616" s="44">
        <f>G618</f>
        <v>1250</v>
      </c>
    </row>
    <row r="617" spans="1:7" ht="25.5" x14ac:dyDescent="0.2">
      <c r="A617" s="25" t="s">
        <v>433</v>
      </c>
      <c r="B617" s="4" t="s">
        <v>51</v>
      </c>
      <c r="C617" s="4" t="s">
        <v>97</v>
      </c>
      <c r="D617" s="4" t="s">
        <v>79</v>
      </c>
      <c r="E617" s="74" t="s">
        <v>376</v>
      </c>
      <c r="F617" s="4"/>
      <c r="G617" s="5">
        <f>G618</f>
        <v>1250</v>
      </c>
    </row>
    <row r="618" spans="1:7" ht="25.5" x14ac:dyDescent="0.2">
      <c r="A618" s="25" t="s">
        <v>185</v>
      </c>
      <c r="B618" s="4" t="s">
        <v>51</v>
      </c>
      <c r="C618" s="4" t="s">
        <v>97</v>
      </c>
      <c r="D618" s="4" t="s">
        <v>79</v>
      </c>
      <c r="E618" s="74" t="s">
        <v>376</v>
      </c>
      <c r="F618" s="4"/>
      <c r="G618" s="5">
        <f>SUM(G619:G621)</f>
        <v>1250</v>
      </c>
    </row>
    <row r="619" spans="1:7" ht="25.5" x14ac:dyDescent="0.2">
      <c r="A619" s="27" t="s">
        <v>516</v>
      </c>
      <c r="B619" s="6" t="s">
        <v>51</v>
      </c>
      <c r="C619" s="6" t="s">
        <v>97</v>
      </c>
      <c r="D619" s="6" t="s">
        <v>79</v>
      </c>
      <c r="E619" s="75" t="s">
        <v>376</v>
      </c>
      <c r="F619" s="6" t="s">
        <v>512</v>
      </c>
      <c r="G619" s="20">
        <v>10</v>
      </c>
    </row>
    <row r="620" spans="1:7" ht="25.5" x14ac:dyDescent="0.2">
      <c r="A620" s="26" t="s">
        <v>159</v>
      </c>
      <c r="B620" s="6" t="s">
        <v>51</v>
      </c>
      <c r="C620" s="6" t="s">
        <v>97</v>
      </c>
      <c r="D620" s="6" t="s">
        <v>79</v>
      </c>
      <c r="E620" s="75" t="s">
        <v>376</v>
      </c>
      <c r="F620" s="6" t="s">
        <v>133</v>
      </c>
      <c r="G620" s="85">
        <v>1094.5</v>
      </c>
    </row>
    <row r="621" spans="1:7" x14ac:dyDescent="0.2">
      <c r="A621" s="26" t="s">
        <v>628</v>
      </c>
      <c r="B621" s="6" t="s">
        <v>51</v>
      </c>
      <c r="C621" s="6" t="s">
        <v>97</v>
      </c>
      <c r="D621" s="6" t="s">
        <v>79</v>
      </c>
      <c r="E621" s="75" t="s">
        <v>376</v>
      </c>
      <c r="F621" s="6" t="s">
        <v>627</v>
      </c>
      <c r="G621" s="85">
        <v>145.5</v>
      </c>
    </row>
    <row r="622" spans="1:7" ht="27" x14ac:dyDescent="0.2">
      <c r="A622" s="95" t="s">
        <v>14</v>
      </c>
      <c r="B622" s="7" t="s">
        <v>51</v>
      </c>
      <c r="C622" s="7" t="s">
        <v>97</v>
      </c>
      <c r="D622" s="7" t="s">
        <v>79</v>
      </c>
      <c r="E622" s="79" t="s">
        <v>377</v>
      </c>
      <c r="F622" s="7"/>
      <c r="G622" s="91">
        <f>G624</f>
        <v>3471.8999999999996</v>
      </c>
    </row>
    <row r="623" spans="1:7" ht="25.5" x14ac:dyDescent="0.2">
      <c r="A623" s="25" t="s">
        <v>434</v>
      </c>
      <c r="B623" s="4" t="s">
        <v>51</v>
      </c>
      <c r="C623" s="4" t="s">
        <v>97</v>
      </c>
      <c r="D623" s="4" t="s">
        <v>79</v>
      </c>
      <c r="E623" s="74" t="s">
        <v>377</v>
      </c>
      <c r="F623" s="4"/>
      <c r="G623" s="84">
        <f>G624</f>
        <v>3471.8999999999996</v>
      </c>
    </row>
    <row r="624" spans="1:7" ht="25.5" x14ac:dyDescent="0.2">
      <c r="A624" s="16" t="s">
        <v>435</v>
      </c>
      <c r="B624" s="4" t="s">
        <v>51</v>
      </c>
      <c r="C624" s="4" t="s">
        <v>97</v>
      </c>
      <c r="D624" s="4" t="s">
        <v>79</v>
      </c>
      <c r="E624" s="74" t="s">
        <v>378</v>
      </c>
      <c r="F624" s="4"/>
      <c r="G624" s="84">
        <f>SUM(G625:G626)</f>
        <v>3471.8999999999996</v>
      </c>
    </row>
    <row r="625" spans="1:7" x14ac:dyDescent="0.2">
      <c r="A625" s="26" t="s">
        <v>297</v>
      </c>
      <c r="B625" s="6" t="s">
        <v>51</v>
      </c>
      <c r="C625" s="6" t="s">
        <v>97</v>
      </c>
      <c r="D625" s="6" t="s">
        <v>79</v>
      </c>
      <c r="E625" s="75" t="s">
        <v>378</v>
      </c>
      <c r="F625" s="6" t="s">
        <v>161</v>
      </c>
      <c r="G625" s="85">
        <v>2666.6</v>
      </c>
    </row>
    <row r="626" spans="1:7" ht="38.25" x14ac:dyDescent="0.2">
      <c r="A626" s="26" t="s">
        <v>298</v>
      </c>
      <c r="B626" s="6" t="s">
        <v>51</v>
      </c>
      <c r="C626" s="6" t="s">
        <v>97</v>
      </c>
      <c r="D626" s="6" t="s">
        <v>79</v>
      </c>
      <c r="E626" s="75" t="s">
        <v>378</v>
      </c>
      <c r="F626" s="6" t="s">
        <v>216</v>
      </c>
      <c r="G626" s="85">
        <v>805.3</v>
      </c>
    </row>
    <row r="627" spans="1:7" s="43" customFormat="1" x14ac:dyDescent="0.2">
      <c r="A627" s="147" t="s">
        <v>174</v>
      </c>
      <c r="B627" s="11" t="s">
        <v>51</v>
      </c>
      <c r="C627" s="11" t="s">
        <v>97</v>
      </c>
      <c r="D627" s="11" t="s">
        <v>79</v>
      </c>
      <c r="E627" s="148" t="s">
        <v>197</v>
      </c>
      <c r="F627" s="11"/>
      <c r="G627" s="144">
        <f>G628</f>
        <v>10</v>
      </c>
    </row>
    <row r="628" spans="1:7" s="42" customFormat="1" x14ac:dyDescent="0.2">
      <c r="A628" s="23" t="s">
        <v>103</v>
      </c>
      <c r="B628" s="4" t="s">
        <v>51</v>
      </c>
      <c r="C628" s="4" t="s">
        <v>97</v>
      </c>
      <c r="D628" s="4" t="s">
        <v>79</v>
      </c>
      <c r="E628" s="74" t="s">
        <v>209</v>
      </c>
      <c r="F628" s="4"/>
      <c r="G628" s="84">
        <f>G629</f>
        <v>10</v>
      </c>
    </row>
    <row r="629" spans="1:7" ht="36.75" customHeight="1" x14ac:dyDescent="0.2">
      <c r="A629" s="26" t="s">
        <v>584</v>
      </c>
      <c r="B629" s="6" t="s">
        <v>51</v>
      </c>
      <c r="C629" s="6" t="s">
        <v>97</v>
      </c>
      <c r="D629" s="6" t="s">
        <v>79</v>
      </c>
      <c r="E629" s="75" t="s">
        <v>209</v>
      </c>
      <c r="F629" s="6" t="s">
        <v>585</v>
      </c>
      <c r="G629" s="85">
        <v>10</v>
      </c>
    </row>
    <row r="630" spans="1:7" s="42" customFormat="1" x14ac:dyDescent="0.2">
      <c r="A630" s="24" t="s">
        <v>65</v>
      </c>
      <c r="B630" s="8" t="s">
        <v>51</v>
      </c>
      <c r="C630" s="8" t="s">
        <v>97</v>
      </c>
      <c r="D630" s="8" t="s">
        <v>92</v>
      </c>
      <c r="E630" s="8"/>
      <c r="F630" s="8"/>
      <c r="G630" s="53">
        <f>G631+G640</f>
        <v>39779.300000000003</v>
      </c>
    </row>
    <row r="631" spans="1:7" ht="38.25" x14ac:dyDescent="0.2">
      <c r="A631" s="18" t="s">
        <v>389</v>
      </c>
      <c r="B631" s="11" t="s">
        <v>51</v>
      </c>
      <c r="C631" s="11" t="s">
        <v>97</v>
      </c>
      <c r="D631" s="11" t="s">
        <v>92</v>
      </c>
      <c r="E631" s="11" t="s">
        <v>255</v>
      </c>
      <c r="F631" s="11"/>
      <c r="G631" s="54">
        <f>G632</f>
        <v>39579.300000000003</v>
      </c>
    </row>
    <row r="632" spans="1:7" ht="13.5" x14ac:dyDescent="0.2">
      <c r="A632" s="33" t="s">
        <v>12</v>
      </c>
      <c r="B632" s="7" t="s">
        <v>51</v>
      </c>
      <c r="C632" s="7" t="s">
        <v>97</v>
      </c>
      <c r="D632" s="7" t="s">
        <v>92</v>
      </c>
      <c r="E632" s="7" t="s">
        <v>395</v>
      </c>
      <c r="F632" s="7"/>
      <c r="G632" s="44">
        <f>G633</f>
        <v>39579.300000000003</v>
      </c>
    </row>
    <row r="633" spans="1:7" s="42" customFormat="1" ht="25.5" x14ac:dyDescent="0.2">
      <c r="A633" s="25" t="s">
        <v>379</v>
      </c>
      <c r="B633" s="4" t="s">
        <v>51</v>
      </c>
      <c r="C633" s="4" t="s">
        <v>97</v>
      </c>
      <c r="D633" s="4" t="s">
        <v>92</v>
      </c>
      <c r="E633" s="4" t="s">
        <v>380</v>
      </c>
      <c r="F633" s="4"/>
      <c r="G633" s="5">
        <f>G634+G638+G636</f>
        <v>39579.300000000003</v>
      </c>
    </row>
    <row r="634" spans="1:7" ht="25.5" x14ac:dyDescent="0.2">
      <c r="A634" s="25" t="s">
        <v>396</v>
      </c>
      <c r="B634" s="4" t="s">
        <v>51</v>
      </c>
      <c r="C634" s="4" t="s">
        <v>97</v>
      </c>
      <c r="D634" s="4" t="s">
        <v>92</v>
      </c>
      <c r="E634" s="4" t="s">
        <v>381</v>
      </c>
      <c r="F634" s="4"/>
      <c r="G634" s="5">
        <f>G635</f>
        <v>19291.900000000001</v>
      </c>
    </row>
    <row r="635" spans="1:7" ht="51" x14ac:dyDescent="0.2">
      <c r="A635" s="27" t="s">
        <v>141</v>
      </c>
      <c r="B635" s="6" t="s">
        <v>51</v>
      </c>
      <c r="C635" s="6" t="s">
        <v>97</v>
      </c>
      <c r="D635" s="6" t="s">
        <v>92</v>
      </c>
      <c r="E635" s="6" t="s">
        <v>381</v>
      </c>
      <c r="F635" s="6" t="s">
        <v>147</v>
      </c>
      <c r="G635" s="85">
        <v>19291.900000000001</v>
      </c>
    </row>
    <row r="636" spans="1:7" s="42" customFormat="1" ht="25.5" x14ac:dyDescent="0.2">
      <c r="A636" s="25" t="s">
        <v>615</v>
      </c>
      <c r="B636" s="4" t="s">
        <v>51</v>
      </c>
      <c r="C636" s="4" t="s">
        <v>97</v>
      </c>
      <c r="D636" s="4" t="s">
        <v>92</v>
      </c>
      <c r="E636" s="4" t="s">
        <v>629</v>
      </c>
      <c r="F636" s="4"/>
      <c r="G636" s="84">
        <f>G637</f>
        <v>7000</v>
      </c>
    </row>
    <row r="637" spans="1:7" ht="51" x14ac:dyDescent="0.2">
      <c r="A637" s="27" t="s">
        <v>141</v>
      </c>
      <c r="B637" s="6" t="s">
        <v>51</v>
      </c>
      <c r="C637" s="6" t="s">
        <v>97</v>
      </c>
      <c r="D637" s="6" t="s">
        <v>92</v>
      </c>
      <c r="E637" s="6" t="s">
        <v>629</v>
      </c>
      <c r="F637" s="6" t="s">
        <v>147</v>
      </c>
      <c r="G637" s="85">
        <v>7000</v>
      </c>
    </row>
    <row r="638" spans="1:7" ht="25.5" x14ac:dyDescent="0.2">
      <c r="A638" s="25" t="s">
        <v>483</v>
      </c>
      <c r="B638" s="4" t="s">
        <v>51</v>
      </c>
      <c r="C638" s="4" t="s">
        <v>97</v>
      </c>
      <c r="D638" s="4" t="s">
        <v>92</v>
      </c>
      <c r="E638" s="4" t="s">
        <v>402</v>
      </c>
      <c r="F638" s="4"/>
      <c r="G638" s="84">
        <f>G639</f>
        <v>13287.4</v>
      </c>
    </row>
    <row r="639" spans="1:7" ht="51" x14ac:dyDescent="0.2">
      <c r="A639" s="27" t="s">
        <v>141</v>
      </c>
      <c r="B639" s="6" t="s">
        <v>51</v>
      </c>
      <c r="C639" s="6" t="s">
        <v>97</v>
      </c>
      <c r="D639" s="6" t="s">
        <v>92</v>
      </c>
      <c r="E639" s="6" t="s">
        <v>402</v>
      </c>
      <c r="F639" s="6" t="s">
        <v>147</v>
      </c>
      <c r="G639" s="85">
        <v>13287.4</v>
      </c>
    </row>
    <row r="640" spans="1:7" s="43" customFormat="1" x14ac:dyDescent="0.2">
      <c r="A640" s="18" t="s">
        <v>174</v>
      </c>
      <c r="B640" s="11" t="s">
        <v>51</v>
      </c>
      <c r="C640" s="11" t="s">
        <v>97</v>
      </c>
      <c r="D640" s="11" t="s">
        <v>92</v>
      </c>
      <c r="E640" s="11" t="s">
        <v>197</v>
      </c>
      <c r="F640" s="11"/>
      <c r="G640" s="144">
        <f>G641</f>
        <v>200</v>
      </c>
    </row>
    <row r="641" spans="1:7" s="42" customFormat="1" ht="63.75" x14ac:dyDescent="0.2">
      <c r="A641" s="25" t="s">
        <v>611</v>
      </c>
      <c r="B641" s="4" t="s">
        <v>51</v>
      </c>
      <c r="C641" s="4" t="s">
        <v>97</v>
      </c>
      <c r="D641" s="4" t="s">
        <v>92</v>
      </c>
      <c r="E641" s="4" t="s">
        <v>610</v>
      </c>
      <c r="F641" s="4"/>
      <c r="G641" s="84">
        <f>G642</f>
        <v>200</v>
      </c>
    </row>
    <row r="642" spans="1:7" x14ac:dyDescent="0.2">
      <c r="A642" s="27" t="s">
        <v>621</v>
      </c>
      <c r="B642" s="6" t="s">
        <v>51</v>
      </c>
      <c r="C642" s="6" t="s">
        <v>97</v>
      </c>
      <c r="D642" s="6" t="s">
        <v>92</v>
      </c>
      <c r="E642" s="6" t="s">
        <v>610</v>
      </c>
      <c r="F642" s="6" t="s">
        <v>144</v>
      </c>
      <c r="G642" s="85">
        <v>200</v>
      </c>
    </row>
    <row r="643" spans="1:7" x14ac:dyDescent="0.2">
      <c r="A643" s="24" t="s">
        <v>64</v>
      </c>
      <c r="B643" s="8" t="s">
        <v>51</v>
      </c>
      <c r="C643" s="8" t="s">
        <v>97</v>
      </c>
      <c r="D643" s="8" t="s">
        <v>82</v>
      </c>
      <c r="E643" s="8"/>
      <c r="F643" s="8"/>
      <c r="G643" s="53">
        <f>G644</f>
        <v>3193.5591800000002</v>
      </c>
    </row>
    <row r="644" spans="1:7" ht="38.25" x14ac:dyDescent="0.2">
      <c r="A644" s="18" t="s">
        <v>389</v>
      </c>
      <c r="B644" s="11" t="s">
        <v>51</v>
      </c>
      <c r="C644" s="11" t="s">
        <v>97</v>
      </c>
      <c r="D644" s="11" t="s">
        <v>82</v>
      </c>
      <c r="E644" s="11"/>
      <c r="F644" s="11"/>
      <c r="G644" s="54">
        <f>G645</f>
        <v>3193.5591800000002</v>
      </c>
    </row>
    <row r="645" spans="1:7" ht="27" x14ac:dyDescent="0.2">
      <c r="A645" s="33" t="s">
        <v>13</v>
      </c>
      <c r="B645" s="7" t="s">
        <v>51</v>
      </c>
      <c r="C645" s="7" t="s">
        <v>97</v>
      </c>
      <c r="D645" s="7" t="s">
        <v>82</v>
      </c>
      <c r="E645" s="7" t="s">
        <v>398</v>
      </c>
      <c r="F645" s="7"/>
      <c r="G645" s="44">
        <f>G647+G650</f>
        <v>3193.5591800000002</v>
      </c>
    </row>
    <row r="646" spans="1:7" ht="38.25" x14ac:dyDescent="0.2">
      <c r="A646" s="32" t="s">
        <v>431</v>
      </c>
      <c r="B646" s="4" t="s">
        <v>51</v>
      </c>
      <c r="C646" s="4" t="s">
        <v>97</v>
      </c>
      <c r="D646" s="4" t="s">
        <v>82</v>
      </c>
      <c r="E646" s="4" t="s">
        <v>439</v>
      </c>
      <c r="F646" s="4"/>
      <c r="G646" s="5">
        <f>G647+G650</f>
        <v>3193.5591800000002</v>
      </c>
    </row>
    <row r="647" spans="1:7" ht="25.5" x14ac:dyDescent="0.2">
      <c r="A647" s="25" t="s">
        <v>157</v>
      </c>
      <c r="B647" s="4" t="s">
        <v>51</v>
      </c>
      <c r="C647" s="4" t="s">
        <v>97</v>
      </c>
      <c r="D647" s="4" t="s">
        <v>82</v>
      </c>
      <c r="E647" s="4" t="s">
        <v>383</v>
      </c>
      <c r="F647" s="4"/>
      <c r="G647" s="5">
        <f>SUM(G648:G649)</f>
        <v>666.5</v>
      </c>
    </row>
    <row r="648" spans="1:7" ht="25.5" x14ac:dyDescent="0.2">
      <c r="A648" s="15" t="s">
        <v>195</v>
      </c>
      <c r="B648" s="6" t="s">
        <v>51</v>
      </c>
      <c r="C648" s="6" t="s">
        <v>97</v>
      </c>
      <c r="D648" s="6" t="s">
        <v>82</v>
      </c>
      <c r="E648" s="6" t="s">
        <v>383</v>
      </c>
      <c r="F648" s="6" t="s">
        <v>129</v>
      </c>
      <c r="G648" s="85">
        <v>511.9</v>
      </c>
    </row>
    <row r="649" spans="1:7" ht="38.25" x14ac:dyDescent="0.2">
      <c r="A649" s="15" t="s">
        <v>196</v>
      </c>
      <c r="B649" s="6" t="s">
        <v>51</v>
      </c>
      <c r="C649" s="6" t="s">
        <v>97</v>
      </c>
      <c r="D649" s="6" t="s">
        <v>82</v>
      </c>
      <c r="E649" s="6" t="s">
        <v>383</v>
      </c>
      <c r="F649" s="6" t="s">
        <v>189</v>
      </c>
      <c r="G649" s="85">
        <v>154.6</v>
      </c>
    </row>
    <row r="650" spans="1:7" ht="25.5" x14ac:dyDescent="0.2">
      <c r="A650" s="31" t="s">
        <v>63</v>
      </c>
      <c r="B650" s="4" t="s">
        <v>51</v>
      </c>
      <c r="C650" s="4" t="s">
        <v>97</v>
      </c>
      <c r="D650" s="4" t="s">
        <v>82</v>
      </c>
      <c r="E650" s="4" t="s">
        <v>384</v>
      </c>
      <c r="F650" s="4"/>
      <c r="G650" s="84">
        <f>SUM(G651:G655)</f>
        <v>2527.0591800000002</v>
      </c>
    </row>
    <row r="651" spans="1:7" x14ac:dyDescent="0.2">
      <c r="A651" s="39" t="s">
        <v>296</v>
      </c>
      <c r="B651" s="6" t="s">
        <v>51</v>
      </c>
      <c r="C651" s="6" t="s">
        <v>97</v>
      </c>
      <c r="D651" s="6" t="s">
        <v>82</v>
      </c>
      <c r="E651" s="6" t="s">
        <v>384</v>
      </c>
      <c r="F651" s="6" t="s">
        <v>161</v>
      </c>
      <c r="G651" s="85">
        <v>1767.5</v>
      </c>
    </row>
    <row r="652" spans="1:7" ht="38.25" x14ac:dyDescent="0.2">
      <c r="A652" s="15" t="s">
        <v>298</v>
      </c>
      <c r="B652" s="6" t="s">
        <v>51</v>
      </c>
      <c r="C652" s="6" t="s">
        <v>97</v>
      </c>
      <c r="D652" s="6" t="s">
        <v>82</v>
      </c>
      <c r="E652" s="6" t="s">
        <v>384</v>
      </c>
      <c r="F652" s="6" t="s">
        <v>216</v>
      </c>
      <c r="G652" s="85">
        <v>533.79999999999995</v>
      </c>
    </row>
    <row r="653" spans="1:7" ht="25.5" x14ac:dyDescent="0.2">
      <c r="A653" s="15" t="s">
        <v>130</v>
      </c>
      <c r="B653" s="6" t="s">
        <v>51</v>
      </c>
      <c r="C653" s="6" t="s">
        <v>97</v>
      </c>
      <c r="D653" s="6" t="s">
        <v>82</v>
      </c>
      <c r="E653" s="6" t="s">
        <v>384</v>
      </c>
      <c r="F653" s="6" t="s">
        <v>131</v>
      </c>
      <c r="G653" s="85">
        <v>37.799999999999997</v>
      </c>
    </row>
    <row r="654" spans="1:7" ht="25.5" x14ac:dyDescent="0.2">
      <c r="A654" s="15" t="s">
        <v>132</v>
      </c>
      <c r="B654" s="6" t="s">
        <v>51</v>
      </c>
      <c r="C654" s="6" t="s">
        <v>97</v>
      </c>
      <c r="D654" s="6" t="s">
        <v>82</v>
      </c>
      <c r="E654" s="6" t="s">
        <v>384</v>
      </c>
      <c r="F654" s="6" t="s">
        <v>133</v>
      </c>
      <c r="G654" s="85">
        <v>183.95918</v>
      </c>
    </row>
    <row r="655" spans="1:7" x14ac:dyDescent="0.2">
      <c r="A655" s="15" t="s">
        <v>519</v>
      </c>
      <c r="B655" s="6" t="s">
        <v>51</v>
      </c>
      <c r="C655" s="6" t="s">
        <v>97</v>
      </c>
      <c r="D655" s="6" t="s">
        <v>82</v>
      </c>
      <c r="E655" s="6" t="s">
        <v>384</v>
      </c>
      <c r="F655" s="6" t="s">
        <v>513</v>
      </c>
      <c r="G655" s="85">
        <v>4</v>
      </c>
    </row>
    <row r="656" spans="1:7" ht="25.5" x14ac:dyDescent="0.2">
      <c r="A656" s="49" t="s">
        <v>47</v>
      </c>
      <c r="B656" s="50" t="s">
        <v>48</v>
      </c>
      <c r="C656" s="50"/>
      <c r="D656" s="50"/>
      <c r="E656" s="50"/>
      <c r="F656" s="50"/>
      <c r="G656" s="51">
        <f>G657</f>
        <v>2159.9</v>
      </c>
    </row>
    <row r="657" spans="1:7" x14ac:dyDescent="0.2">
      <c r="A657" s="22" t="s">
        <v>138</v>
      </c>
      <c r="B657" s="9" t="s">
        <v>48</v>
      </c>
      <c r="C657" s="9" t="s">
        <v>80</v>
      </c>
      <c r="D657" s="9"/>
      <c r="E657" s="9"/>
      <c r="F657" s="9"/>
      <c r="G657" s="52">
        <f>G658</f>
        <v>2159.9</v>
      </c>
    </row>
    <row r="658" spans="1:7" ht="13.5" x14ac:dyDescent="0.2">
      <c r="A658" s="24" t="s">
        <v>70</v>
      </c>
      <c r="B658" s="14" t="s">
        <v>48</v>
      </c>
      <c r="C658" s="8" t="s">
        <v>80</v>
      </c>
      <c r="D658" s="8" t="s">
        <v>82</v>
      </c>
      <c r="E658" s="8"/>
      <c r="F658" s="8"/>
      <c r="G658" s="53">
        <f>G659+G663</f>
        <v>2159.9</v>
      </c>
    </row>
    <row r="659" spans="1:7" ht="38.25" x14ac:dyDescent="0.2">
      <c r="A659" s="97" t="s">
        <v>352</v>
      </c>
      <c r="B659" s="98" t="s">
        <v>48</v>
      </c>
      <c r="C659" s="11" t="s">
        <v>80</v>
      </c>
      <c r="D659" s="11" t="s">
        <v>82</v>
      </c>
      <c r="E659" s="11" t="s">
        <v>45</v>
      </c>
      <c r="F659" s="11"/>
      <c r="G659" s="54">
        <f>G660</f>
        <v>100</v>
      </c>
    </row>
    <row r="660" spans="1:7" ht="28.5" customHeight="1" x14ac:dyDescent="0.2">
      <c r="A660" s="99" t="s">
        <v>444</v>
      </c>
      <c r="B660" s="100" t="s">
        <v>48</v>
      </c>
      <c r="C660" s="100" t="s">
        <v>80</v>
      </c>
      <c r="D660" s="100" t="s">
        <v>82</v>
      </c>
      <c r="E660" s="4" t="s">
        <v>568</v>
      </c>
      <c r="F660" s="100"/>
      <c r="G660" s="101">
        <f>G661</f>
        <v>100</v>
      </c>
    </row>
    <row r="661" spans="1:7" ht="25.5" x14ac:dyDescent="0.2">
      <c r="A661" s="99" t="s">
        <v>183</v>
      </c>
      <c r="B661" s="100" t="s">
        <v>48</v>
      </c>
      <c r="C661" s="100" t="s">
        <v>80</v>
      </c>
      <c r="D661" s="100" t="s">
        <v>82</v>
      </c>
      <c r="E661" s="4" t="s">
        <v>569</v>
      </c>
      <c r="F661" s="100"/>
      <c r="G661" s="101">
        <f>G662</f>
        <v>100</v>
      </c>
    </row>
    <row r="662" spans="1:7" ht="25.5" x14ac:dyDescent="0.2">
      <c r="A662" s="90" t="s">
        <v>132</v>
      </c>
      <c r="B662" s="102" t="s">
        <v>48</v>
      </c>
      <c r="C662" s="102" t="s">
        <v>80</v>
      </c>
      <c r="D662" s="102" t="s">
        <v>82</v>
      </c>
      <c r="E662" s="6" t="s">
        <v>569</v>
      </c>
      <c r="F662" s="102" t="s">
        <v>133</v>
      </c>
      <c r="G662" s="103">
        <v>100</v>
      </c>
    </row>
    <row r="663" spans="1:7" x14ac:dyDescent="0.2">
      <c r="A663" s="41" t="s">
        <v>174</v>
      </c>
      <c r="B663" s="11" t="s">
        <v>48</v>
      </c>
      <c r="C663" s="11" t="s">
        <v>80</v>
      </c>
      <c r="D663" s="11" t="s">
        <v>82</v>
      </c>
      <c r="E663" s="11" t="s">
        <v>197</v>
      </c>
      <c r="F663" s="11"/>
      <c r="G663" s="54">
        <f>G664+G666+G669+G671+G674</f>
        <v>2059.9</v>
      </c>
    </row>
    <row r="664" spans="1:7" ht="25.5" x14ac:dyDescent="0.2">
      <c r="A664" s="32" t="s">
        <v>125</v>
      </c>
      <c r="B664" s="4" t="s">
        <v>48</v>
      </c>
      <c r="C664" s="4" t="s">
        <v>80</v>
      </c>
      <c r="D664" s="4" t="s">
        <v>82</v>
      </c>
      <c r="E664" s="4" t="s">
        <v>222</v>
      </c>
      <c r="F664" s="4"/>
      <c r="G664" s="84">
        <f>G665</f>
        <v>311</v>
      </c>
    </row>
    <row r="665" spans="1:7" ht="51" x14ac:dyDescent="0.2">
      <c r="A665" s="19" t="s">
        <v>428</v>
      </c>
      <c r="B665" s="6" t="s">
        <v>48</v>
      </c>
      <c r="C665" s="6" t="s">
        <v>80</v>
      </c>
      <c r="D665" s="6" t="s">
        <v>82</v>
      </c>
      <c r="E665" s="6" t="s">
        <v>222</v>
      </c>
      <c r="F665" s="6" t="s">
        <v>427</v>
      </c>
      <c r="G665" s="85">
        <v>311</v>
      </c>
    </row>
    <row r="666" spans="1:7" ht="51" x14ac:dyDescent="0.2">
      <c r="A666" s="30" t="s">
        <v>167</v>
      </c>
      <c r="B666" s="4" t="s">
        <v>48</v>
      </c>
      <c r="C666" s="4" t="s">
        <v>80</v>
      </c>
      <c r="D666" s="4" t="s">
        <v>82</v>
      </c>
      <c r="E666" s="4" t="s">
        <v>223</v>
      </c>
      <c r="F666" s="4"/>
      <c r="G666" s="84">
        <f>G667+G668</f>
        <v>1.7000000000000002</v>
      </c>
    </row>
    <row r="667" spans="1:7" ht="25.5" x14ac:dyDescent="0.2">
      <c r="A667" s="37" t="s">
        <v>195</v>
      </c>
      <c r="B667" s="6" t="s">
        <v>48</v>
      </c>
      <c r="C667" s="6" t="s">
        <v>80</v>
      </c>
      <c r="D667" s="6" t="s">
        <v>82</v>
      </c>
      <c r="E667" s="6" t="s">
        <v>223</v>
      </c>
      <c r="F667" s="6" t="s">
        <v>129</v>
      </c>
      <c r="G667" s="85">
        <v>1.3</v>
      </c>
    </row>
    <row r="668" spans="1:7" ht="38.25" x14ac:dyDescent="0.2">
      <c r="A668" s="37" t="s">
        <v>196</v>
      </c>
      <c r="B668" s="6" t="s">
        <v>48</v>
      </c>
      <c r="C668" s="6" t="s">
        <v>80</v>
      </c>
      <c r="D668" s="6" t="s">
        <v>82</v>
      </c>
      <c r="E668" s="6" t="s">
        <v>223</v>
      </c>
      <c r="F668" s="6" t="s">
        <v>189</v>
      </c>
      <c r="G668" s="85">
        <v>0.4</v>
      </c>
    </row>
    <row r="669" spans="1:7" ht="51" x14ac:dyDescent="0.2">
      <c r="A669" s="32" t="s">
        <v>356</v>
      </c>
      <c r="B669" s="4" t="s">
        <v>48</v>
      </c>
      <c r="C669" s="4" t="s">
        <v>80</v>
      </c>
      <c r="D669" s="4" t="s">
        <v>82</v>
      </c>
      <c r="E669" s="4" t="s">
        <v>357</v>
      </c>
      <c r="F669" s="4"/>
      <c r="G669" s="84">
        <f>G670</f>
        <v>146.69999999999999</v>
      </c>
    </row>
    <row r="670" spans="1:7" ht="25.5" x14ac:dyDescent="0.2">
      <c r="A670" s="37" t="s">
        <v>35</v>
      </c>
      <c r="B670" s="6" t="s">
        <v>48</v>
      </c>
      <c r="C670" s="6" t="s">
        <v>80</v>
      </c>
      <c r="D670" s="6" t="s">
        <v>82</v>
      </c>
      <c r="E670" s="6" t="s">
        <v>357</v>
      </c>
      <c r="F670" s="6" t="s">
        <v>34</v>
      </c>
      <c r="G670" s="85">
        <v>146.69999999999999</v>
      </c>
    </row>
    <row r="671" spans="1:7" ht="51" x14ac:dyDescent="0.2">
      <c r="A671" s="32" t="s">
        <v>358</v>
      </c>
      <c r="B671" s="4" t="s">
        <v>48</v>
      </c>
      <c r="C671" s="4" t="s">
        <v>80</v>
      </c>
      <c r="D671" s="4" t="s">
        <v>82</v>
      </c>
      <c r="E671" s="4" t="s">
        <v>359</v>
      </c>
      <c r="F671" s="4"/>
      <c r="G671" s="84">
        <f>G672+G673</f>
        <v>22</v>
      </c>
    </row>
    <row r="672" spans="1:7" x14ac:dyDescent="0.2">
      <c r="A672" s="39" t="s">
        <v>296</v>
      </c>
      <c r="B672" s="6" t="s">
        <v>48</v>
      </c>
      <c r="C672" s="6" t="s">
        <v>80</v>
      </c>
      <c r="D672" s="6" t="s">
        <v>82</v>
      </c>
      <c r="E672" s="6" t="s">
        <v>359</v>
      </c>
      <c r="F672" s="6" t="s">
        <v>161</v>
      </c>
      <c r="G672" s="84">
        <v>16.899999999999999</v>
      </c>
    </row>
    <row r="673" spans="1:7" ht="38.25" x14ac:dyDescent="0.2">
      <c r="A673" s="15" t="s">
        <v>298</v>
      </c>
      <c r="B673" s="6" t="s">
        <v>48</v>
      </c>
      <c r="C673" s="6" t="s">
        <v>80</v>
      </c>
      <c r="D673" s="6" t="s">
        <v>82</v>
      </c>
      <c r="E673" s="6" t="s">
        <v>359</v>
      </c>
      <c r="F673" s="6" t="s">
        <v>216</v>
      </c>
      <c r="G673" s="85">
        <v>5.0999999999999996</v>
      </c>
    </row>
    <row r="674" spans="1:7" ht="25.5" x14ac:dyDescent="0.2">
      <c r="A674" s="38" t="s">
        <v>169</v>
      </c>
      <c r="B674" s="11" t="s">
        <v>48</v>
      </c>
      <c r="C674" s="11" t="s">
        <v>80</v>
      </c>
      <c r="D674" s="11" t="s">
        <v>82</v>
      </c>
      <c r="E674" s="11" t="s">
        <v>214</v>
      </c>
      <c r="F674" s="11"/>
      <c r="G674" s="54">
        <f>G675</f>
        <v>1578.5</v>
      </c>
    </row>
    <row r="675" spans="1:7" ht="25.5" x14ac:dyDescent="0.2">
      <c r="A675" s="31" t="s">
        <v>49</v>
      </c>
      <c r="B675" s="4" t="s">
        <v>48</v>
      </c>
      <c r="C675" s="4" t="s">
        <v>80</v>
      </c>
      <c r="D675" s="4" t="s">
        <v>82</v>
      </c>
      <c r="E675" s="4" t="s">
        <v>50</v>
      </c>
      <c r="F675" s="4"/>
      <c r="G675" s="5">
        <f>SUM(G676:G680)</f>
        <v>1578.5</v>
      </c>
    </row>
    <row r="676" spans="1:7" x14ac:dyDescent="0.2">
      <c r="A676" s="39" t="s">
        <v>296</v>
      </c>
      <c r="B676" s="6" t="s">
        <v>48</v>
      </c>
      <c r="C676" s="6" t="s">
        <v>80</v>
      </c>
      <c r="D676" s="6" t="s">
        <v>82</v>
      </c>
      <c r="E676" s="6" t="s">
        <v>50</v>
      </c>
      <c r="F676" s="6" t="s">
        <v>161</v>
      </c>
      <c r="G676" s="20">
        <v>1148.0999999999999</v>
      </c>
    </row>
    <row r="677" spans="1:7" ht="25.5" x14ac:dyDescent="0.2">
      <c r="A677" s="113" t="s">
        <v>516</v>
      </c>
      <c r="B677" s="6" t="s">
        <v>48</v>
      </c>
      <c r="C677" s="6" t="s">
        <v>80</v>
      </c>
      <c r="D677" s="6" t="s">
        <v>82</v>
      </c>
      <c r="E677" s="6" t="s">
        <v>50</v>
      </c>
      <c r="F677" s="6" t="s">
        <v>512</v>
      </c>
      <c r="G677" s="20">
        <v>10</v>
      </c>
    </row>
    <row r="678" spans="1:7" ht="38.25" x14ac:dyDescent="0.2">
      <c r="A678" s="15" t="s">
        <v>298</v>
      </c>
      <c r="B678" s="6" t="s">
        <v>48</v>
      </c>
      <c r="C678" s="6" t="s">
        <v>80</v>
      </c>
      <c r="D678" s="6" t="s">
        <v>82</v>
      </c>
      <c r="E678" s="6" t="s">
        <v>50</v>
      </c>
      <c r="F678" s="6" t="s">
        <v>216</v>
      </c>
      <c r="G678" s="20">
        <v>346.7</v>
      </c>
    </row>
    <row r="679" spans="1:7" ht="25.5" x14ac:dyDescent="0.2">
      <c r="A679" s="15" t="s">
        <v>130</v>
      </c>
      <c r="B679" s="6" t="s">
        <v>48</v>
      </c>
      <c r="C679" s="6" t="s">
        <v>80</v>
      </c>
      <c r="D679" s="6" t="s">
        <v>82</v>
      </c>
      <c r="E679" s="6" t="s">
        <v>50</v>
      </c>
      <c r="F679" s="6" t="s">
        <v>131</v>
      </c>
      <c r="G679" s="20">
        <v>55.8</v>
      </c>
    </row>
    <row r="680" spans="1:7" ht="25.5" x14ac:dyDescent="0.2">
      <c r="A680" s="15" t="s">
        <v>132</v>
      </c>
      <c r="B680" s="6" t="s">
        <v>48</v>
      </c>
      <c r="C680" s="6" t="s">
        <v>80</v>
      </c>
      <c r="D680" s="6" t="s">
        <v>82</v>
      </c>
      <c r="E680" s="6" t="s">
        <v>50</v>
      </c>
      <c r="F680" s="6" t="s">
        <v>133</v>
      </c>
      <c r="G680" s="20">
        <v>17.899999999999999</v>
      </c>
    </row>
    <row r="681" spans="1:7" x14ac:dyDescent="0.2">
      <c r="A681" s="49" t="s">
        <v>95</v>
      </c>
      <c r="B681" s="60"/>
      <c r="C681" s="61"/>
      <c r="D681" s="61"/>
      <c r="E681" s="61"/>
      <c r="F681" s="61"/>
      <c r="G681" s="92">
        <f>G18+G36+G282+G396+G434+G510+G591+G656</f>
        <v>2761959.6459699995</v>
      </c>
    </row>
    <row r="683" spans="1:7" x14ac:dyDescent="0.2">
      <c r="G683" s="104"/>
    </row>
    <row r="687" spans="1:7" x14ac:dyDescent="0.2">
      <c r="G687" s="106">
        <v>2352224.9559999998</v>
      </c>
    </row>
    <row r="689" spans="7:8" x14ac:dyDescent="0.2">
      <c r="G689" s="104"/>
      <c r="H689" s="104"/>
    </row>
    <row r="690" spans="7:8" x14ac:dyDescent="0.2">
      <c r="G690" s="104">
        <f>G681-G687</f>
        <v>409734.68996999972</v>
      </c>
    </row>
    <row r="691" spans="7:8" x14ac:dyDescent="0.2">
      <c r="G691" s="107"/>
    </row>
    <row r="693" spans="7:8" x14ac:dyDescent="0.2">
      <c r="G693" s="104"/>
    </row>
  </sheetData>
  <autoFilter ref="A17:I681" xr:uid="{00000000-0009-0000-0000-000000000000}"/>
  <customSheetViews>
    <customSheetView guid="{73FC67B9-3A5E-4402-A781-D3BF0209130F}" showPageBreaks="1" printArea="1" showAutoFilter="1" view="pageBreakPreview">
      <selection activeCell="G3" sqref="G3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1"/>
      <headerFooter alignWithMargins="0"/>
      <autoFilter ref="A17:I681" xr:uid="{00000000-0009-0000-0000-000000000000}"/>
    </customSheetView>
    <customSheetView guid="{EAF61B99-7E7E-48AF-BC35-4A98D8D2E356}" showPageBreaks="1" printArea="1" showAutoFilter="1" view="pageBreakPreview">
      <selection activeCell="G8" sqref="G8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2"/>
      <headerFooter alignWithMargins="0"/>
      <autoFilter ref="A13:I570" xr:uid="{EC4D715F-68C4-41FF-BD12-4D9C9B1D351A}"/>
    </customSheetView>
    <customSheetView guid="{B67934D4-E797-41BD-A015-871403995F47}" showPageBreaks="1" printArea="1" showAutoFilter="1" view="pageBreakPreview">
      <selection activeCell="G1" sqref="G1:G3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3"/>
      <headerFooter alignWithMargins="0"/>
      <autoFilter ref="A17:I574" xr:uid="{125F30E8-3323-401F-9A6B-F08C8E353A7A}"/>
    </customSheetView>
    <customSheetView guid="{E8C4D6E1-9869-4DF1-B028-E267A0B6BE3E}" showPageBreaks="1" printArea="1" showAutoFilter="1" view="pageBreakPreview">
      <selection activeCell="G4" sqref="G4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4"/>
      <headerFooter alignWithMargins="0"/>
      <autoFilter ref="A17:I574" xr:uid="{9935B9D1-74A7-436E-B5D6-717A5B5586CD}"/>
    </customSheetView>
  </customSheetViews>
  <mergeCells count="6">
    <mergeCell ref="F10:G10"/>
    <mergeCell ref="A14:G14"/>
    <mergeCell ref="G16:G17"/>
    <mergeCell ref="C16:F16"/>
    <mergeCell ref="A16:A17"/>
    <mergeCell ref="B16:B17"/>
  </mergeCells>
  <phoneticPr fontId="0" type="noConversion"/>
  <pageMargins left="0.39370078740157483" right="0.19685039370078741" top="0.19685039370078741" bottom="0.19685039370078741" header="0.11811023622047245" footer="0.11811023622047245"/>
  <pageSetup paperSize="9" scale="84" fitToHeight="19" orientation="portrait" r:id="rId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customSheetViews>
    <customSheetView guid="{73FC67B9-3A5E-4402-A781-D3BF0209130F}">
      <pageMargins left="0.7" right="0.7" top="0.75" bottom="0.75" header="0.3" footer="0.3"/>
    </customSheetView>
    <customSheetView guid="{EAF61B99-7E7E-48AF-BC35-4A98D8D2E356}">
      <pageMargins left="0.7" right="0.7" top="0.75" bottom="0.75" header="0.3" footer="0.3"/>
    </customSheetView>
    <customSheetView guid="{B67934D4-E797-41BD-A015-871403995F47}">
      <pageMargins left="0.7" right="0.7" top="0.75" bottom="0.75" header="0.3" footer="0.3"/>
    </customSheetView>
    <customSheetView guid="{E8C4D6E1-9869-4DF1-B028-E267A0B6BE3E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Ведом.структура</vt:lpstr>
      <vt:lpstr>Лист1</vt:lpstr>
      <vt:lpstr>Ведом.структура!Область_печати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Тугутов</dc:creator>
  <cp:lastModifiedBy>Пользователь</cp:lastModifiedBy>
  <cp:lastPrinted>2023-03-14T09:08:02Z</cp:lastPrinted>
  <dcterms:created xsi:type="dcterms:W3CDTF">2004-12-22T00:45:04Z</dcterms:created>
  <dcterms:modified xsi:type="dcterms:W3CDTF">2023-03-24T01:58:52Z</dcterms:modified>
</cp:coreProperties>
</file>