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6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3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3\51 сессия от 07.12.2023\уточнение декабрь 2023\"/>
    </mc:Choice>
  </mc:AlternateContent>
  <xr:revisionPtr revIDLastSave="0" documentId="13_ncr:81_{BC472D8A-48E5-4CE9-8D41-09A6AE4BC31F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Муниц.программы" sheetId="1" r:id="rId1"/>
  </sheets>
  <definedNames>
    <definedName name="_xlnm._FilterDatabase" localSheetId="0" hidden="1">Муниц.программы!$A$20:$G$499</definedName>
    <definedName name="Top" localSheetId="0">Муниц.программы!#REF!</definedName>
    <definedName name="Z_0F12197B_9BD2_4D1D_A82D_6C9E5DD88B04_.wvu.FilterData" localSheetId="0" hidden="1">Муниц.программы!$A$20:$G$499</definedName>
    <definedName name="Z_15448E64_B18F_44DD_88CC_4BE0112AD826_.wvu.FilterData" localSheetId="0" hidden="1">Муниц.программы!$A$20:$G$499</definedName>
    <definedName name="Z_1B8D78A1_91B0_4CC3_95E3_BEF58C093D04_.wvu.FilterData" localSheetId="0" hidden="1">Муниц.программы!$A$20:$G$510</definedName>
    <definedName name="Z_272C1EAD_DEB4_4BA3_949E_3CEAABD41B19_.wvu.FilterData" localSheetId="0" hidden="1">Муниц.программы!$A$20:$G$499</definedName>
    <definedName name="Z_272C1EAD_DEB4_4BA3_949E_3CEAABD41B19_.wvu.PrintArea" localSheetId="0" hidden="1">Муниц.программы!$A$1:$G$474</definedName>
    <definedName name="Z_3B3D264B_A4CC_4E0D_AD6D_C772CE559DA5_.wvu.FilterData" localSheetId="0" hidden="1">Муниц.программы!$A$20:$G$499</definedName>
    <definedName name="Z_4A8C1AB3_5DA9_47FB_817E_011849C5C77F_.wvu.FilterData" localSheetId="0" hidden="1">Муниц.программы!$A$20:$G$499</definedName>
    <definedName name="Z_4A8C1AB3_5DA9_47FB_817E_011849C5C77F_.wvu.PrintArea" localSheetId="0" hidden="1">Муниц.программы!$A$1:$G$474</definedName>
    <definedName name="Z_52D4F509_19BD_49ED_980F_C26BD60C2B97_.wvu.FilterData" localSheetId="0" hidden="1">Муниц.программы!$A$20:$G$499</definedName>
    <definedName name="Z_52D4F509_19BD_49ED_980F_C26BD60C2B97_.wvu.PrintArea" localSheetId="0" hidden="1">Муниц.программы!$A$1:$G$474</definedName>
    <definedName name="Z_58490BCE_6BC8_4F13_87FF_A675650C9317_.wvu.FilterData" localSheetId="0" hidden="1">Муниц.программы!$A$20:$G$499</definedName>
    <definedName name="Z_58490BCE_6BC8_4F13_87FF_A675650C9317_.wvu.PrintArea" localSheetId="0" hidden="1">Муниц.программы!$A$1:$G$474</definedName>
    <definedName name="Z_AC1BE3D3_C1FF_427B_8F7E_7F54E5FB0C2D_.wvu.FilterData" localSheetId="0" hidden="1">Муниц.программы!$A$20:$G$499</definedName>
    <definedName name="Z_B2F0113C_2275_4650_9470_9EF1E6CE66D2_.wvu.FilterData" localSheetId="0" hidden="1">Муниц.программы!$A$20:$G$499</definedName>
    <definedName name="Z_B37D45C4_2CFF_4CF7_A49A_1C4CB90621C3_.wvu.FilterData" localSheetId="0" hidden="1">Муниц.программы!$A$20:$G$510</definedName>
    <definedName name="Z_D492958F_10FF_402C_8999_9830F93499F3_.wvu.FilterData" localSheetId="0" hidden="1">Муниц.программы!$A$20:$G$528</definedName>
    <definedName name="Z_DCF3657A_DF93_4A69_9EF2_D6334A730FBF_.wvu.FilterData" localSheetId="0" hidden="1">Муниц.программы!$A$20:$G$499</definedName>
    <definedName name="Z_DCF3657A_DF93_4A69_9EF2_D6334A730FBF_.wvu.PrintArea" localSheetId="0" hidden="1">Муниц.программы!$A$1:$G$474</definedName>
    <definedName name="Z_E83C74F6_0E85_4932_8CA2_49F73EFBC95C_.wvu.FilterData" localSheetId="0" hidden="1">Муниц.программы!$A$20:$G$499</definedName>
    <definedName name="Z_E83C74F6_0E85_4932_8CA2_49F73EFBC95C_.wvu.PrintArea" localSheetId="0" hidden="1">Муниц.программы!$A$1:$G$474</definedName>
    <definedName name="Z_F3937C05_AF36_47B9_8638_B7F3F20947C6_.wvu.FilterData" localSheetId="0" hidden="1">Муниц.программы!$A$20:$G$499</definedName>
    <definedName name="Z_F3937C05_AF36_47B9_8638_B7F3F20947C6_.wvu.PrintArea" localSheetId="0" hidden="1">Муниц.программы!$A$1:$G$474</definedName>
    <definedName name="_xlnm.Print_Area" localSheetId="0">Муниц.программы!$A$1:$G$474</definedName>
  </definedNames>
  <calcPr calcId="191029" refMode="R1C1"/>
  <customWorkbookViews>
    <customWorkbookView name="Use_222-3 - Личное представление" guid="{4A8C1AB3-5DA9-47FB-817E-011849C5C77F}" mergeInterval="0" personalView="1" maximized="1" showHorizontalScroll="0" showVerticalScroll="0" showSheetTabs="0" xWindow="-8" yWindow="-8" windowWidth="1936" windowHeight="1056" activeSheetId="1"/>
    <customWorkbookView name="User - Личное представление" guid="{58490BCE-6BC8-4F13-87FF-A675650C9317}" mergeInterval="0" personalView="1" maximized="1" showHorizontalScroll="0" showVerticalScroll="0" showSheetTabs="0" xWindow="1" yWindow="1" windowWidth="1666" windowHeight="774" activeSheetId="1"/>
    <customWorkbookView name="Ольга Владимировна - Личное представление" guid="{272C1EAD-DEB4-4BA3-949E-3CEAABD41B19}" mergeInterval="0" personalView="1" maximized="1" showHorizontalScroll="0" showVerticalScroll="0" showSheetTabs="0" xWindow="1" yWindow="1" windowWidth="1916" windowHeight="822" activeSheetId="1"/>
    <customWorkbookView name="Varfolomeeva - Личное представление" guid="{DCF3657A-DF93-4A69-9EF2-D6334A730FBF}" mergeInterval="0" personalView="1" maximized="1" showHorizontalScroll="0" showVerticalScroll="0" showSheetTabs="0" xWindow="-8" yWindow="-8" windowWidth="1936" windowHeight="1056" activeSheetId="1"/>
    <customWorkbookView name="Пользователь - Личное представление" guid="{F3937C05-AF36-47B9-8638-B7F3F20947C6}" mergeInterval="0" personalView="1" maximized="1" showHorizontalScroll="0" showVerticalScroll="0" showSheetTabs="0" xWindow="-8" yWindow="-8" windowWidth="1936" windowHeight="1056" activeSheetId="1"/>
    <customWorkbookView name="БутытоваСГ - Личное представление" guid="{52D4F509-19BD-49ED-980F-C26BD60C2B97}" mergeInterval="0" personalView="1" maximized="1" showHorizontalScroll="0" showVerticalScroll="0" showSheetTabs="0" xWindow="-8" yWindow="-8" windowWidth="1936" windowHeight="1056" activeSheetId="1"/>
    <customWorkbookView name="Александр Михайлович - Личное представление" guid="{E83C74F6-0E85-4932-8CA2-49F73EFBC95C}" mergeInterval="0" personalView="1" maximized="1" showHorizontalScroll="0" showVerticalScroll="0" showSheetTabs="0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8" i="1" l="1"/>
  <c r="G214" i="1"/>
  <c r="G212" i="1"/>
  <c r="G166" i="1"/>
  <c r="G71" i="1"/>
  <c r="G468" i="1"/>
  <c r="G419" i="1"/>
  <c r="G345" i="1"/>
  <c r="G112" i="1"/>
  <c r="G297" i="1"/>
  <c r="G296" i="1" s="1"/>
  <c r="G115" i="1"/>
  <c r="G118" i="1"/>
  <c r="G120" i="1"/>
  <c r="G123" i="1"/>
  <c r="G389" i="1"/>
  <c r="G388" i="1" s="1"/>
  <c r="G437" i="1"/>
  <c r="G457" i="1"/>
  <c r="G455" i="1"/>
  <c r="G51" i="1"/>
  <c r="G416" i="1"/>
  <c r="G382" i="1"/>
  <c r="G175" i="1"/>
  <c r="G201" i="1"/>
  <c r="G200" i="1" s="1"/>
  <c r="G307" i="1"/>
  <c r="G289" i="1"/>
  <c r="G280" i="1"/>
  <c r="G267" i="1"/>
  <c r="G248" i="1"/>
  <c r="G218" i="1"/>
  <c r="G197" i="1"/>
  <c r="G189" i="1"/>
  <c r="G173" i="1"/>
  <c r="G187" i="1"/>
  <c r="G95" i="1" l="1"/>
  <c r="G294" i="1"/>
  <c r="G49" i="1"/>
  <c r="G53" i="1"/>
  <c r="G55" i="1"/>
  <c r="G27" i="1"/>
  <c r="G29" i="1"/>
  <c r="G31" i="1"/>
  <c r="G33" i="1"/>
  <c r="G35" i="1"/>
  <c r="G37" i="1"/>
  <c r="G39" i="1"/>
  <c r="G461" i="1"/>
  <c r="G460" i="1" s="1"/>
  <c r="G459" i="1" s="1"/>
  <c r="G451" i="1"/>
  <c r="G450" i="1" s="1"/>
  <c r="G449" i="1" s="1"/>
  <c r="G445" i="1"/>
  <c r="G447" i="1"/>
  <c r="G444" i="1" l="1"/>
  <c r="G48" i="1"/>
  <c r="G26" i="1"/>
  <c r="G25" i="1" s="1"/>
  <c r="G442" i="1"/>
  <c r="G441" i="1" s="1"/>
  <c r="G412" i="1"/>
  <c r="G411" i="1" s="1"/>
  <c r="G410" i="1" s="1"/>
  <c r="G406" i="1"/>
  <c r="G353" i="1"/>
  <c r="G350" i="1"/>
  <c r="G320" i="1"/>
  <c r="G252" i="1"/>
  <c r="G250" i="1"/>
  <c r="G242" i="1"/>
  <c r="G223" i="1"/>
  <c r="G99" i="1"/>
  <c r="G42" i="1"/>
  <c r="G41" i="1" s="1"/>
  <c r="G46" i="1"/>
  <c r="G45" i="1" s="1"/>
  <c r="G440" i="1" l="1"/>
  <c r="G472" i="1"/>
  <c r="G471" i="1" s="1"/>
  <c r="G467" i="1"/>
  <c r="G465" i="1"/>
  <c r="G464" i="1" s="1"/>
  <c r="G454" i="1"/>
  <c r="G427" i="1"/>
  <c r="G426" i="1" s="1"/>
  <c r="G342" i="1"/>
  <c r="G244" i="1"/>
  <c r="G229" i="1"/>
  <c r="G181" i="1"/>
  <c r="G183" i="1"/>
  <c r="G167" i="1"/>
  <c r="G169" i="1"/>
  <c r="G83" i="1"/>
  <c r="G82" i="1" s="1"/>
  <c r="G70" i="1"/>
  <c r="G463" i="1" l="1"/>
  <c r="G125" i="1"/>
  <c r="G111" i="1" l="1"/>
  <c r="G110" i="1" s="1"/>
  <c r="G160" i="1"/>
  <c r="G159" i="1" s="1"/>
  <c r="G157" i="1"/>
  <c r="G156" i="1" s="1"/>
  <c r="G153" i="1"/>
  <c r="G152" i="1" s="1"/>
  <c r="G150" i="1"/>
  <c r="G149" i="1" s="1"/>
  <c r="G147" i="1"/>
  <c r="G146" i="1" s="1"/>
  <c r="G144" i="1"/>
  <c r="G143" i="1" s="1"/>
  <c r="G141" i="1"/>
  <c r="G140" i="1" s="1"/>
  <c r="G138" i="1"/>
  <c r="G137" i="1" s="1"/>
  <c r="G134" i="1"/>
  <c r="G133" i="1" s="1"/>
  <c r="G136" i="1" l="1"/>
  <c r="G132" i="1" s="1"/>
  <c r="G422" i="1" l="1"/>
  <c r="G415" i="1" s="1"/>
  <c r="G103" i="1" l="1"/>
  <c r="G102" i="1" s="1"/>
  <c r="G104" i="1"/>
  <c r="G98" i="1" l="1"/>
  <c r="G434" i="1"/>
  <c r="G433" i="1" s="1"/>
  <c r="G311" i="1"/>
  <c r="G369" i="1" l="1"/>
  <c r="G329" i="1"/>
  <c r="G292" i="1"/>
  <c r="G76" i="1"/>
  <c r="G75" i="1" s="1"/>
  <c r="G74" i="1" s="1"/>
  <c r="G259" i="1"/>
  <c r="G211" i="1"/>
  <c r="G379" i="1" l="1"/>
  <c r="G328" i="1"/>
  <c r="G330" i="1"/>
  <c r="G322" i="1" l="1"/>
  <c r="G179" i="1" l="1"/>
  <c r="G235" i="1"/>
  <c r="G240" i="1" l="1"/>
  <c r="G332" i="1" l="1"/>
  <c r="G327" i="1" s="1"/>
  <c r="G306" i="1"/>
  <c r="G288" i="1"/>
  <c r="G339" i="1" l="1"/>
  <c r="G453" i="1"/>
  <c r="G80" i="1" l="1"/>
  <c r="G287" i="1"/>
  <c r="G129" i="1"/>
  <c r="G318" i="1" l="1"/>
  <c r="G336" i="1" l="1"/>
  <c r="G335" i="1" s="1"/>
  <c r="G325" i="1"/>
  <c r="G324" i="1" s="1"/>
  <c r="G334" i="1" l="1"/>
  <c r="G88" i="1"/>
  <c r="G195" i="1" l="1"/>
  <c r="G185" i="1"/>
  <c r="G178" i="1" s="1"/>
  <c r="G274" i="1" l="1"/>
  <c r="G265" i="1" l="1"/>
  <c r="G246" i="1"/>
  <c r="G239" i="1" l="1"/>
  <c r="G238" i="1" s="1"/>
  <c r="G316" i="1"/>
  <c r="G314" i="1" l="1"/>
  <c r="G436" i="1"/>
  <c r="G432" i="1" s="1"/>
  <c r="G414" i="1"/>
  <c r="G79" i="1"/>
  <c r="G78" i="1" s="1"/>
  <c r="G305" i="1"/>
  <c r="G227" i="1"/>
  <c r="G208" i="1"/>
  <c r="G23" i="1"/>
  <c r="G22" i="1" s="1"/>
  <c r="G21" i="1" s="1"/>
  <c r="G128" i="1"/>
  <c r="G127" i="1" s="1"/>
  <c r="G402" i="1"/>
  <c r="G401" i="1" s="1"/>
  <c r="G400" i="1" s="1"/>
  <c r="G408" i="1"/>
  <c r="G405" i="1" s="1"/>
  <c r="G256" i="1"/>
  <c r="G255" i="1" s="1"/>
  <c r="G310" i="1"/>
  <c r="G108" i="1"/>
  <c r="G107" i="1" s="1"/>
  <c r="G68" i="1"/>
  <c r="G72" i="1"/>
  <c r="G92" i="1"/>
  <c r="G430" i="1"/>
  <c r="G429" i="1" s="1"/>
  <c r="G425" i="1" s="1"/>
  <c r="G285" i="1"/>
  <c r="G284" i="1" s="1"/>
  <c r="G283" i="1" s="1"/>
  <c r="G303" i="1"/>
  <c r="G301" i="1"/>
  <c r="G356" i="1"/>
  <c r="G366" i="1"/>
  <c r="G364" i="1"/>
  <c r="G359" i="1"/>
  <c r="G394" i="1"/>
  <c r="G393" i="1" s="1"/>
  <c r="G387" i="1" s="1"/>
  <c r="G312" i="1"/>
  <c r="G193" i="1"/>
  <c r="G192" i="1" s="1"/>
  <c r="G171" i="1"/>
  <c r="G165" i="1"/>
  <c r="G398" i="1"/>
  <c r="G397" i="1" s="1"/>
  <c r="G396" i="1" s="1"/>
  <c r="G273" i="1"/>
  <c r="G272" i="1" s="1"/>
  <c r="G278" i="1"/>
  <c r="G277" i="1" s="1"/>
  <c r="G60" i="1"/>
  <c r="G59" i="1" s="1"/>
  <c r="G58" i="1" s="1"/>
  <c r="G164" i="1" l="1"/>
  <c r="G163" i="1" s="1"/>
  <c r="G207" i="1"/>
  <c r="G199" i="1" s="1"/>
  <c r="G363" i="1"/>
  <c r="G362" i="1" s="1"/>
  <c r="G87" i="1"/>
  <c r="G86" i="1" s="1"/>
  <c r="G300" i="1"/>
  <c r="G299" i="1" s="1"/>
  <c r="G254" i="1"/>
  <c r="G67" i="1"/>
  <c r="G349" i="1"/>
  <c r="G348" i="1" s="1"/>
  <c r="G404" i="1"/>
  <c r="G191" i="1"/>
  <c r="G106" i="1"/>
  <c r="G228" i="1"/>
  <c r="G276" i="1"/>
  <c r="G177" i="1"/>
  <c r="G85" i="1" l="1"/>
  <c r="G282" i="1"/>
  <c r="G162" i="1"/>
  <c r="G66" i="1"/>
  <c r="G57" i="1" s="1"/>
  <c r="G234" i="1"/>
  <c r="G233" i="1" s="1"/>
  <c r="G226" i="1" s="1"/>
  <c r="G474" i="1" l="1"/>
  <c r="G478" i="1" s="1"/>
</calcChain>
</file>

<file path=xl/sharedStrings.xml><?xml version="1.0" encoding="utf-8"?>
<sst xmlns="http://schemas.openxmlformats.org/spreadsheetml/2006/main" count="2292" uniqueCount="526">
  <si>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</si>
  <si>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</si>
  <si>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</si>
  <si>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</si>
  <si>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</si>
  <si>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</si>
  <si>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</si>
  <si>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</si>
  <si>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</si>
  <si>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</si>
  <si>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</si>
  <si>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</si>
  <si>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</si>
  <si>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</si>
  <si>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</si>
  <si>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</si>
  <si>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</si>
  <si>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</si>
  <si>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</si>
  <si>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</si>
  <si>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</si>
  <si>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</si>
  <si>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На модернизацию объектов водоснабжения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</si>
  <si>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</si>
  <si>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</si>
  <si>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</si>
  <si>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</si>
  <si>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</si>
  <si>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</si>
  <si>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</si>
  <si>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</si>
  <si>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</si>
  <si>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</si>
  <si>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</si>
  <si>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</si>
  <si>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</si>
  <si>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</si>
  <si>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</si>
  <si>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04102 82100</t>
  </si>
  <si>
    <t>04102 00000</t>
  </si>
  <si>
    <t>06000 00000</t>
  </si>
  <si>
    <t>Основное мероприятие "Проведение ежегодного совещания по подведению итогов работы АПК за отчетный год"</t>
  </si>
  <si>
    <t>13001 82900</t>
  </si>
  <si>
    <t>976</t>
  </si>
  <si>
    <t>975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</si>
  <si>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</si>
  <si>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</si>
  <si>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</si>
  <si>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Расходы, связанные с выполнением деятельности учреждений физической культуры и спорта</t>
  </si>
  <si>
    <t>10201 S2890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</si>
  <si>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</si>
  <si>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</si>
  <si>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</si>
  <si>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</si>
  <si>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</si>
  <si>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</si>
  <si>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</si>
  <si>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</si>
  <si>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</si>
  <si>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</si>
  <si>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</si>
  <si>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</si>
  <si>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</si>
  <si>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</si>
  <si>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</si>
  <si>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</si>
  <si>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08 </t>
  </si>
  <si>
    <t>ВСЕГО  РАСХОДОВ</t>
  </si>
  <si>
    <t>11</t>
  </si>
  <si>
    <t>12</t>
  </si>
  <si>
    <t>14</t>
  </si>
  <si>
    <t>Выравнивание бюджетной обеспеченности поселений из районного фонда финансовой поддержки</t>
  </si>
  <si>
    <t xml:space="preserve"> «О бюджете муниципального образования</t>
  </si>
  <si>
    <t>13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</si>
  <si>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</si>
  <si>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</si>
  <si>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</si>
  <si>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</si>
  <si>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</si>
  <si>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</si>
  <si>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540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</si>
  <si>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</si>
  <si>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</si>
  <si>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</si>
  <si>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</si>
  <si>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621</t>
  </si>
  <si>
    <t>611</t>
  </si>
  <si>
    <t>511</t>
  </si>
  <si>
    <t>ГРБС</t>
  </si>
  <si>
    <t>Субсидии автономным учреждениям на иные цели</t>
  </si>
  <si>
    <t>622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</si>
  <si>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</si>
  <si>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</si>
  <si>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111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</si>
  <si>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</si>
  <si>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</si>
  <si>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(тыс. рублей)</t>
  </si>
  <si>
    <t>969</t>
  </si>
  <si>
    <t>973</t>
  </si>
  <si>
    <t>968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</si>
  <si>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</si>
  <si>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</si>
  <si>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</si>
  <si>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</si>
  <si>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</si>
  <si>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</si>
  <si>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</si>
  <si>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</si>
  <si>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</si>
  <si>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</si>
  <si>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</si>
  <si>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</si>
  <si>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</si>
  <si>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</si>
  <si>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</si>
  <si>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</si>
  <si>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</si>
  <si>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</si>
  <si>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</si>
  <si>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</si>
  <si>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</si>
  <si>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</si>
  <si>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02201 61010</t>
  </si>
  <si>
    <t>119</t>
  </si>
  <si>
    <t>04000 00000</t>
  </si>
  <si>
    <t>04100 00000</t>
  </si>
  <si>
    <t>05000 00000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</si>
  <si>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</si>
  <si>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</si>
  <si>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</si>
  <si>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</si>
  <si>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</si>
  <si>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</si>
  <si>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</si>
  <si>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</si>
  <si>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</si>
  <si>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</si>
  <si>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</si>
  <si>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</si>
  <si>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</si>
  <si>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</si>
  <si>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</si>
  <si>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</si>
  <si>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</si>
  <si>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</si>
  <si>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</si>
  <si>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</si>
  <si>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</si>
  <si>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</si>
  <si>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</si>
  <si>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</si>
  <si>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</si>
  <si>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</si>
  <si>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</si>
  <si>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</si>
  <si>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</si>
  <si>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</si>
  <si>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</si>
  <si>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</si>
  <si>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</si>
  <si>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</si>
  <si>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</si>
  <si>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</si>
  <si>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</si>
  <si>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</si>
  <si>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</si>
  <si>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</si>
  <si>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</si>
  <si>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</si>
  <si>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</si>
  <si>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</si>
  <si>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</si>
  <si>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</si>
  <si>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</si>
  <si>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</si>
  <si>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</si>
  <si>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</si>
  <si>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</si>
  <si>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</si>
  <si>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</si>
  <si>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</si>
  <si>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</si>
  <si>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</si>
  <si>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</si>
  <si>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</si>
  <si>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</si>
  <si>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</si>
  <si>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</si>
  <si>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</si>
  <si>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</si>
  <si>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</si>
  <si>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</si>
  <si>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</si>
  <si>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</si>
  <si>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</si>
  <si>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</si>
  <si>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</si>
  <si>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</si>
  <si>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</si>
  <si>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</si>
  <si>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</si>
  <si>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сумма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</si>
  <si>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</si>
  <si>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</si>
  <si>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</si>
  <si>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</si>
  <si>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</si>
  <si>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</si>
  <si>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</si>
  <si>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</si>
  <si>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</si>
  <si>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</si>
  <si>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</si>
  <si>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</si>
  <si>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</si>
  <si>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05001 00000</t>
  </si>
  <si>
    <t>05001 82900</t>
  </si>
  <si>
    <t>01001 00000</t>
  </si>
  <si>
    <t>10201 53030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</si>
  <si>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</si>
  <si>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L3040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</si>
  <si>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</si>
  <si>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16000 00000</t>
  </si>
  <si>
    <t>Основное мероприятие "Благоустройство дворовых и общественных территорий "</t>
  </si>
  <si>
    <t>Расходы на обеспечение деятельности учреждения</t>
  </si>
  <si>
    <t>853</t>
  </si>
  <si>
    <t>Уплата иных платежей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</si>
  <si>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</si>
  <si>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</si>
  <si>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</si>
  <si>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17000 00000</t>
  </si>
  <si>
    <t>160F2 00000</t>
  </si>
  <si>
    <t>Основное мероприятие "Улучшение качества питьевой воды"</t>
  </si>
  <si>
    <t>08301 S2270</t>
  </si>
  <si>
    <t>08101 S2340</t>
  </si>
  <si>
    <t>08201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</si>
  <si>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</si>
  <si>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</si>
  <si>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</si>
  <si>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</si>
  <si>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09100 00000</t>
  </si>
  <si>
    <t>09101 82600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</si>
  <si>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</si>
  <si>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</si>
  <si>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</si>
  <si>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</si>
  <si>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</si>
  <si>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</si>
  <si>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</si>
  <si>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</si>
  <si>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</si>
  <si>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</si>
  <si>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</si>
  <si>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17001 00000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</si>
  <si>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</si>
  <si>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</si>
  <si>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</si>
  <si>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</si>
  <si>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</si>
  <si>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</si>
  <si>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</si>
  <si>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</si>
  <si>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</si>
  <si>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>160F2 55550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</si>
  <si>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</si>
  <si>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</si>
  <si>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</si>
  <si>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</si>
  <si>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</si>
  <si>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</si>
  <si>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</si>
  <si>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</si>
  <si>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09200 00000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</si>
  <si>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</si>
  <si>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</si>
  <si>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</si>
  <si>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</si>
  <si>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</si>
  <si>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</si>
  <si>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</si>
  <si>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</si>
  <si>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 на проведение мероприятий в области физической культуры и спорт"</t>
  </si>
  <si>
    <t>0920100000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</si>
  <si>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</si>
  <si>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</si>
  <si>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</si>
  <si>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"Расходы, связанные с выполнением деятельности учреждений молодежной политики"</t>
  </si>
  <si>
    <t>10201 73040</t>
  </si>
  <si>
    <t>10201 S2Л40</t>
  </si>
  <si>
    <t>10201 SЛ40</t>
  </si>
  <si>
    <t>Реализация мероприятий регионального проекта "Социальная активность"</t>
  </si>
  <si>
    <t>09401 00000</t>
  </si>
  <si>
    <t>09401 83890</t>
  </si>
  <si>
    <t>247</t>
  </si>
  <si>
    <t>Закупка энергетических ресурсов</t>
  </si>
  <si>
    <t>04102 82150</t>
  </si>
  <si>
    <t>04201 82170</t>
  </si>
  <si>
    <t>Субсидии автономным учреждениям на иные цели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</si>
  <si>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</si>
  <si>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</si>
  <si>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</si>
  <si>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</si>
  <si>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360</t>
  </si>
  <si>
    <t>Иные выплаты населению</t>
  </si>
  <si>
    <t>Разработка, принятие и софинансирование муниципальных программ по сохранению и развитию бурятского языка</t>
  </si>
  <si>
    <t>22000 00000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</si>
  <si>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</si>
  <si>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</si>
  <si>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Основное мероприятие "Организация деятельности по обеспечению сохранения и развития бурятского языка"</t>
  </si>
  <si>
    <t>22002 00000</t>
  </si>
  <si>
    <t>22002 S5060</t>
  </si>
  <si>
    <t xml:space="preserve">Распределение бюджетных ассигнований по муниципальным программам на 2023 год </t>
  </si>
  <si>
    <t>На дорожную деятельность в отношении автомобильных дорог общего пользования местного значения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</si>
  <si>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</si>
  <si>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Реализация мероприятий по обеспечению жильем молодых семей</t>
  </si>
  <si>
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</si>
  <si>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</si>
  <si>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</si>
  <si>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</si>
  <si>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Субсидии муниципальным учреждениям, реализующим программы спортивной подготовки</t>
  </si>
  <si>
    <t>«Селенгинский район» на 2023 год</t>
  </si>
  <si>
    <t>плановый период 2024-2025 годов"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</si>
  <si>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</si>
  <si>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</si>
  <si>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Обеспечение комплексного развития сельских территорий</t>
  </si>
  <si>
    <t>Реализация мероприятий по модернизации школьных систем образования</t>
  </si>
  <si>
    <t>10203 L7500</t>
  </si>
  <si>
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</si>
  <si>
    <t>10203 S2И50</t>
  </si>
  <si>
    <t>122</t>
  </si>
  <si>
    <t>852</t>
  </si>
  <si>
    <t>Уплата прочих налогов, сборов</t>
  </si>
  <si>
    <t>9402 83170</t>
  </si>
  <si>
    <t>Иные выплаты персоналу государственных (муниципальных) органов, за исключением фонда оплаты труда</t>
  </si>
  <si>
    <t>Подпрограмма «Управление муниципальным долгом»</t>
  </si>
  <si>
    <t>02300 00000</t>
  </si>
  <si>
    <t>Основное мероприятие "Обслуживание муниципального долга"</t>
  </si>
  <si>
    <t>02301 00000</t>
  </si>
  <si>
    <t>Процентные платежи по муниципальному долгу</t>
  </si>
  <si>
    <t>02301 87010</t>
  </si>
  <si>
    <t>Обслуживание муниципального долга</t>
  </si>
  <si>
    <t>730</t>
  </si>
  <si>
    <t>Софинансирование расходных обязательств муниципальных районов (городских округов)</t>
  </si>
  <si>
    <t>10101 S2160</t>
  </si>
  <si>
    <t>Исполнение расходных обязательств муниципальных районов (городских округов)</t>
  </si>
  <si>
    <t>10501 S2160</t>
  </si>
  <si>
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</si>
  <si>
    <t>18001 00000</t>
  </si>
  <si>
    <t>18001 S2М80</t>
  </si>
  <si>
    <t>Субсидия на комплексные кадастровые работы, финансируемые из средств республиканского бюджета</t>
  </si>
  <si>
    <t>04103 S2П90</t>
  </si>
  <si>
    <t>04103 S2310</t>
  </si>
  <si>
    <t>414</t>
  </si>
  <si>
    <t>Бюджетные инвестиции в объекты капитального строительства государственной (муниципальной) собственности</t>
  </si>
  <si>
    <t>от "23" декабря 2022 № 227</t>
  </si>
  <si>
    <t>03001 82900</t>
  </si>
  <si>
    <t>Прочие мероприятия, связаные с выполнением обязательста ОМСУ</t>
  </si>
  <si>
    <t>03001 00000</t>
  </si>
  <si>
    <t>Основное мероприятие "Организация и проведение мероприятий в сфере туризма на муниципальном уровне"</t>
  </si>
  <si>
    <t>06010 82900</t>
  </si>
  <si>
    <t>06010 00000</t>
  </si>
  <si>
    <t>06031 L5760</t>
  </si>
  <si>
    <t>06031 00000</t>
  </si>
  <si>
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</si>
  <si>
    <t>06030 00000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</si>
  <si>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</si>
  <si>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06032 L5760</t>
  </si>
  <si>
    <t xml:space="preserve">Обеспечение комплексного развития сельских территорий (Строительство сельского дома культуры в у. Тохой, ул.Ленина, уч.№27А) </t>
  </si>
  <si>
    <t>06033 L5760</t>
  </si>
  <si>
    <t>06033 00000</t>
  </si>
  <si>
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</si>
  <si>
    <t>06032 00000</t>
  </si>
  <si>
    <t>06034 L5760</t>
  </si>
  <si>
    <t>06034 00000</t>
  </si>
  <si>
    <t xml:space="preserve">Обеспечение комплексного развития сельских территорий (Капитальный ремонт Цайдамского сельского клуба в у. Цайдам, ул.Школьная, д.23) </t>
  </si>
  <si>
    <t>06035 L5760</t>
  </si>
  <si>
    <t>06035 00000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</si>
  <si>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</si>
  <si>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06036 L5760</t>
  </si>
  <si>
    <t>06036 00000</t>
  </si>
  <si>
    <t>Обеспечение комплексного развития сельских территорий (Капитальный ремонт сетей водоснабжения г.Гусиноозерск)</t>
  </si>
  <si>
    <t>06037 L5760</t>
  </si>
  <si>
    <t>06037 00000</t>
  </si>
  <si>
    <t>Обеспечение комплексного развития сельских территорий (Капитальный ремонт районного Дома культуры для МАУ РДК "Шахтер" г.Гусиноозерск)</t>
  </si>
  <si>
    <t>06040 L5760</t>
  </si>
  <si>
    <t>06040 00000</t>
  </si>
  <si>
    <t>851</t>
  </si>
  <si>
    <t>Уплата налога на имущество организаций и земельного налога</t>
  </si>
  <si>
    <t>Закупка товаров, работ, услуг в сфере информационно-коммуникационных технологий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</si>
  <si>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</si>
  <si>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04304 S23Д0</t>
  </si>
  <si>
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</si>
  <si>
    <t>04304 S21Д0</t>
  </si>
  <si>
    <t>04304 00000</t>
  </si>
  <si>
    <t>Основное мероприятие "Содержание автомобильных дорог общего пользования местного значения"</t>
  </si>
  <si>
    <t>Подпрограмма "Развитие дорожной сети в Селенгинском районе"</t>
  </si>
  <si>
    <t>04300 00000</t>
  </si>
  <si>
    <t>04304 82200</t>
  </si>
  <si>
    <t>Приложение №9</t>
  </si>
  <si>
    <t>к решению районного Совета депутатов МО "Селенгинский район"</t>
  </si>
  <si>
    <t>02201 63010</t>
  </si>
  <si>
    <t>970</t>
  </si>
  <si>
    <t>Иные межбюджетные трансферты на прочие мероприятия</t>
  </si>
  <si>
    <t>03002 S2610</t>
  </si>
  <si>
    <t>Благоустройство территорий, прилегающих к местам туристского показа в муниципальных образованиях в Республике Бурятия</t>
  </si>
  <si>
    <t>03002 00000</t>
  </si>
  <si>
    <t>Основное мероприятие "Повышение уровня благоустройства территорий массового отдыха, в том числе прилегающих к местам туристического показа"</t>
  </si>
  <si>
    <t>08101 S2160</t>
  </si>
  <si>
    <t>Субсидии бюджетным учреждениям на иные цели</t>
  </si>
  <si>
    <t>08101 R5190</t>
  </si>
  <si>
    <t xml:space="preserve">Комплектование книжных фондов библиотек муниципальных образований и государственных библиотек городов Москвы и Санкт-Петербурга	</t>
  </si>
  <si>
    <t>08201 S2160</t>
  </si>
  <si>
    <t>08201 L4670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</si>
  <si>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</si>
  <si>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112</t>
  </si>
  <si>
    <t>Иные выплаты персоналу учреждений, за исключением фонда оплаты труда</t>
  </si>
  <si>
    <t>350</t>
  </si>
  <si>
    <t>Премии и гранты</t>
  </si>
  <si>
    <t>09301 S2160</t>
  </si>
  <si>
    <t>10301 S2160</t>
  </si>
  <si>
    <t>170F5 52430</t>
  </si>
  <si>
    <t>Cтроительство и реконструкция (модернизация) объектов питьевого водоснабжения</t>
  </si>
  <si>
    <t>17001 S2860</t>
  </si>
  <si>
    <t>Муниципальная программа "Охрана окружающей среды в муниципальном образовании "Селенгинский район" на 2023-2025гг."</t>
  </si>
  <si>
    <t>25000 00000</t>
  </si>
  <si>
    <t>25001 82900</t>
  </si>
  <si>
    <t>25001 00000</t>
  </si>
  <si>
    <t>Основное мероприятие "Проведение мониторинга несанкционированных свалок"</t>
  </si>
  <si>
    <t>25002 82900</t>
  </si>
  <si>
    <t>25002 00000</t>
  </si>
  <si>
    <t>Основное мероприятие "Выполнение работ по санитарной очистке территорий Селенгинского района"</t>
  </si>
  <si>
    <t>25003 82900</t>
  </si>
  <si>
    <t>25003 00000</t>
  </si>
  <si>
    <t>Основное мероприятие "Повышение уровня благоустройства территории"</t>
  </si>
  <si>
    <t xml:space="preserve">Приложение №8     </t>
  </si>
  <si>
    <t xml:space="preserve">01004 82900 </t>
  </si>
  <si>
    <t>01004 00000</t>
  </si>
  <si>
    <t>Основное мероприятие "Изготовление комплектов памятных медалей "100 лет Селенгинского района Республики Бурятия"</t>
  </si>
  <si>
    <t>01003 82900</t>
  </si>
  <si>
    <t>01003 00000</t>
  </si>
  <si>
    <t>Основное мероприятие "Проведение рейтинговой оценки показателей эффективности развития сельских поселений"</t>
  </si>
  <si>
    <t xml:space="preserve">01005 82900 </t>
  </si>
  <si>
    <t>243</t>
  </si>
  <si>
    <t>Закупка товаров, работ, услуг в целях капитального ремонта государственного (муниципального) имущества</t>
  </si>
  <si>
    <t>04304 743Д0</t>
  </si>
  <si>
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</si>
  <si>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084A2 55190</t>
  </si>
  <si>
    <t>Государственная поддержка отрасли культура</t>
  </si>
  <si>
    <t>09301 S2140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</si>
  <si>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</si>
  <si>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093P5 50810</t>
  </si>
  <si>
    <t>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</si>
  <si>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093P5 52290</t>
  </si>
  <si>
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</si>
  <si>
    <t>10201 S2К90</t>
  </si>
  <si>
    <t>10201 S2P40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</si>
  <si>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</si>
  <si>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14001 74030</t>
  </si>
  <si>
    <t>Премирование победителей и призеров республиканского конкурса "Лучшее территориальное общественное самоуправление"</t>
  </si>
  <si>
    <t>15001 82900</t>
  </si>
  <si>
    <t>15001 00000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</si>
  <si>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</si>
  <si>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</si>
  <si>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</si>
  <si>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19002 S2140</t>
  </si>
  <si>
    <t>19001 S2140</t>
  </si>
  <si>
    <t>19002 00000</t>
  </si>
  <si>
    <t xml:space="preserve">Основное мероприятие "Благоустройство территории учреждений социальной сферы АМО "Селенгинский район"" </t>
  </si>
  <si>
    <t>19001 00000</t>
  </si>
  <si>
    <t xml:space="preserve">Основное мероприятие "Благоустройство территории во всех населенных пунктах МО СП </t>
  </si>
  <si>
    <t>19000 00000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</si>
  <si>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</si>
  <si>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21001 82900</t>
  </si>
  <si>
    <t>21001 00000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</si>
  <si>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</si>
  <si>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</si>
  <si>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24001 S2570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</si>
  <si>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</si>
  <si>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24001 00000</t>
  </si>
  <si>
    <t>24000 00000</t>
  </si>
  <si>
    <t>Основное мероприятие "Уничтожение очагов произрастания дикорастущей конопли"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</si>
  <si>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</si>
  <si>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</si>
  <si>
    <t>10101 S4760</t>
  </si>
  <si>
    <t>04102 S4760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</si>
  <si>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</si>
  <si>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</si>
  <si>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На укрепление материально-технической базы отрасли "Культура"</t>
  </si>
  <si>
    <t>08101 S2950</t>
  </si>
  <si>
    <t>08201 S2950</t>
  </si>
  <si>
    <t>08101 S4760</t>
  </si>
  <si>
    <t>08201 S4760</t>
  </si>
  <si>
    <t>08301 S4760</t>
  </si>
  <si>
    <t>08402 S4760</t>
  </si>
  <si>
    <t>09401 S4760</t>
  </si>
  <si>
    <t>09601 S4760</t>
  </si>
  <si>
    <t>10301 S4760</t>
  </si>
  <si>
    <t>340</t>
  </si>
  <si>
    <t>Стипендии</t>
  </si>
  <si>
    <t>10501 S4760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</si>
  <si>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</si>
  <si>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Муниципальная Программа «Развитие муниципальной службы в Селенгинском районе на 2020 - 2025 годы»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</si>
  <si>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</si>
  <si>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</si>
  <si>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</si>
  <si>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</si>
  <si>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«Комплексное развитие сельских территорий в Селенгинском районе на 2023-2025 годы»</t>
  </si>
  <si>
    <t>Муниципальная Программа «Развитие культуры в Селенгинском районе на 2020 – 2025 годы»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</si>
  <si>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</si>
  <si>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МП «Развитие образования в Селенгинском районе на 2020-2025 годы"</t>
  </si>
  <si>
    <t>Муниципальная программа «Старшее поколение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</si>
  <si>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</si>
  <si>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</si>
  <si>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"Чистая вода на 2020-2025 годы"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</si>
  <si>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</si>
  <si>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"Профилактика преступлений и иных правонарушений в Селенгинском районе на 2023-2025 годы"</t>
  </si>
  <si>
    <t>Муниципальная программа «Сохранение и развитие бурятского языка в Селенгинском районе на 2021-2025 годы"</t>
  </si>
  <si>
    <t>160F2 54240</t>
  </si>
  <si>
    <t>160F2 5424F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</si>
  <si>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</si>
  <si>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</si>
  <si>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170F5 00000</t>
  </si>
  <si>
    <t>10103 S2140</t>
  </si>
  <si>
    <t>10103 00000</t>
  </si>
  <si>
    <t>09301 S4760</t>
  </si>
  <si>
    <t>от "07" декабря  2023  № 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</si>
</sst>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00"/>
  </numFmts>
  <fonts count="25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sz val="10"/>
      <name val="Arial Cyr"/>
      <charset val="204"/>
    </font>
    <font>
      <i/>
      <sz val="10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i/>
      <sz val="10"/>
      <name val="Times New Roman CYR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125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0" fontId="3" fillId="5" borderId="1" xfId="0" applyFont="1" applyFill="1" applyBorder="1" applyAlignment="1">
      <alignment horizontal="left" vertical="center" wrapText="1"/>
    </xf>
    <xf numFmtId="165" fontId="1" fillId="0" borderId="0" xfId="1" applyNumberFormat="1" applyFont="1" applyAlignment="1">
      <alignment wrapText="1"/>
    </xf>
    <xf numFmtId="0" fontId="2" fillId="4" borderId="0" xfId="0" applyFont="1" applyFill="1" applyAlignment="1">
      <alignment wrapText="1"/>
    </xf>
    <xf numFmtId="49" fontId="2" fillId="4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165" fontId="2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/>
    <xf numFmtId="165" fontId="6" fillId="6" borderId="1" xfId="0" applyNumberFormat="1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165" fontId="7" fillId="6" borderId="3" xfId="0" applyNumberFormat="1" applyFont="1" applyFill="1" applyBorder="1" applyAlignment="1">
      <alignment horizontal="center" vertical="center" wrapText="1"/>
    </xf>
    <xf numFmtId="165" fontId="4" fillId="6" borderId="3" xfId="0" applyNumberFormat="1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/>
    </xf>
    <xf numFmtId="165" fontId="4" fillId="6" borderId="1" xfId="0" applyNumberFormat="1" applyFont="1" applyFill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0" fontId="1" fillId="7" borderId="0" xfId="0" applyFont="1" applyFill="1" applyAlignment="1">
      <alignment wrapText="1"/>
    </xf>
    <xf numFmtId="49" fontId="7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0" xfId="0" applyNumberFormat="1" applyFont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49" fontId="21" fillId="0" borderId="1" xfId="0" applyNumberFormat="1" applyFont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left" vertical="center" wrapText="1"/>
    </xf>
    <xf numFmtId="165" fontId="1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/>
    <xf numFmtId="0" fontId="19" fillId="0" borderId="1" xfId="0" applyFont="1" applyBorder="1" applyAlignment="1">
      <alignment vertical="center" wrapText="1"/>
    </xf>
    <xf numFmtId="165" fontId="19" fillId="6" borderId="1" xfId="0" applyNumberFormat="1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left" vertical="top" wrapText="1"/>
    </xf>
    <xf numFmtId="0" fontId="19" fillId="0" borderId="1" xfId="0" applyFont="1" applyBorder="1" applyAlignment="1">
      <alignment wrapText="1"/>
    </xf>
    <xf numFmtId="49" fontId="20" fillId="6" borderId="1" xfId="0" applyNumberFormat="1" applyFont="1" applyFill="1" applyBorder="1" applyAlignment="1">
      <alignment horizontal="center" vertical="center" wrapText="1"/>
    </xf>
    <xf numFmtId="165" fontId="20" fillId="6" borderId="1" xfId="0" applyNumberFormat="1" applyFont="1" applyFill="1" applyBorder="1" applyAlignment="1">
      <alignment horizontal="center" vertical="center" wrapText="1"/>
    </xf>
    <xf numFmtId="0" fontId="10" fillId="6" borderId="0" xfId="0" applyFont="1" applyFill="1" applyAlignment="1">
      <alignment wrapText="1"/>
    </xf>
    <xf numFmtId="0" fontId="1" fillId="6" borderId="0" xfId="0" applyFont="1" applyFill="1" applyAlignment="1">
      <alignment wrapText="1"/>
    </xf>
    <xf numFmtId="0" fontId="6" fillId="6" borderId="1" xfId="0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11" fillId="6" borderId="0" xfId="0" applyFont="1" applyFill="1" applyAlignment="1">
      <alignment wrapText="1"/>
    </xf>
    <xf numFmtId="0" fontId="4" fillId="6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wrapText="1"/>
    </xf>
    <xf numFmtId="0" fontId="24" fillId="0" borderId="0" xfId="0" applyFont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0" fillId="7" borderId="0" xfId="0" applyFont="1" applyFill="1" applyAlignment="1">
      <alignment wrapText="1"/>
    </xf>
    <xf numFmtId="0" fontId="3" fillId="6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7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6" xr:uid="{00000000-0005-0000-0000-000003000000}"/>
    <cellStyle name="Финансовый 2 3" xfId="4" xr:uid="{00000000-0005-0000-0000-000004000000}"/>
    <cellStyle name="Финансовый 3" xfId="5" xr:uid="{00000000-0005-0000-0000-000005000000}"/>
    <cellStyle name="Финансовый 4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1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84" Type="http://schemas.openxmlformats.org/officeDocument/2006/relationships/revisionLog" Target="revisionLog6.xml"/><Relationship Id="rId189" Type="http://schemas.openxmlformats.org/officeDocument/2006/relationships/revisionLog" Target="revisionLog10.xml"/><Relationship Id="rId192" Type="http://schemas.openxmlformats.org/officeDocument/2006/relationships/revisionLog" Target="revisionLog14.xml"/><Relationship Id="rId197" Type="http://schemas.openxmlformats.org/officeDocument/2006/relationships/revisionLog" Target="revisionLog18.xml"/><Relationship Id="rId206" Type="http://schemas.openxmlformats.org/officeDocument/2006/relationships/revisionLog" Target="revisionLog27.xml"/><Relationship Id="rId219" Type="http://schemas.openxmlformats.org/officeDocument/2006/relationships/revisionLog" Target="revisionLog38.xml"/><Relationship Id="rId188" Type="http://schemas.openxmlformats.org/officeDocument/2006/relationships/revisionLog" Target="revisionLog9.xml"/><Relationship Id="rId201" Type="http://schemas.openxmlformats.org/officeDocument/2006/relationships/revisionLog" Target="revisionLog22.xml"/><Relationship Id="rId214" Type="http://schemas.openxmlformats.org/officeDocument/2006/relationships/revisionLog" Target="revisionLog11.xml"/><Relationship Id="rId183" Type="http://schemas.openxmlformats.org/officeDocument/2006/relationships/revisionLog" Target="revisionLog5.xml"/><Relationship Id="rId191" Type="http://schemas.openxmlformats.org/officeDocument/2006/relationships/revisionLog" Target="revisionLog13.xml"/><Relationship Id="rId196" Type="http://schemas.openxmlformats.org/officeDocument/2006/relationships/revisionLog" Target="revisionLog111.xml"/><Relationship Id="rId200" Type="http://schemas.openxmlformats.org/officeDocument/2006/relationships/revisionLog" Target="revisionLog21.xml"/><Relationship Id="rId205" Type="http://schemas.openxmlformats.org/officeDocument/2006/relationships/revisionLog" Target="revisionLog26.xml"/><Relationship Id="rId213" Type="http://schemas.openxmlformats.org/officeDocument/2006/relationships/revisionLog" Target="revisionLog33.xml"/><Relationship Id="rId218" Type="http://schemas.openxmlformats.org/officeDocument/2006/relationships/revisionLog" Target="revisionLog37.xml"/><Relationship Id="rId179" Type="http://schemas.openxmlformats.org/officeDocument/2006/relationships/revisionLog" Target="revisionLog1111.xml"/><Relationship Id="rId182" Type="http://schemas.openxmlformats.org/officeDocument/2006/relationships/revisionLog" Target="revisionLog3.xml"/><Relationship Id="rId187" Type="http://schemas.openxmlformats.org/officeDocument/2006/relationships/revisionLog" Target="revisionLog12.xml"/><Relationship Id="rId195" Type="http://schemas.openxmlformats.org/officeDocument/2006/relationships/revisionLog" Target="revisionLog17.xml"/><Relationship Id="rId209" Type="http://schemas.openxmlformats.org/officeDocument/2006/relationships/revisionLog" Target="revisionLog30.xml"/><Relationship Id="rId217" Type="http://schemas.openxmlformats.org/officeDocument/2006/relationships/revisionLog" Target="revisionLog36.xml"/><Relationship Id="rId221" Type="http://schemas.openxmlformats.org/officeDocument/2006/relationships/revisionLog" Target="revisionLog39.xml"/><Relationship Id="rId178" Type="http://schemas.openxmlformats.org/officeDocument/2006/relationships/revisionLog" Target="revisionLog11111.xml"/><Relationship Id="rId190" Type="http://schemas.openxmlformats.org/officeDocument/2006/relationships/revisionLog" Target="revisionLog121.xml"/><Relationship Id="rId204" Type="http://schemas.openxmlformats.org/officeDocument/2006/relationships/revisionLog" Target="revisionLog25.xml"/><Relationship Id="rId212" Type="http://schemas.openxmlformats.org/officeDocument/2006/relationships/revisionLog" Target="revisionLog15.xml"/><Relationship Id="rId220" Type="http://schemas.openxmlformats.org/officeDocument/2006/relationships/revisionLog" Target="revisionLog1.xml"/><Relationship Id="rId181" Type="http://schemas.openxmlformats.org/officeDocument/2006/relationships/revisionLog" Target="revisionLog2.xml"/><Relationship Id="rId186" Type="http://schemas.openxmlformats.org/officeDocument/2006/relationships/revisionLog" Target="revisionLog8.xml"/><Relationship Id="rId194" Type="http://schemas.openxmlformats.org/officeDocument/2006/relationships/revisionLog" Target="revisionLog16.xml"/><Relationship Id="rId199" Type="http://schemas.openxmlformats.org/officeDocument/2006/relationships/revisionLog" Target="revisionLog20.xml"/><Relationship Id="rId203" Type="http://schemas.openxmlformats.org/officeDocument/2006/relationships/revisionLog" Target="revisionLog24.xml"/><Relationship Id="rId208" Type="http://schemas.openxmlformats.org/officeDocument/2006/relationships/revisionLog" Target="revisionLog29.xml"/><Relationship Id="rId216" Type="http://schemas.openxmlformats.org/officeDocument/2006/relationships/revisionLog" Target="revisionLog35.xml"/><Relationship Id="rId185" Type="http://schemas.openxmlformats.org/officeDocument/2006/relationships/revisionLog" Target="revisionLog7.xml"/><Relationship Id="rId198" Type="http://schemas.openxmlformats.org/officeDocument/2006/relationships/revisionLog" Target="revisionLog19.xml"/><Relationship Id="rId211" Type="http://schemas.openxmlformats.org/officeDocument/2006/relationships/revisionLog" Target="revisionLog32.xml"/><Relationship Id="rId180" Type="http://schemas.openxmlformats.org/officeDocument/2006/relationships/revisionLog" Target="revisionLog4.xml"/><Relationship Id="rId193" Type="http://schemas.openxmlformats.org/officeDocument/2006/relationships/revisionLog" Target="revisionLog151.xml"/><Relationship Id="rId202" Type="http://schemas.openxmlformats.org/officeDocument/2006/relationships/revisionLog" Target="revisionLog23.xml"/><Relationship Id="rId207" Type="http://schemas.openxmlformats.org/officeDocument/2006/relationships/revisionLog" Target="revisionLog28.xml"/><Relationship Id="rId210" Type="http://schemas.openxmlformats.org/officeDocument/2006/relationships/revisionLog" Target="revisionLog31.xml"/><Relationship Id="rId215" Type="http://schemas.openxmlformats.org/officeDocument/2006/relationships/revisionLog" Target="revisionLog3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89D11BE-FD00-4F58-A0C0-CEB5E45ABB12}" diskRevisions="1" revisionId="4985" version="185">
  <header guid="{20CAC57B-1E8C-442B-B5EF-BA45056225ED}" dateTime="2023-03-14T15:31:30" maxSheetId="2" userName="Пользователь" r:id="rId178" minRId="3224" maxRId="3560">
    <sheetIdMap count="1">
      <sheetId val="1"/>
    </sheetIdMap>
  </header>
  <header guid="{F7CA1AE0-FA76-4A00-9CEF-2C9B09471388}" dateTime="2023-03-14T15:51:05" maxSheetId="2" userName="Ольга Владимировна" r:id="rId179" minRId="3563" maxRId="3564">
    <sheetIdMap count="1">
      <sheetId val="1"/>
    </sheetIdMap>
  </header>
  <header guid="{3E708BAE-B2E9-41F6-B3F2-70A296FA370E}" dateTime="2023-03-24T10:00:03" maxSheetId="2" userName="Пользователь" r:id="rId180" minRId="3565">
    <sheetIdMap count="1">
      <sheetId val="1"/>
    </sheetIdMap>
  </header>
  <header guid="{074C6514-365B-41C5-A154-A65C9CE87C23}" dateTime="2023-06-19T14:01:56" maxSheetId="2" userName="Пользователь" r:id="rId181" minRId="3568" maxRId="3686">
    <sheetIdMap count="1">
      <sheetId val="1"/>
    </sheetIdMap>
  </header>
  <header guid="{8925F3AC-8297-4FCE-9FB7-E396C525819F}" dateTime="2023-06-19T14:41:04" maxSheetId="2" userName="Пользователь" r:id="rId182" minRId="3687" maxRId="3808">
    <sheetIdMap count="1">
      <sheetId val="1"/>
    </sheetIdMap>
  </header>
  <header guid="{CA9381FA-3678-4EFE-B17E-FD85B02B2E5E}" dateTime="2023-06-19T15:31:19" maxSheetId="2" userName="Пользователь" r:id="rId183" minRId="3809" maxRId="4013">
    <sheetIdMap count="1">
      <sheetId val="1"/>
    </sheetIdMap>
  </header>
  <header guid="{7DBF28CA-E6BC-400C-B54C-C14A1E4B2A5A}" dateTime="2023-06-19T15:45:12" maxSheetId="2" userName="Пользователь" r:id="rId184" minRId="4014" maxRId="4084">
    <sheetIdMap count="1">
      <sheetId val="1"/>
    </sheetIdMap>
  </header>
  <header guid="{D535CE8D-4D61-497C-B345-4291D1290670}" dateTime="2023-06-19T15:57:06" maxSheetId="2" userName="Пользователь" r:id="rId185" minRId="4085" maxRId="4176">
    <sheetIdMap count="1">
      <sheetId val="1"/>
    </sheetIdMap>
  </header>
  <header guid="{20DDA6AD-B8DA-40C8-8B69-107B67E542AD}" dateTime="2023-06-19T16:00:48" maxSheetId="2" userName="Пользователь" r:id="rId186" minRId="4177" maxRId="4189">
    <sheetIdMap count="1">
      <sheetId val="1"/>
    </sheetIdMap>
  </header>
  <header guid="{862ECDF8-63F8-4372-BE68-3C82D4342207}" dateTime="2023-06-20T09:43:40" maxSheetId="2" userName="Ольга Владимировна" r:id="rId187" minRId="4190">
    <sheetIdMap count="1">
      <sheetId val="1"/>
    </sheetIdMap>
  </header>
  <header guid="{B344906B-C3F9-4296-B445-BC4ADE6F4752}" dateTime="2023-06-29T08:41:56" maxSheetId="2" userName="Пользователь" r:id="rId188" minRId="4191" maxRId="4219">
    <sheetIdMap count="1">
      <sheetId val="1"/>
    </sheetIdMap>
  </header>
  <header guid="{93008B7A-79B5-47DF-AA5E-173CC9426978}" dateTime="2023-06-29T13:33:44" maxSheetId="2" userName="Пользователь" r:id="rId189" minRId="4220" maxRId="4222">
    <sheetIdMap count="1">
      <sheetId val="1"/>
    </sheetIdMap>
  </header>
  <header guid="{98F8F103-0DC7-421C-9F3D-34093F97106D}" dateTime="2023-06-29T16:51:36" maxSheetId="2" userName="Пользователь" r:id="rId190" minRId="4223">
    <sheetIdMap count="1">
      <sheetId val="1"/>
    </sheetIdMap>
  </header>
  <header guid="{9CF921B7-E6AA-406E-84DE-1DB9E48FA89B}" dateTime="2023-10-05T15:49:04" maxSheetId="2" userName="Пользователь" r:id="rId191" minRId="4224" maxRId="4375">
    <sheetIdMap count="1">
      <sheetId val="1"/>
    </sheetIdMap>
  </header>
  <header guid="{626D7347-A91D-4D7A-B042-7C945EF601EF}" dateTime="2023-10-05T15:57:49" maxSheetId="2" userName="Пользователь" r:id="rId192" minRId="4378" maxRId="4440">
    <sheetIdMap count="1">
      <sheetId val="1"/>
    </sheetIdMap>
  </header>
  <header guid="{95EB88B5-2B95-45E6-8EE0-95435377043A}" dateTime="2023-10-05T16:11:20" maxSheetId="2" userName="Пользователь" r:id="rId193" minRId="4441" maxRId="4550">
    <sheetIdMap count="1">
      <sheetId val="1"/>
    </sheetIdMap>
  </header>
  <header guid="{BE5CE7E6-1787-45F1-BD13-A5DCB879093F}" dateTime="2023-10-05T16:15:15" maxSheetId="2" userName="Пользователь" r:id="rId194" minRId="4551" maxRId="4596">
    <sheetIdMap count="1">
      <sheetId val="1"/>
    </sheetIdMap>
  </header>
  <header guid="{462A099A-0EC4-4642-92B2-E88525871075}" dateTime="2023-10-05T16:27:36" maxSheetId="2" userName="Пользователь" r:id="rId195" minRId="4597" maxRId="4616">
    <sheetIdMap count="1">
      <sheetId val="1"/>
    </sheetIdMap>
  </header>
  <header guid="{BB8A60A6-6C4D-4DE6-BCE5-06CA1F0A3BE6}" dateTime="2023-10-06T08:02:26" maxSheetId="2" userName="Ольга Владимировна" r:id="rId196" minRId="4617">
    <sheetIdMap count="1">
      <sheetId val="1"/>
    </sheetIdMap>
  </header>
  <header guid="{3434A655-F064-493E-B337-ADB13A69699C}" dateTime="2023-10-18T11:31:58" maxSheetId="2" userName="Пользователь" r:id="rId197" minRId="4618">
    <sheetIdMap count="1">
      <sheetId val="1"/>
    </sheetIdMap>
  </header>
  <header guid="{4560F939-363F-468D-813F-BD83075DAA5B}" dateTime="2023-10-18T11:35:04" maxSheetId="2" userName="Пользователь" r:id="rId198" minRId="4619">
    <sheetIdMap count="1">
      <sheetId val="1"/>
    </sheetIdMap>
  </header>
  <header guid="{8D51EF90-271D-4C94-9403-D15270F65ACB}" dateTime="2023-10-18T11:44:04" maxSheetId="2" userName="Пользователь" r:id="rId199" minRId="4620" maxRId="4634">
    <sheetIdMap count="1">
      <sheetId val="1"/>
    </sheetIdMap>
  </header>
  <header guid="{F02B7CB0-B805-42E9-867C-6F42469B70DA}" dateTime="2023-10-18T13:22:11" maxSheetId="2" userName="Пользователь" r:id="rId200" minRId="4635" maxRId="4655">
    <sheetIdMap count="1">
      <sheetId val="1"/>
    </sheetIdMap>
  </header>
  <header guid="{F48AC5B9-D848-4980-9BC5-491F83D73DF1}" dateTime="2023-10-18T13:23:33" maxSheetId="2" userName="Пользователь" r:id="rId201" minRId="4656" maxRId="4685">
    <sheetIdMap count="1">
      <sheetId val="1"/>
    </sheetIdMap>
  </header>
  <header guid="{67460C89-F4CF-497C-8449-748358D5F6D5}" dateTime="2023-10-18T13:24:27" maxSheetId="2" userName="Пользователь" r:id="rId202" minRId="4686" maxRId="4687">
    <sheetIdMap count="1">
      <sheetId val="1"/>
    </sheetIdMap>
  </header>
  <header guid="{A3414696-7757-4DF6-AE3E-6DA1703D6BB7}" dateTime="2023-10-18T13:24:38" maxSheetId="2" userName="Пользователь" r:id="rId203" minRId="4690">
    <sheetIdMap count="1">
      <sheetId val="1"/>
    </sheetIdMap>
  </header>
  <header guid="{8A23FA35-443E-406F-BC39-D02A9BF07E9F}" dateTime="2023-10-18T13:47:27" maxSheetId="2" userName="Пользователь" r:id="rId204" minRId="4691" maxRId="4697">
    <sheetIdMap count="1">
      <sheetId val="1"/>
    </sheetIdMap>
  </header>
  <header guid="{C0E9908F-4516-4FFE-8B3E-523433524304}" dateTime="2023-10-18T13:55:59" maxSheetId="2" userName="Пользователь" r:id="rId205" minRId="4698">
    <sheetIdMap count="1">
      <sheetId val="1"/>
    </sheetIdMap>
  </header>
  <header guid="{58DEDA30-9EE2-414F-A2FC-FE1FFC80FFFF}" dateTime="2023-11-02T10:49:16" maxSheetId="2" userName="Пользователь" r:id="rId206" minRId="4699" maxRId="4754">
    <sheetIdMap count="1">
      <sheetId val="1"/>
    </sheetIdMap>
  </header>
  <header guid="{0BB8EC3A-863F-43E8-9EBF-15797C3A5F7D}" dateTime="2023-11-02T10:57:13" maxSheetId="2" userName="Пользователь" r:id="rId207" minRId="4755" maxRId="4788">
    <sheetIdMap count="1">
      <sheetId val="1"/>
    </sheetIdMap>
  </header>
  <header guid="{BA1597CB-4D06-4496-BAB0-711E4851A36D}" dateTime="2023-11-02T11:03:05" maxSheetId="2" userName="Пользователь" r:id="rId208" minRId="4791" maxRId="4817">
    <sheetIdMap count="1">
      <sheetId val="1"/>
    </sheetIdMap>
  </header>
  <header guid="{74AF05E2-EBB6-45FF-8384-E01DE26B6E14}" dateTime="2023-11-02T11:04:23" maxSheetId="2" userName="Пользователь" r:id="rId209" minRId="4820" maxRId="4822">
    <sheetIdMap count="1">
      <sheetId val="1"/>
    </sheetIdMap>
  </header>
  <header guid="{BC7B7312-A58F-47DC-BEA9-BCEAB8201AE6}" dateTime="2023-11-02T11:18:21" maxSheetId="2" userName="Пользователь" r:id="rId210" minRId="4823" maxRId="4870">
    <sheetIdMap count="1">
      <sheetId val="1"/>
    </sheetIdMap>
  </header>
  <header guid="{DC3AC1D7-1235-41B8-A052-93427AB34250}" dateTime="2023-11-02T11:31:14" maxSheetId="2" userName="Пользователь" r:id="rId211" minRId="4873">
    <sheetIdMap count="1">
      <sheetId val="1"/>
    </sheetIdMap>
  </header>
  <header guid="{753CA5A8-B46D-4952-81C2-AE12FF9905E3}" dateTime="2023-11-03T11:38:42" maxSheetId="2" userName="Ольга Владимировна" r:id="rId212" minRId="4874" maxRId="4875">
    <sheetIdMap count="1">
      <sheetId val="1"/>
    </sheetIdMap>
  </header>
  <header guid="{3761AF87-771C-4DA0-8047-9C0BFDF190D3}" dateTime="2023-11-10T08:36:25" maxSheetId="2" userName="Пользователь" r:id="rId213" minRId="4876">
    <sheetIdMap count="1">
      <sheetId val="1"/>
    </sheetIdMap>
  </header>
  <header guid="{3E602FB4-E1E6-42A9-8F6B-9697880BD405}" dateTime="2023-11-30T14:44:21" maxSheetId="2" userName="Ольга Владимировна" r:id="rId214" minRId="4877" maxRId="4878">
    <sheetIdMap count="1">
      <sheetId val="1"/>
    </sheetIdMap>
  </header>
  <header guid="{E028ED60-BABE-4AB9-B376-56BAE8AFFD51}" dateTime="2023-12-05T17:42:54" maxSheetId="2" userName="БутытоваСГ" r:id="rId215" minRId="4879" maxRId="4924">
    <sheetIdMap count="1">
      <sheetId val="1"/>
    </sheetIdMap>
  </header>
  <header guid="{B0DB5E4E-8169-4F9B-9EEC-DBCE836C4036}" dateTime="2023-12-05T17:51:06" maxSheetId="2" userName="БутытоваСГ" r:id="rId216" minRId="4927" maxRId="4966">
    <sheetIdMap count="1">
      <sheetId val="1"/>
    </sheetIdMap>
  </header>
  <header guid="{B44DFC2C-22D5-40C2-93A7-FD8C3803B50C}" dateTime="2023-12-05T17:51:17" maxSheetId="2" userName="БутытоваСГ" r:id="rId217" minRId="4969">
    <sheetIdMap count="1">
      <sheetId val="1"/>
    </sheetIdMap>
  </header>
  <header guid="{0AEC80A6-84DD-4F76-8858-92B468177D1D}" dateTime="2023-12-05T19:36:05" maxSheetId="2" userName="БутытоваСГ" r:id="rId218" minRId="4970" maxRId="4976">
    <sheetIdMap count="1">
      <sheetId val="1"/>
    </sheetIdMap>
  </header>
  <header guid="{B2D7AD79-0821-4043-97B3-71D1FEAB1749}" dateTime="2023-12-05T19:49:06" maxSheetId="2" userName="БутытоваСГ" r:id="rId219" minRId="4977" maxRId="4981">
    <sheetIdMap count="1">
      <sheetId val="1"/>
    </sheetIdMap>
  </header>
  <header guid="{36D86BBD-273A-4D5C-A726-3C7C6958EF78}" dateTime="2023-12-05T20:37:07" maxSheetId="2" userName="Ольга Владимировна" r:id="rId220" minRId="4982">
    <sheetIdMap count="1">
      <sheetId val="1"/>
    </sheetIdMap>
  </header>
  <header guid="{789D11BE-FD00-4F58-A0C0-CEB5E45ABB12}" dateTime="2023-12-14T17:08:13" maxSheetId="2" userName="Александр Михайлович" r:id="rId221" minRId="4983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4982" sId="1" odxf="1">
    <oc r="G3" t="inlineStr">
      <is>
        <t>от "02" ноября  2023  № 286</t>
      </is>
    </oc>
    <nc r="G3" t="inlineStr">
      <is>
        <t>от "____" декабря  2023  № ___</t>
      </is>
    </nc>
    <odxf/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0" sId="1">
    <oc r="A266" t="inlineStr">
      <is>
        <t>Обеспечение сбалансированности местных бюджетов по социально значимым и первоочередным расходам</t>
      </is>
    </oc>
    <nc r="A26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c rId="4221" sId="1">
    <oc r="B267" t="inlineStr">
      <is>
        <t>10101 S2B60</t>
      </is>
    </oc>
    <nc r="B267" t="inlineStr">
      <is>
        <t>10101 S4760</t>
      </is>
    </nc>
  </rcc>
  <rcc rId="4222" sId="1">
    <oc r="B266" t="inlineStr">
      <is>
        <t>10101 S2B60</t>
      </is>
    </oc>
    <nc r="B266" t="inlineStr">
      <is>
        <t>10101 S4760</t>
      </is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4877" sId="1">
    <oc r="B247" t="inlineStr">
      <is>
        <t>08402 S4760</t>
      </is>
    </oc>
    <nc r="B247" t="inlineStr">
      <is>
        <t>09301 S4760</t>
      </is>
    </nc>
  </rcc>
  <rcc rId="4878" sId="1">
    <oc r="B248" t="inlineStr">
      <is>
        <t>08402 S4760</t>
      </is>
    </oc>
    <nc r="B248" t="inlineStr">
      <is>
        <t>09301 S4760</t>
      </is>
    </nc>
  </rcc>
</revisions>
</file>

<file path=xl/revisions/revisionLog111.xml><?xml version="1.0" encoding="utf-8"?>
<revisions xmlns="http://schemas.openxmlformats.org/spreadsheetml/2006/main" xmlns:r="http://schemas.openxmlformats.org/officeDocument/2006/relationships">
  <rcc rId="4617" sId="1" odxf="1">
    <oc r="G3" t="inlineStr">
      <is>
        <t>от 28 июня 2023  № 269</t>
      </is>
    </oc>
    <nc r="G3" t="inlineStr">
      <is>
        <t>от______ 2023  № ____</t>
      </is>
    </nc>
    <odxf/>
  </rcc>
</revisions>
</file>

<file path=xl/revisions/revisionLog1111.xml><?xml version="1.0" encoding="utf-8"?>
<revisions xmlns="http://schemas.openxmlformats.org/spreadsheetml/2006/main" xmlns:r="http://schemas.openxmlformats.org/officeDocument/2006/relationships">
  <rcc rId="3563" sId="1" odxf="1">
    <oc r="G1" t="inlineStr">
      <is>
        <t xml:space="preserve">Приложение №7     </t>
      </is>
    </oc>
    <nc r="G1" t="inlineStr">
      <is>
        <t xml:space="preserve">Приложение №8     </t>
      </is>
    </nc>
    <odxf/>
  </rcc>
  <rcc rId="3564" sId="1" odxf="1">
    <oc r="G3" t="inlineStr">
      <is>
        <t>от 26 января 2023  № 236</t>
      </is>
    </oc>
    <nc r="G3" t="inlineStr">
      <is>
        <t>от     марта 2023  № ____</t>
      </is>
    </nc>
    <odxf/>
  </rcc>
</revisions>
</file>

<file path=xl/revisions/revisionLog1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4" sId="1" numFmtId="4">
    <oc r="G35">
      <f>5263+0.44632</f>
    </oc>
    <nc r="G35">
      <v>4488.44632</v>
    </nc>
  </rcc>
  <rcc rId="3225" sId="1" numFmtId="4">
    <oc r="G37">
      <v>1589.4</v>
    </oc>
    <nc r="G37">
      <v>1354.9</v>
    </nc>
  </rcc>
  <rrc rId="3226" sId="1" ref="A44:XFD44" action="insertRow"/>
  <rrc rId="3227" sId="1" ref="A44:XFD44" action="insertRow"/>
  <rcc rId="3228" sId="1">
    <nc r="B45" t="inlineStr">
      <is>
        <t>02201 63010</t>
      </is>
    </nc>
  </rcc>
  <rcc rId="3229" sId="1">
    <nc r="C45" t="inlineStr">
      <is>
        <t>540</t>
      </is>
    </nc>
  </rcc>
  <rcc rId="3230" sId="1">
    <nc r="D45" t="inlineStr">
      <is>
        <t>970</t>
      </is>
    </nc>
  </rcc>
  <rcc rId="3231" sId="1">
    <nc r="E45" t="inlineStr">
      <is>
        <t>14</t>
      </is>
    </nc>
  </rcc>
  <rcc rId="3232" sId="1">
    <nc r="F45" t="inlineStr">
      <is>
        <t>03</t>
      </is>
    </nc>
  </rcc>
  <rcc rId="3233" sId="1" numFmtId="4">
    <nc r="G45">
      <v>5800</v>
    </nc>
  </rcc>
  <rcc rId="3234" sId="1">
    <nc r="G44">
      <f>G45</f>
    </nc>
  </rcc>
  <rcc rId="3235" sId="1" odxf="1" dxf="1">
    <nc r="A45" t="inlineStr">
      <is>
        <t>Иные межбюджетные трансферты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3236" sId="1">
    <nc r="B44" t="inlineStr">
      <is>
        <t>02201 63010</t>
      </is>
    </nc>
  </rcc>
  <rcc rId="3237" sId="1">
    <nc r="D44" t="inlineStr">
      <is>
        <t>970</t>
      </is>
    </nc>
  </rcc>
  <rcc rId="3238" sId="1">
    <nc r="E44" t="inlineStr">
      <is>
        <t>14</t>
      </is>
    </nc>
  </rcc>
  <rcc rId="3239" sId="1">
    <nc r="F44" t="inlineStr">
      <is>
        <t>03</t>
      </is>
    </nc>
  </rcc>
  <rfmt sheetId="1" sqref="A44:XFD44" start="0" length="2147483647">
    <dxf>
      <font>
        <i/>
      </font>
    </dxf>
  </rfmt>
  <rcc rId="3240" sId="1">
    <nc r="A44" t="inlineStr">
      <is>
        <t>Иные межбюджетные трансферты на прочие мероприятия</t>
      </is>
    </nc>
  </rcc>
  <rcc rId="3241" sId="1">
    <oc r="G41">
      <f>G42+G46</f>
    </oc>
    <nc r="G41">
      <f>G42+G46+G44</f>
    </nc>
  </rcc>
  <rrc rId="3242" sId="1" ref="A56:XFD57" action="insertRow"/>
  <rrc rId="3243" sId="1" ref="A56:XFD56" action="insertRow"/>
  <rcc rId="3244" sId="1">
    <nc r="A58" t="inlineStr">
      <is>
        <t>Субсидии автономным учреждениям на иные цели</t>
      </is>
    </nc>
  </rcc>
  <rcc rId="3245" sId="1">
    <nc r="B58" t="inlineStr">
      <is>
        <t>03002 S2610</t>
      </is>
    </nc>
  </rcc>
  <rcc rId="3246" sId="1">
    <nc r="C58" t="inlineStr">
      <is>
        <t>622</t>
      </is>
    </nc>
  </rcc>
  <rcc rId="3247" sId="1">
    <nc r="D58" t="inlineStr">
      <is>
        <t>968</t>
      </is>
    </nc>
  </rcc>
  <rcc rId="3248" sId="1">
    <nc r="E58" t="inlineStr">
      <is>
        <t>04</t>
      </is>
    </nc>
  </rcc>
  <rcc rId="3249" sId="1">
    <nc r="F58" t="inlineStr">
      <is>
        <t>12</t>
      </is>
    </nc>
  </rcc>
  <rcc rId="3250" sId="1" numFmtId="4">
    <nc r="G58">
      <v>600</v>
    </nc>
  </rcc>
  <rcc rId="3251" sId="1">
    <nc r="B57" t="inlineStr">
      <is>
        <t>03002 S2610</t>
      </is>
    </nc>
  </rcc>
  <rcc rId="3252" sId="1">
    <nc r="D57" t="inlineStr">
      <is>
        <t>968</t>
      </is>
    </nc>
  </rcc>
  <rcc rId="3253" sId="1">
    <nc r="E57" t="inlineStr">
      <is>
        <t>04</t>
      </is>
    </nc>
  </rcc>
  <rcc rId="3254" sId="1">
    <nc r="F57" t="inlineStr">
      <is>
        <t>12</t>
      </is>
    </nc>
  </rcc>
  <rfmt sheetId="1" sqref="C57" start="0" length="2147483647">
    <dxf>
      <font>
        <i/>
      </font>
    </dxf>
  </rfmt>
  <rfmt sheetId="1" sqref="A57:XFD57" start="0" length="2147483647">
    <dxf>
      <font>
        <i/>
      </font>
    </dxf>
  </rfmt>
  <rcc rId="3255" sId="1">
    <nc r="G57">
      <f>G58</f>
    </nc>
  </rcc>
  <rcc rId="3256" sId="1">
    <nc r="A57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</rcc>
  <rcc rId="3257" sId="1">
    <nc r="B56" t="inlineStr">
      <is>
        <t>03002 00000</t>
      </is>
    </nc>
  </rcc>
  <rcc rId="3258" sId="1" odxf="1" dxf="1">
    <nc r="D5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9" sId="1" odxf="1" dxf="1">
    <nc r="E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60" sId="1" odxf="1" dxf="1">
    <nc r="F56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61" sId="1">
    <nc r="G56">
      <f>G57</f>
    </nc>
  </rcc>
  <rcc rId="3262" sId="1" numFmtId="4">
    <oc r="G55">
      <v>400</v>
    </oc>
    <nc r="G55">
      <v>100</v>
    </nc>
  </rcc>
  <rfmt sheetId="1" sqref="A56:XFD56" start="0" length="2147483647">
    <dxf>
      <font>
        <i/>
      </font>
    </dxf>
  </rfmt>
  <rcc rId="3263" sId="1">
    <nc r="A56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</rcc>
  <rcc rId="3264" sId="1">
    <oc r="G52">
      <f>G53</f>
    </oc>
    <nc r="G52">
      <f>G53+G56</f>
    </nc>
  </rcc>
  <rcc rId="3265" sId="1" numFmtId="4">
    <oc r="G63">
      <v>4491.7</v>
    </oc>
    <nc r="G63">
      <v>3843.2</v>
    </nc>
  </rcc>
  <rcc rId="3266" sId="1">
    <oc r="C128" t="inlineStr">
      <is>
        <t>244</t>
      </is>
    </oc>
    <nc r="C128" t="inlineStr">
      <is>
        <t>622</t>
      </is>
    </nc>
  </rcc>
  <rcc rId="3267" sId="1" odxf="1" dxf="1">
    <oc r="A128" t="inlineStr">
      <is>
        <t>Прочие закупки товаров, работ и услуг для государственных (муниципальных) нужд</t>
      </is>
    </oc>
    <nc r="A128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3268" sId="1">
    <oc r="D128" t="inlineStr">
      <is>
        <t>976</t>
      </is>
    </oc>
    <nc r="D128" t="inlineStr">
      <is>
        <t>968</t>
      </is>
    </nc>
  </rcc>
  <rcc rId="3269" sId="1">
    <oc r="D127" t="inlineStr">
      <is>
        <t>976</t>
      </is>
    </oc>
    <nc r="D127" t="inlineStr">
      <is>
        <t>968</t>
      </is>
    </nc>
  </rcc>
  <rcc rId="3270" sId="1">
    <oc r="D126" t="inlineStr">
      <is>
        <t>976</t>
      </is>
    </oc>
    <nc r="D126" t="inlineStr">
      <is>
        <t>968</t>
      </is>
    </nc>
  </rcc>
  <rcc rId="3271" sId="1" numFmtId="4">
    <oc r="G146">
      <v>9050.9</v>
    </oc>
    <nc r="G146">
      <v>6118.8990000000003</v>
    </nc>
  </rcc>
  <rrc rId="3272" sId="1" ref="A147:XFD148" action="insertRow"/>
  <rrc rId="3273" sId="1" ref="A147:XFD148" action="insertRow"/>
  <rcc rId="3274" sId="1">
    <nc r="A15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275" sId="1">
    <nc r="B150" t="inlineStr">
      <is>
        <t>08101 S2160</t>
      </is>
    </nc>
  </rcc>
  <rcc rId="3276" sId="1">
    <nc r="C150" t="inlineStr">
      <is>
        <t>611</t>
      </is>
    </nc>
  </rcc>
  <rcc rId="3277" sId="1">
    <nc r="D150" t="inlineStr">
      <is>
        <t>973</t>
      </is>
    </nc>
  </rcc>
  <rcc rId="3278" sId="1">
    <nc r="E150" t="inlineStr">
      <is>
        <t>08</t>
      </is>
    </nc>
  </rcc>
  <rcc rId="3279" sId="1">
    <nc r="F150" t="inlineStr">
      <is>
        <t>01</t>
      </is>
    </nc>
  </rcc>
  <rcc rId="3280" sId="1" numFmtId="4">
    <nc r="G150">
      <v>3000</v>
    </nc>
  </rcc>
  <rcc rId="3281" sId="1">
    <nc r="B149" t="inlineStr">
      <is>
        <t>08101 S2160</t>
      </is>
    </nc>
  </rcc>
  <rcc rId="3282" sId="1">
    <nc r="D149" t="inlineStr">
      <is>
        <t>973</t>
      </is>
    </nc>
  </rcc>
  <rcc rId="3283" sId="1">
    <nc r="E149" t="inlineStr">
      <is>
        <t>08</t>
      </is>
    </nc>
  </rcc>
  <rcc rId="3284" sId="1">
    <nc r="F149" t="inlineStr">
      <is>
        <t>01</t>
      </is>
    </nc>
  </rcc>
  <rcc rId="3285" sId="1">
    <nc r="G149">
      <f>G150</f>
    </nc>
  </rcc>
  <rcc rId="3286" sId="1">
    <nc r="A149" t="inlineStr">
      <is>
        <t>Исполнение расходных обязательств муниципальных районов (городских округов)</t>
      </is>
    </nc>
  </rcc>
  <rfmt sheetId="1" sqref="A149:XFD149" start="0" length="2147483647">
    <dxf>
      <font>
        <i/>
      </font>
    </dxf>
  </rfmt>
  <rcc rId="3287" sId="1">
    <nc r="A148" t="inlineStr">
      <is>
        <t>Субсидии бюджетным учреждениям на иные цели</t>
      </is>
    </nc>
  </rcc>
  <rcc rId="3288" sId="1">
    <nc r="B148" t="inlineStr">
      <is>
        <t>08101 R5190</t>
      </is>
    </nc>
  </rcc>
  <rcc rId="3289" sId="1">
    <nc r="C148" t="inlineStr">
      <is>
        <t>612</t>
      </is>
    </nc>
  </rcc>
  <rcc rId="3290" sId="1">
    <nc r="D148" t="inlineStr">
      <is>
        <t>973</t>
      </is>
    </nc>
  </rcc>
  <rcc rId="3291" sId="1">
    <nc r="E148" t="inlineStr">
      <is>
        <t>08</t>
      </is>
    </nc>
  </rcc>
  <rcc rId="3292" sId="1">
    <nc r="F148" t="inlineStr">
      <is>
        <t>01</t>
      </is>
    </nc>
  </rcc>
  <rcc rId="3293" sId="1" numFmtId="4">
    <nc r="G148">
      <v>256.46740999999997</v>
    </nc>
  </rcc>
  <rcc rId="3294" sId="1">
    <nc r="B147" t="inlineStr">
      <is>
        <t>08101 R5190</t>
      </is>
    </nc>
  </rcc>
  <rcc rId="3295" sId="1">
    <nc r="D147" t="inlineStr">
      <is>
        <t>973</t>
      </is>
    </nc>
  </rcc>
  <rcc rId="3296" sId="1">
    <nc r="E147" t="inlineStr">
      <is>
        <t>08</t>
      </is>
    </nc>
  </rcc>
  <rcc rId="3297" sId="1">
    <nc r="F147" t="inlineStr">
      <is>
        <t>01</t>
      </is>
    </nc>
  </rcc>
  <rcc rId="3298" sId="1">
    <nc r="G147">
      <f>G148</f>
    </nc>
  </rcc>
  <rcc rId="3299" sId="1">
    <nc r="A147" t="inlineStr">
      <is>
        <t xml:space="preserve">Комплектование книжных фондов библиотек муниципальных образований и государственных библиотек городов Москвы и Санкт-Петербурга	</t>
      </is>
    </nc>
  </rcc>
  <rfmt sheetId="1" sqref="A147:XFD147" start="0" length="2147483647">
    <dxf>
      <font>
        <i/>
      </font>
    </dxf>
  </rfmt>
  <rcc rId="3300" sId="1">
    <oc r="G144">
      <f>G145+G151</f>
    </oc>
    <nc r="G144">
      <f>G145+G151+G147+G149</f>
    </nc>
  </rcc>
  <rcc rId="3301" sId="1" numFmtId="4">
    <oc r="G152">
      <v>5374.1559999999999</v>
    </oc>
    <nc r="G152">
      <v>8183.82</v>
    </nc>
  </rcc>
  <rcc rId="3302" sId="1" numFmtId="4">
    <oc r="G156">
      <v>14700.9</v>
    </oc>
    <nc r="G156">
      <v>8340.9</v>
    </nc>
  </rcc>
  <rcc rId="3303" sId="1" numFmtId="4">
    <oc r="G158">
      <v>9722.6280000000006</v>
    </oc>
    <nc r="G158">
      <v>13605.79</v>
    </nc>
  </rcc>
  <rrc rId="3304" sId="1" ref="A157:XFD158" action="insertRow"/>
  <rrc rId="3305" sId="1" ref="A157:XFD158" action="insertRow"/>
  <rcc rId="3306" sId="1">
    <nc r="A16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307" sId="1">
    <nc r="B160" t="inlineStr">
      <is>
        <t>08201 S2160</t>
      </is>
    </nc>
  </rcc>
  <rcc rId="3308" sId="1">
    <nc r="C160" t="inlineStr">
      <is>
        <t>621</t>
      </is>
    </nc>
  </rcc>
  <rcc rId="3309" sId="1">
    <nc r="D160" t="inlineStr">
      <is>
        <t>973</t>
      </is>
    </nc>
  </rcc>
  <rcc rId="3310" sId="1">
    <nc r="E160" t="inlineStr">
      <is>
        <t>08</t>
      </is>
    </nc>
  </rcc>
  <rcc rId="3311" sId="1">
    <nc r="F160" t="inlineStr">
      <is>
        <t>01</t>
      </is>
    </nc>
  </rcc>
  <rcc rId="3312" sId="1" numFmtId="4">
    <nc r="G160">
      <v>6000</v>
    </nc>
  </rcc>
  <rcc rId="3313" sId="1">
    <nc r="G159">
      <f>G160</f>
    </nc>
  </rcc>
  <rcc rId="3314" sId="1">
    <nc r="B159" t="inlineStr">
      <is>
        <t>08201 S2160</t>
      </is>
    </nc>
  </rcc>
  <rcc rId="3315" sId="1">
    <nc r="D159" t="inlineStr">
      <is>
        <t>973</t>
      </is>
    </nc>
  </rcc>
  <rcc rId="3316" sId="1">
    <nc r="E159" t="inlineStr">
      <is>
        <t>08</t>
      </is>
    </nc>
  </rcc>
  <rcc rId="3317" sId="1">
    <nc r="F159" t="inlineStr">
      <is>
        <t>01</t>
      </is>
    </nc>
  </rcc>
  <rcc rId="3318" sId="1" odxf="1" dxf="1">
    <nc r="A159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fmt sheetId="1" sqref="B159:G159" start="0" length="2147483647">
    <dxf>
      <font>
        <i/>
      </font>
    </dxf>
  </rfmt>
  <rcc rId="3319" sId="1">
    <nc r="A158" t="inlineStr">
      <is>
        <t>Субсидии автономным учреждениям на иные цели</t>
      </is>
    </nc>
  </rcc>
  <rcc rId="3320" sId="1">
    <nc r="B158" t="inlineStr">
      <is>
        <t>08201 L4670</t>
      </is>
    </nc>
  </rcc>
  <rcc rId="3321" sId="1">
    <nc r="C158" t="inlineStr">
      <is>
        <t>622</t>
      </is>
    </nc>
  </rcc>
  <rcc rId="3322" sId="1">
    <nc r="D158" t="inlineStr">
      <is>
        <t>973</t>
      </is>
    </nc>
  </rcc>
  <rcc rId="3323" sId="1">
    <nc r="E158" t="inlineStr">
      <is>
        <t>08</t>
      </is>
    </nc>
  </rcc>
  <rcc rId="3324" sId="1">
    <nc r="F158" t="inlineStr">
      <is>
        <t>01</t>
      </is>
    </nc>
  </rcc>
  <rcc rId="3325" sId="1" numFmtId="4">
    <nc r="G158">
      <v>983.31807000000003</v>
    </nc>
  </rcc>
  <rcc rId="3326" sId="1">
    <nc r="G157">
      <f>G158</f>
    </nc>
  </rcc>
  <rcc rId="3327" sId="1">
    <nc r="B157" t="inlineStr">
      <is>
        <t>08201 L4670</t>
      </is>
    </nc>
  </rcc>
  <rcc rId="3328" sId="1">
    <nc r="D157" t="inlineStr">
      <is>
        <t>973</t>
      </is>
    </nc>
  </rcc>
  <rcc rId="3329" sId="1">
    <nc r="E157" t="inlineStr">
      <is>
        <t>08</t>
      </is>
    </nc>
  </rcc>
  <rcc rId="3330" sId="1">
    <nc r="F157" t="inlineStr">
      <is>
        <t>01</t>
      </is>
    </nc>
  </rcc>
  <rcc rId="3331" sId="1">
    <nc r="A157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</rcc>
  <rfmt sheetId="1" sqref="A157:XFD157" start="0" length="2147483647">
    <dxf>
      <font>
        <i/>
      </font>
    </dxf>
  </rfmt>
  <rcc rId="3332" sId="1">
    <oc r="G154">
      <f>G161+G155</f>
    </oc>
    <nc r="G154">
      <f>G161+G155+G157+G159</f>
    </nc>
  </rcc>
  <rcc rId="3333" sId="1" numFmtId="4">
    <oc r="G166">
      <v>11850.8</v>
    </oc>
    <nc r="G166">
      <v>12132.1</v>
    </nc>
  </rcc>
  <rcc rId="3334" sId="1" numFmtId="4">
    <oc r="G168">
      <v>13857.7</v>
    </oc>
    <nc r="G168">
      <v>13483.5</v>
    </nc>
  </rcc>
  <rcc rId="3335" sId="1" numFmtId="4">
    <oc r="G172">
      <v>1284</v>
    </oc>
    <nc r="G172">
      <v>953.00099999999998</v>
    </nc>
  </rcc>
  <rrc rId="3336" sId="1" ref="A173:XFD173" action="insertRow"/>
  <rcc rId="3337" sId="1">
    <nc r="B173" t="inlineStr">
      <is>
        <t>08401 83160</t>
      </is>
    </nc>
  </rcc>
  <rcc rId="3338" sId="1">
    <nc r="C173" t="inlineStr">
      <is>
        <t>621</t>
      </is>
    </nc>
  </rcc>
  <rcc rId="3339" sId="1" odxf="1" dxf="1">
    <nc r="A17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340" sId="1">
    <nc r="D173" t="inlineStr">
      <is>
        <t>973</t>
      </is>
    </nc>
  </rcc>
  <rcc rId="3341" sId="1">
    <nc r="E173" t="inlineStr">
      <is>
        <t>07</t>
      </is>
    </nc>
  </rcc>
  <rcc rId="3342" sId="1">
    <nc r="F173" t="inlineStr">
      <is>
        <t>03</t>
      </is>
    </nc>
  </rcc>
  <rcc rId="3343" sId="1" numFmtId="4">
    <nc r="G173">
      <v>30</v>
    </nc>
  </rcc>
  <rrc rId="3344" sId="1" ref="A174:XFD174" action="insertRow"/>
  <rcc rId="3345" sId="1">
    <nc r="B174" t="inlineStr">
      <is>
        <t>08402 83160</t>
      </is>
    </nc>
  </rcc>
  <rcc rId="3346" sId="1">
    <nc r="C174" t="inlineStr">
      <is>
        <t>622</t>
      </is>
    </nc>
  </rcc>
  <rcc rId="3347" sId="1">
    <nc r="D174" t="inlineStr">
      <is>
        <t>973</t>
      </is>
    </nc>
  </rcc>
  <rcc rId="3348" sId="1">
    <nc r="E174" t="inlineStr">
      <is>
        <t>07</t>
      </is>
    </nc>
  </rcc>
  <rcc rId="3349" sId="1">
    <nc r="F174" t="inlineStr">
      <is>
        <t>03</t>
      </is>
    </nc>
  </rcc>
  <rcc rId="3350" sId="1" numFmtId="4">
    <nc r="G174">
      <v>129</v>
    </nc>
  </rcc>
  <rcc rId="3351" sId="1">
    <oc r="G171">
      <f>SUM(G172:G172)</f>
    </oc>
    <nc r="G171">
      <f>SUM(G172:G174)</f>
    </nc>
  </rcc>
  <rcc rId="3352" sId="1">
    <nc r="A174" t="inlineStr">
      <is>
        <t>Субсидии автономным учреждениям на иные цели</t>
      </is>
    </nc>
  </rcc>
  <rcc rId="3353" sId="1" numFmtId="4">
    <oc r="G177">
      <v>639.79999999999995</v>
    </oc>
    <nc r="G177">
      <v>529.79999999999995</v>
    </nc>
  </rcc>
  <rcc rId="3354" sId="1" numFmtId="4">
    <oc r="G178">
      <v>193.2</v>
    </oc>
    <nc r="G178">
      <v>160</v>
    </nc>
  </rcc>
  <rcc rId="3355" sId="1" numFmtId="4">
    <oc r="G180">
      <v>6924.5</v>
    </oc>
    <nc r="G180">
      <v>5718.5</v>
    </nc>
  </rcc>
  <rcc rId="3356" sId="1" numFmtId="4">
    <oc r="G181">
      <v>2091.1999999999998</v>
    </oc>
    <nc r="G181">
      <v>1608.7</v>
    </nc>
  </rcc>
  <rcc rId="3357" sId="1" numFmtId="4">
    <oc r="G182">
      <v>40.700000000000003</v>
    </oc>
    <nc r="G182">
      <v>130.69999999999999</v>
    </nc>
  </rcc>
  <rcc rId="3358" sId="1" numFmtId="4">
    <oc r="G183">
      <v>252</v>
    </oc>
    <nc r="G183">
      <v>369.2</v>
    </nc>
  </rcc>
  <rrc rId="3359" sId="1" ref="A189:XFD189" action="insertRow"/>
  <rcc rId="3360" sId="1" odxf="1" dxf="1">
    <nc r="B189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189" start="0" length="0">
    <dxf>
      <font>
        <i val="0"/>
        <name val="Times New Roman"/>
        <family val="1"/>
      </font>
    </dxf>
  </rfmt>
  <rcc rId="3361" sId="1" odxf="1" dxf="1">
    <nc r="D189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2" sId="1" odxf="1" dxf="1">
    <nc r="E189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3" sId="1" odxf="1" dxf="1">
    <nc r="F18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4" sId="1">
    <nc r="C189" t="inlineStr">
      <is>
        <t>112</t>
      </is>
    </nc>
  </rcc>
  <rcc rId="3365" sId="1" numFmtId="4">
    <nc r="G189">
      <v>10</v>
    </nc>
  </rcc>
  <rcc rId="3366" sId="1" numFmtId="4">
    <oc r="G190">
      <v>1250</v>
    </oc>
    <nc r="G190">
      <v>1094.5</v>
    </nc>
  </rcc>
  <rcc rId="3367" sId="1">
    <nc r="A189" t="inlineStr">
      <is>
        <t>Иные выплаты персоналу учреждений, за исключением фонда оплаты труда</t>
      </is>
    </nc>
  </rcc>
  <rfmt sheetId="1" sqref="A189" start="0" length="2147483647">
    <dxf>
      <font>
        <i val="0"/>
      </font>
    </dxf>
  </rfmt>
  <rrc rId="3368" sId="1" ref="A191:XFD191" action="insertRow"/>
  <rcc rId="3369" sId="1">
    <nc r="B191" t="inlineStr">
      <is>
        <t>09101 82600</t>
      </is>
    </nc>
  </rcc>
  <rcc rId="3370" sId="1">
    <nc r="D191" t="inlineStr">
      <is>
        <t>975</t>
      </is>
    </nc>
  </rcc>
  <rcc rId="3371" sId="1">
    <nc r="E191" t="inlineStr">
      <is>
        <t>11</t>
      </is>
    </nc>
  </rcc>
  <rcc rId="3372" sId="1">
    <nc r="F191" t="inlineStr">
      <is>
        <t>02</t>
      </is>
    </nc>
  </rcc>
  <rcc rId="3373" sId="1">
    <nc r="C191" t="inlineStr">
      <is>
        <t>350</t>
      </is>
    </nc>
  </rcc>
  <rcc rId="3374" sId="1" numFmtId="4">
    <nc r="G191">
      <v>145.5</v>
    </nc>
  </rcc>
  <rcc rId="3375" sId="1">
    <oc r="G188">
      <f>G190</f>
    </oc>
    <nc r="G188">
      <f>G189+G190+G191</f>
    </nc>
  </rcc>
  <rcc rId="3376" sId="1">
    <nc r="A191" t="inlineStr">
      <is>
        <t>Премии и гранты</t>
      </is>
    </nc>
  </rcc>
  <rcc rId="3377" sId="1" numFmtId="4">
    <oc r="G195">
      <f>676.8+1954.4</f>
    </oc>
    <nc r="G195">
      <v>2666.6</v>
    </nc>
  </rcc>
  <rcc rId="3378" sId="1" numFmtId="4">
    <oc r="G196">
      <f>204.4+590.2</f>
    </oc>
    <nc r="G196">
      <v>805.3</v>
    </nc>
  </rcc>
  <rcc rId="3379" sId="1" numFmtId="4">
    <oc r="G200">
      <f>25141.9+1150</f>
    </oc>
    <nc r="G200">
      <v>19291.900000000001</v>
    </nc>
  </rcc>
  <rrc rId="3380" sId="1" ref="A201:XFD202" action="insertRow"/>
  <rcc rId="3381" sId="1">
    <nc r="A20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382" sId="1">
    <nc r="B202" t="inlineStr">
      <is>
        <t>09301 S2160</t>
      </is>
    </nc>
  </rcc>
  <rcc rId="3383" sId="1">
    <nc r="C202" t="inlineStr">
      <is>
        <t>611</t>
      </is>
    </nc>
  </rcc>
  <rcc rId="3384" sId="1">
    <nc r="D202" t="inlineStr">
      <is>
        <t>975</t>
      </is>
    </nc>
  </rcc>
  <rcc rId="3385" sId="1">
    <nc r="E202" t="inlineStr">
      <is>
        <t>11</t>
      </is>
    </nc>
  </rcc>
  <rcc rId="3386" sId="1">
    <nc r="F202" t="inlineStr">
      <is>
        <t>03</t>
      </is>
    </nc>
  </rcc>
  <rcc rId="3387" sId="1" numFmtId="4">
    <nc r="G202">
      <v>7000</v>
    </nc>
  </rcc>
  <rcc rId="3388" sId="1">
    <nc r="G201">
      <f>G202</f>
    </nc>
  </rcc>
  <rcc rId="3389" sId="1">
    <nc r="B201" t="inlineStr">
      <is>
        <t>09301 S2160</t>
      </is>
    </nc>
  </rcc>
  <rcc rId="3390" sId="1">
    <nc r="D201" t="inlineStr">
      <is>
        <t>975</t>
      </is>
    </nc>
  </rcc>
  <rcc rId="3391" sId="1">
    <nc r="E201" t="inlineStr">
      <is>
        <t>11</t>
      </is>
    </nc>
  </rcc>
  <rcc rId="3392" sId="1">
    <nc r="F201" t="inlineStr">
      <is>
        <t>03</t>
      </is>
    </nc>
  </rcc>
  <rfmt sheetId="1" sqref="A201:XFD201" start="0" length="2147483647">
    <dxf>
      <font>
        <i/>
      </font>
    </dxf>
  </rfmt>
  <rcc rId="3393" sId="1">
    <nc r="A201" t="inlineStr">
      <is>
        <t>Исполнение расходных обязательств муниципальных районов (городских округов)</t>
      </is>
    </nc>
  </rcc>
  <rcc rId="3394" sId="1">
    <oc r="G198">
      <f>G199+G203</f>
    </oc>
    <nc r="G198">
      <f>G199+G203+G201</f>
    </nc>
  </rcc>
  <rcc rId="3395" sId="1" numFmtId="4">
    <oc r="G208">
      <v>621.9</v>
    </oc>
    <nc r="G208">
      <v>511.9</v>
    </nc>
  </rcc>
  <rcc rId="3396" sId="1" numFmtId="4">
    <oc r="G209">
      <v>187.8</v>
    </oc>
    <nc r="G209">
      <v>154.6</v>
    </nc>
  </rcc>
  <rcc rId="3397" sId="1" numFmtId="4">
    <oc r="G211">
      <f>1877.4+517.3</f>
    </oc>
    <nc r="G211">
      <v>1767.5</v>
    </nc>
  </rcc>
  <rcc rId="3398" sId="1" numFmtId="4">
    <oc r="G212">
      <f>567+156.2</f>
    </oc>
    <nc r="G212">
      <v>533.79999999999995</v>
    </nc>
  </rcc>
  <rcc rId="3399" sId="1" numFmtId="4">
    <oc r="G213">
      <v>31.8</v>
    </oc>
    <nc r="G213">
      <v>37.799999999999997</v>
    </nc>
  </rcc>
  <rcc rId="3400" sId="1" numFmtId="4">
    <oc r="G214">
      <v>189.95918</v>
    </oc>
    <nc r="G214">
      <v>183.95918</v>
    </nc>
  </rcc>
  <rcc rId="3401" sId="1" numFmtId="4">
    <oc r="G230">
      <v>124184.7</v>
    </oc>
    <nc r="G230">
      <v>132569.29999999999</v>
    </nc>
  </rcc>
  <rcc rId="3402" sId="1" numFmtId="4">
    <oc r="G234">
      <v>22465.171050000001</v>
    </oc>
    <nc r="G234">
      <v>32314.01887</v>
    </nc>
  </rcc>
  <rcc rId="3403" sId="1" numFmtId="4">
    <oc r="G240">
      <v>31012</v>
    </oc>
    <nc r="G240">
      <v>31776.400000000001</v>
    </nc>
  </rcc>
  <rcc rId="3404" sId="1" numFmtId="4">
    <oc r="G242">
      <f>256485.6</f>
    </oc>
    <nc r="G242">
      <v>266218.90000000002</v>
    </nc>
  </rcc>
  <rcc rId="3405" sId="1" numFmtId="4">
    <oc r="G246">
      <v>51715.686000000002</v>
    </oc>
    <nc r="G246">
      <v>75021.319180000006</v>
    </nc>
  </rcc>
  <rcc rId="3406" sId="1" numFmtId="4">
    <oc r="G252">
      <f>109531.5+10620.1+837.8+3492.3</f>
    </oc>
    <nc r="G252">
      <v>131385.20000000001</v>
    </nc>
  </rcc>
  <rcc rId="3407" sId="1">
    <oc r="C258" t="inlineStr">
      <is>
        <t>611</t>
      </is>
    </oc>
    <nc r="C258" t="inlineStr">
      <is>
        <t>612</t>
      </is>
    </nc>
  </rcc>
  <rcc rId="3408" sId="1" odxf="1" dxf="1">
    <oc r="A25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5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409" sId="1" numFmtId="4">
    <oc r="G268">
      <f>8280+436</f>
    </oc>
    <nc r="G268">
      <v>4054.8932</v>
    </nc>
  </rcc>
  <rcc rId="3410" sId="1" numFmtId="4">
    <oc r="G272">
      <v>814.5</v>
    </oc>
    <nc r="G272">
      <v>7992.2</v>
    </nc>
  </rcc>
  <rcc rId="3411" sId="1" numFmtId="4">
    <oc r="G273">
      <v>1815.8</v>
    </oc>
    <nc r="G273">
      <v>25081.599999999999</v>
    </nc>
  </rcc>
  <rcc rId="3412" sId="1" numFmtId="4">
    <oc r="G275">
      <f>10159.152+11177.7</f>
    </oc>
    <nc r="G275">
      <v>10159.152</v>
    </nc>
  </rcc>
  <rcc rId="3413" sId="1" numFmtId="4">
    <oc r="G276">
      <f>32170.648+27897.7</f>
    </oc>
    <nc r="G276">
      <v>32170.648000000001</v>
    </nc>
  </rcc>
  <rrc rId="3414" sId="1" ref="A277:XFD277" action="insertRow"/>
  <rrc rId="3415" sId="1" ref="A277:XFD277" action="insertRow"/>
  <rrc rId="3416" sId="1" ref="A277:XFD278" action="insertRow"/>
  <rcc rId="3417" sId="1">
    <nc r="A28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418" sId="1">
    <nc r="B280" t="inlineStr">
      <is>
        <t>10301 S2160</t>
      </is>
    </nc>
  </rcc>
  <rcc rId="3419" sId="1">
    <nc r="C280" t="inlineStr">
      <is>
        <t>621</t>
      </is>
    </nc>
  </rcc>
  <rcc rId="3420" sId="1">
    <nc r="D280" t="inlineStr">
      <is>
        <t>969</t>
      </is>
    </nc>
  </rcc>
  <rcc rId="3421" sId="1">
    <nc r="E280" t="inlineStr">
      <is>
        <t>07</t>
      </is>
    </nc>
  </rcc>
  <rcc rId="3422" sId="1">
    <nc r="F280" t="inlineStr">
      <is>
        <t>03</t>
      </is>
    </nc>
  </rcc>
  <rcc rId="3423" sId="1" numFmtId="4">
    <nc r="G280">
      <v>4631.8999999999996</v>
    </nc>
  </rcc>
  <rcc rId="3424" sId="1" odxf="1" dxf="1">
    <nc r="A27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25" sId="1">
    <nc r="B279" t="inlineStr">
      <is>
        <t>10301 S2160</t>
      </is>
    </nc>
  </rcc>
  <rcc rId="3426" sId="1">
    <nc r="C279" t="inlineStr">
      <is>
        <t>611</t>
      </is>
    </nc>
  </rcc>
  <rcc rId="3427" sId="1">
    <nc r="D279" t="inlineStr">
      <is>
        <t>969</t>
      </is>
    </nc>
  </rcc>
  <rcc rId="3428" sId="1">
    <nc r="E279" t="inlineStr">
      <is>
        <t>07</t>
      </is>
    </nc>
  </rcc>
  <rcc rId="3429" sId="1">
    <nc r="F279" t="inlineStr">
      <is>
        <t>03</t>
      </is>
    </nc>
  </rcc>
  <rcc rId="3430" sId="1" numFmtId="4">
    <nc r="G279">
      <v>4000</v>
    </nc>
  </rcc>
  <rcc rId="3431" sId="1">
    <nc r="B278" t="inlineStr">
      <is>
        <t>10301 S2160</t>
      </is>
    </nc>
  </rcc>
  <rcc rId="3432" sId="1">
    <nc r="D278" t="inlineStr">
      <is>
        <t>969</t>
      </is>
    </nc>
  </rcc>
  <rcc rId="3433" sId="1">
    <nc r="E278" t="inlineStr">
      <is>
        <t>07</t>
      </is>
    </nc>
  </rcc>
  <rcc rId="3434" sId="1">
    <nc r="F278" t="inlineStr">
      <is>
        <t>03</t>
      </is>
    </nc>
  </rcc>
  <rcc rId="3435" sId="1">
    <nc r="G278">
      <f>G279+G280</f>
    </nc>
  </rcc>
  <rcc rId="3436" sId="1">
    <nc r="A278" t="inlineStr">
      <is>
        <t>Исполнение расходных обязательств муниципальных районов (городских округов)</t>
      </is>
    </nc>
  </rcc>
  <rfmt sheetId="1" sqref="A278:XFD278" start="0" length="2147483647">
    <dxf>
      <font>
        <i/>
      </font>
    </dxf>
  </rfmt>
  <rrc rId="3437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fmt sheetId="1" sqref="A27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8" sId="1">
    <oc r="G270">
      <f>G271+G274</f>
    </oc>
    <nc r="G270">
      <f>G271+G274+G277</f>
    </nc>
  </rcc>
  <rrc rId="3439" sId="1" ref="A301:XFD301" action="insertRow"/>
  <rcc rId="3440" sId="1">
    <nc r="B301" t="inlineStr">
      <is>
        <t>10501 83040</t>
      </is>
    </nc>
  </rcc>
  <rcc rId="3441" sId="1" numFmtId="30">
    <nc r="D301">
      <v>969</v>
    </nc>
  </rcc>
  <rcc rId="3442" sId="1">
    <nc r="E301" t="inlineStr">
      <is>
        <t>07</t>
      </is>
    </nc>
  </rcc>
  <rcc rId="3443" sId="1">
    <nc r="F301" t="inlineStr">
      <is>
        <t>09</t>
      </is>
    </nc>
  </rcc>
  <rcc rId="3444" sId="1">
    <nc r="C301" t="inlineStr">
      <is>
        <t>112</t>
      </is>
    </nc>
  </rcc>
  <rcc rId="3445" sId="1" numFmtId="4">
    <nc r="G301">
      <v>9.4499999999999993</v>
    </nc>
  </rcc>
  <rcc rId="3446" sId="1" numFmtId="4">
    <oc r="G302">
      <v>118.4</v>
    </oc>
    <nc r="G302">
      <v>108.95</v>
    </nc>
  </rcc>
  <rcc rId="3447" sId="1">
    <nc r="A301" t="inlineStr">
      <is>
        <t>Иные выплаты персоналу учреждений, за исключением фонда оплаты труда</t>
      </is>
    </nc>
  </rcc>
  <rcc rId="3448" sId="1">
    <oc r="G299">
      <f>SUM(G300:G307)</f>
    </oc>
    <nc r="G299">
      <f>SUM(G300:G307)</f>
    </nc>
  </rcc>
  <rcc rId="3449" sId="1" numFmtId="4">
    <oc r="G304">
      <v>2561.95811</v>
    </oc>
    <nc r="G304">
      <v>2546.77711</v>
    </nc>
  </rcc>
  <rcc rId="3450" sId="1" numFmtId="4">
    <oc r="G337">
      <f>11928.51796+237.65143+12.16387</f>
    </oc>
    <nc r="G337">
      <v>15154.07223</v>
    </nc>
  </rcc>
  <rcc rId="3451" sId="1">
    <oc r="A341" t="inlineStr">
      <is>
        <t>Прочие закупки товаров, работ и услуг для государственных (муниципальных) нужд</t>
      </is>
    </oc>
    <nc r="A341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3452" sId="1">
    <oc r="B341" t="inlineStr">
      <is>
        <t>17001 82900</t>
      </is>
    </oc>
    <nc r="B341" t="inlineStr">
      <is>
        <t>170F5 52430</t>
      </is>
    </nc>
  </rcc>
  <rcc rId="3453" sId="1">
    <oc r="C341" t="inlineStr">
      <is>
        <t>244</t>
      </is>
    </oc>
    <nc r="C341" t="inlineStr">
      <is>
        <t>414</t>
      </is>
    </nc>
  </rcc>
  <rcc rId="3454" sId="1">
    <oc r="F341" t="inlineStr">
      <is>
        <t>02</t>
      </is>
    </oc>
    <nc r="F341" t="inlineStr">
      <is>
        <t>05</t>
      </is>
    </nc>
  </rcc>
  <rcc rId="3455" sId="1" numFmtId="4">
    <oc r="G341">
      <v>300</v>
    </oc>
    <nc r="G341">
      <v>330078.61</v>
    </nc>
  </rcc>
  <rcc rId="3456" sId="1" odxf="1" dxf="1">
    <oc r="B340" t="inlineStr">
      <is>
        <t>17001 82900</t>
      </is>
    </oc>
    <nc r="B340" t="inlineStr">
      <is>
        <t>170F5 52430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340" start="0" length="0">
    <dxf>
      <font>
        <i val="0"/>
        <name val="Times New Roman"/>
        <family val="1"/>
      </font>
    </dxf>
  </rfmt>
  <rfmt sheetId="1" sqref="D340" start="0" length="0">
    <dxf>
      <font>
        <i val="0"/>
        <name val="Times New Roman"/>
        <family val="1"/>
      </font>
    </dxf>
  </rfmt>
  <rfmt sheetId="1" sqref="E340" start="0" length="0">
    <dxf>
      <font>
        <i val="0"/>
        <name val="Times New Roman"/>
        <family val="1"/>
      </font>
    </dxf>
  </rfmt>
  <rcc rId="3457" sId="1" odxf="1" dxf="1">
    <oc r="F340" t="inlineStr">
      <is>
        <t>02</t>
      </is>
    </oc>
    <nc r="F340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58" sId="1" xfDxf="1" dxf="1">
    <oc r="A340" t="inlineStr">
      <is>
        <t>На модернизацию объектов водоснабжения</t>
      </is>
    </oc>
    <nc r="A340" t="inlineStr">
      <is>
        <t>Cтроительство и реконструкция (модернизация) объектов питьевого водоснабжения</t>
      </is>
    </nc>
    <ndxf>
      <font>
        <i/>
        <name val="Times New Roman"/>
        <family val="1"/>
      </font>
      <fill>
        <patternFill patternType="solid">
          <bgColor indexed="9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340:G340" start="0" length="2147483647">
    <dxf>
      <font>
        <i/>
      </font>
    </dxf>
  </rfmt>
  <rrc rId="3459" sId="1" ref="A340:XFD340" action="insertRow"/>
  <rcc rId="3460" sId="1">
    <nc r="A340" t="inlineStr">
      <is>
        <t>17001 S2860</t>
      </is>
    </nc>
  </rcc>
  <rm rId="3461" sheetId="1" source="A340" destination="B340" sourceSheetId="1">
    <rfmt sheetId="1" sqref="B340" start="0" length="0">
      <dxf>
        <font>
          <i/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fmt sheetId="1" sqref="B340">
    <dxf>
      <alignment horizontal="center"/>
    </dxf>
  </rfmt>
  <rfmt sheetId="1" sqref="B340">
    <dxf>
      <alignment vertical="center"/>
    </dxf>
  </rfmt>
  <rcc rId="3462" sId="1">
    <nc r="C340" t="inlineStr">
      <is>
        <t>414</t>
      </is>
    </nc>
  </rcc>
  <rcc rId="3463" sId="1">
    <nc r="D340" t="inlineStr">
      <is>
        <t>971</t>
      </is>
    </nc>
  </rcc>
  <rcc rId="3464" sId="1">
    <nc r="E340" t="inlineStr">
      <is>
        <t>05</t>
      </is>
    </nc>
  </rcc>
  <rcc rId="3465" sId="1">
    <nc r="F340" t="inlineStr">
      <is>
        <t>02</t>
      </is>
    </nc>
  </rcc>
  <rcc rId="3466" sId="1" numFmtId="4">
    <nc r="G340">
      <v>700.32</v>
    </nc>
  </rcc>
  <rfmt sheetId="1" sqref="A340:XFD340" start="0" length="2147483647">
    <dxf>
      <font>
        <i/>
      </font>
    </dxf>
  </rfmt>
  <rfmt sheetId="1" sqref="A340:XFD340" start="0" length="2147483647">
    <dxf>
      <font>
        <i val="0"/>
      </font>
    </dxf>
  </rfmt>
  <rcc rId="3467" sId="1" odxf="1" dxf="1">
    <nc r="A34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 CYR"/>
        <family val="1"/>
      </font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3468" sId="1" ref="A340:XFD340" action="insertRow"/>
  <rcc rId="3469" sId="1" odxf="1" dxf="1">
    <nc r="B340" t="inlineStr">
      <is>
        <t>17001 S2860</t>
      </is>
    </nc>
    <odxf>
      <font>
        <i/>
        <name val="Times New Roman"/>
        <family val="1"/>
      </font>
      <numFmt numFmtId="30" formatCode="@"/>
      <fill>
        <patternFill patternType="none">
          <bgColor indexed="65"/>
        </patternFill>
      </fill>
    </odxf>
    <ndxf>
      <font>
        <i val="0"/>
        <name val="Times New Roman"/>
        <family val="1"/>
      </font>
      <numFmt numFmtId="0" formatCode="General"/>
      <fill>
        <patternFill patternType="solid">
          <bgColor indexed="9"/>
        </patternFill>
      </fill>
    </ndxf>
  </rcc>
  <rcc rId="3470" sId="1" odxf="1" dxf="1">
    <nc r="D340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1" sId="1" odxf="1" dxf="1">
    <nc r="E340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2" sId="1" odxf="1" dxf="1">
    <nc r="F340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3" sId="1">
    <nc r="G340">
      <f>G341</f>
    </nc>
  </rcc>
  <rcc rId="3474" sId="1">
    <nc r="A340" t="inlineStr">
      <is>
        <t>На модернизацию объектов водоснабжения</t>
      </is>
    </nc>
  </rcc>
  <rfmt sheetId="1" sqref="B340:F340" start="0" length="2147483647">
    <dxf>
      <font>
        <i/>
      </font>
    </dxf>
  </rfmt>
  <rcc rId="3475" sId="1">
    <oc r="G339">
      <f>G342</f>
    </oc>
    <nc r="G339">
      <f>G340</f>
    </nc>
  </rcc>
  <rcc rId="3476" sId="1">
    <oc r="G338">
      <f>G339</f>
    </oc>
    <nc r="G338">
      <f>G339+G342</f>
    </nc>
  </rcc>
  <rcc rId="3477" sId="1">
    <oc r="C347" t="inlineStr">
      <is>
        <t>244</t>
      </is>
    </oc>
    <nc r="C347" t="inlineStr">
      <is>
        <t>540</t>
      </is>
    </nc>
  </rcc>
  <rcc rId="3478" sId="1" odxf="1" dxf="1">
    <oc r="A347" t="inlineStr">
      <is>
        <t>Прочие закупки товаров, работ и услуг для государственных (муниципальных) нужд</t>
      </is>
    </oc>
    <nc r="A347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79" sId="1">
    <oc r="C359" t="inlineStr">
      <is>
        <t>119</t>
      </is>
    </oc>
    <nc r="C359" t="inlineStr">
      <is>
        <t>621</t>
      </is>
    </nc>
  </rcc>
  <rcc rId="3480" sId="1">
    <oc r="D359" t="inlineStr">
      <is>
        <t>969</t>
      </is>
    </oc>
    <nc r="D359" t="inlineStr">
      <is>
        <t>973</t>
      </is>
    </nc>
  </rcc>
  <rcc rId="3481" sId="1">
    <oc r="E359" t="inlineStr">
      <is>
        <t>07</t>
      </is>
    </oc>
    <nc r="E359" t="inlineStr">
      <is>
        <t>08</t>
      </is>
    </nc>
  </rcc>
  <rcc rId="3482" sId="1">
    <oc r="F359" t="inlineStr">
      <is>
        <t>09</t>
      </is>
    </oc>
    <nc r="F359" t="inlineStr">
      <is>
        <t>01</t>
      </is>
    </nc>
  </rcc>
  <rcc rId="3483" sId="1" numFmtId="4">
    <oc r="G359">
      <v>60</v>
    </oc>
    <nc r="G359">
      <v>720</v>
    </nc>
  </rcc>
  <rrc rId="3484" sId="1" ref="A358:XFD358" action="deleteRow">
    <undo index="0" exp="ref" v="1" dr="G358" r="G357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8">
        <v>200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85" sId="1">
    <oc r="G357">
      <f>#REF!+G358</f>
    </oc>
    <nc r="G357">
      <f>G358</f>
    </nc>
  </rcc>
  <rcc rId="3486" sId="1">
    <oc r="D357" t="inlineStr">
      <is>
        <t>969</t>
      </is>
    </oc>
    <nc r="D357" t="inlineStr">
      <is>
        <t>973</t>
      </is>
    </nc>
  </rcc>
  <rcc rId="3487" sId="1">
    <oc r="E357" t="inlineStr">
      <is>
        <t>07</t>
      </is>
    </oc>
    <nc r="E357" t="inlineStr">
      <is>
        <t>08</t>
      </is>
    </nc>
  </rcc>
  <rcc rId="3488" sId="1">
    <oc r="F357" t="inlineStr">
      <is>
        <t>09</t>
      </is>
    </oc>
    <nc r="F357" t="inlineStr">
      <is>
        <t>01</t>
      </is>
    </nc>
  </rcc>
  <rcc rId="3489" sId="1">
    <oc r="D356" t="inlineStr">
      <is>
        <t>969</t>
      </is>
    </oc>
    <nc r="D356" t="inlineStr">
      <is>
        <t>973</t>
      </is>
    </nc>
  </rcc>
  <rcc rId="3490" sId="1">
    <oc r="E356" t="inlineStr">
      <is>
        <t>07</t>
      </is>
    </oc>
    <nc r="E356" t="inlineStr">
      <is>
        <t>08</t>
      </is>
    </nc>
  </rcc>
  <rcc rId="3491" sId="1">
    <oc r="F356" t="inlineStr">
      <is>
        <t>09</t>
      </is>
    </oc>
    <nc r="F356" t="inlineStr">
      <is>
        <t>01</t>
      </is>
    </nc>
  </rcc>
  <rrc rId="3492" sId="1" ref="A353:XFD353" action="deleteRow">
    <undo index="0" exp="ref" v="1" dr="G353" r="G352" sId="1"/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5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53">
        <f>G354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3" sId="1" ref="A353:XFD353" action="deleteRow"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5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53">
        <f>G354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4" sId="1" ref="A353:XFD353" action="deleteRow"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3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95" sId="1">
    <oc r="G352">
      <f>#REF!+G353</f>
    </oc>
    <nc r="G352">
      <f>G353</f>
    </nc>
  </rcc>
  <rrc rId="3496" sId="1" ref="A356:XFD358" action="insertRow"/>
  <rrc rId="3497" sId="1" ref="A356:XFD358" action="insertRow"/>
  <rfmt sheetId="1" sqref="A356" start="0" length="0">
    <dxf>
      <font>
        <b/>
        <color indexed="8"/>
        <name val="Times New Roman"/>
        <family val="1"/>
      </font>
      <fill>
        <patternFill>
          <bgColor rgb="FFFFFF00"/>
        </patternFill>
      </fill>
    </dxf>
  </rfmt>
  <rfmt sheetId="1" sqref="B356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C356" start="0" length="0">
    <dxf>
      <fill>
        <patternFill>
          <bgColor rgb="FFFFFF00"/>
        </patternFill>
      </fill>
    </dxf>
  </rfmt>
  <rfmt sheetId="1" sqref="D356" start="0" length="0">
    <dxf>
      <fill>
        <patternFill patternType="solid">
          <bgColor rgb="FFFFFF00"/>
        </patternFill>
      </fill>
    </dxf>
  </rfmt>
  <rfmt sheetId="1" sqref="E356" start="0" length="0">
    <dxf>
      <font>
        <b/>
        <i/>
        <name val="Times New Roman"/>
        <family val="1"/>
      </font>
      <fill>
        <patternFill>
          <bgColor rgb="FFFFFF00"/>
        </patternFill>
      </fill>
    </dxf>
  </rfmt>
  <rfmt sheetId="1" sqref="F356" start="0" length="0">
    <dxf>
      <font>
        <b/>
        <i/>
        <name val="Times New Roman"/>
        <family val="1"/>
      </font>
      <fill>
        <patternFill>
          <bgColor rgb="FFFFFF00"/>
        </patternFill>
      </fill>
    </dxf>
  </rfmt>
  <rfmt sheetId="1" sqref="G356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A357" start="0" length="0">
    <dxf>
      <font>
        <i/>
        <color indexed="8"/>
        <name val="Times New Roman"/>
        <family val="1"/>
      </font>
    </dxf>
  </rfmt>
  <rfmt sheetId="1" sqref="B357" start="0" length="0">
    <dxf>
      <font>
        <i/>
        <name val="Times New Roman"/>
        <family val="1"/>
      </font>
    </dxf>
  </rfmt>
  <rfmt sheetId="1" sqref="C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57" start="0" length="0">
    <dxf>
      <font>
        <i/>
        <name val="Times New Roman"/>
        <family val="1"/>
      </font>
    </dxf>
  </rfmt>
  <rfmt sheetId="1" sqref="E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498" sId="1" odxf="1" dxf="1">
    <nc r="G357">
      <f>G358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58" start="0" length="0">
    <dxf>
      <font>
        <i/>
        <color indexed="8"/>
        <name val="Times New Roman"/>
        <family val="1"/>
      </font>
    </dxf>
  </rfmt>
  <rfmt sheetId="1" sqref="B358" start="0" length="0">
    <dxf>
      <font>
        <i/>
        <name val="Times New Roman"/>
        <family val="1"/>
      </font>
    </dxf>
  </rfmt>
  <rfmt sheetId="1" sqref="C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58" start="0" length="0">
    <dxf>
      <font>
        <i/>
        <name val="Times New Roman"/>
        <family val="1"/>
      </font>
    </dxf>
  </rfmt>
  <rfmt sheetId="1" sqref="E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499" sId="1" odxf="1" dxf="1">
    <nc r="G358">
      <f>G359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00" sId="1" xfDxf="1" dxf="1">
    <nc r="A356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color indexed="8"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01" sId="1">
    <nc r="B356" t="inlineStr">
      <is>
        <t>25000 00000</t>
      </is>
    </nc>
  </rcc>
  <rrc rId="3502" sId="1" ref="A360:XFD363" action="insertRow"/>
  <rfmt sheetId="1" sqref="A360" start="0" length="0">
    <dxf>
      <font>
        <i/>
        <color indexed="8"/>
        <name val="Times New Roman"/>
        <family val="1"/>
      </font>
    </dxf>
  </rfmt>
  <rfmt sheetId="1" sqref="B360" start="0" length="0">
    <dxf>
      <font>
        <i/>
        <name val="Times New Roman"/>
        <family val="1"/>
      </font>
    </dxf>
  </rfmt>
  <rfmt sheetId="1" sqref="C36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3" sId="1" odxf="1" dxf="1">
    <nc r="D360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04" sId="1" odxf="1" dxf="1">
    <nc r="E360" t="inlineStr">
      <is>
        <t>08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505" sId="1" odxf="1" dxf="1">
    <nc r="F360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506" sId="1" odxf="1" dxf="1">
    <nc r="G360">
      <f>G361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1" start="0" length="0">
    <dxf>
      <font>
        <i/>
        <color indexed="8"/>
        <name val="Times New Roman"/>
        <family val="1"/>
      </font>
    </dxf>
  </rfmt>
  <rfmt sheetId="1" sqref="B361" start="0" length="0">
    <dxf>
      <font>
        <i/>
        <name val="Times New Roman"/>
        <family val="1"/>
      </font>
    </dxf>
  </rfmt>
  <rfmt sheetId="1" sqref="C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1" start="0" length="0">
    <dxf>
      <font>
        <i/>
        <name val="Times New Roman"/>
        <family val="1"/>
      </font>
    </dxf>
  </rfmt>
  <rfmt sheetId="1" sqref="E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7" sId="1" odxf="1" dxf="1">
    <nc r="G361">
      <f>G362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3" start="0" length="0">
    <dxf>
      <font>
        <i/>
        <color indexed="8"/>
        <name val="Times New Roman"/>
        <family val="1"/>
      </font>
    </dxf>
  </rfmt>
  <rfmt sheetId="1" sqref="B363" start="0" length="0">
    <dxf>
      <font>
        <i/>
        <name val="Times New Roman"/>
        <family val="1"/>
      </font>
    </dxf>
  </rfmt>
  <rfmt sheetId="1" sqref="C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3" start="0" length="0">
    <dxf>
      <font>
        <i/>
        <name val="Times New Roman"/>
        <family val="1"/>
      </font>
    </dxf>
  </rfmt>
  <rfmt sheetId="1" sqref="E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8" sId="1" odxf="1" dxf="1">
    <nc r="G363">
      <f>G364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4" start="0" length="0">
    <dxf>
      <font>
        <i/>
        <color indexed="8"/>
        <name val="Times New Roman"/>
        <family val="1"/>
      </font>
    </dxf>
  </rfmt>
  <rfmt sheetId="1" sqref="B364" start="0" length="0">
    <dxf>
      <font>
        <i/>
        <name val="Times New Roman"/>
        <family val="1"/>
      </font>
    </dxf>
  </rfmt>
  <rfmt sheetId="1" sqref="C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4" start="0" length="0">
    <dxf>
      <font>
        <i/>
        <name val="Times New Roman"/>
        <family val="1"/>
      </font>
    </dxf>
  </rfmt>
  <rfmt sheetId="1" sqref="E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9" sId="1" odxf="1" dxf="1">
    <nc r="G364">
      <f>G365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10" sId="1">
    <nc r="C359" t="inlineStr">
      <is>
        <t>244</t>
      </is>
    </nc>
  </rcc>
  <rcc rId="3511" sId="1">
    <nc r="D359" t="inlineStr">
      <is>
        <t>968</t>
      </is>
    </nc>
  </rcc>
  <rcc rId="3512" sId="1">
    <nc r="E359" t="inlineStr">
      <is>
        <t>01</t>
      </is>
    </nc>
  </rcc>
  <rcc rId="3513" sId="1">
    <nc r="F359" t="inlineStr">
      <is>
        <t>13</t>
      </is>
    </nc>
  </rcc>
  <rcc rId="3514" sId="1" numFmtId="4">
    <nc r="G359">
      <v>220</v>
    </nc>
  </rcc>
  <rcc rId="3515" sId="1">
    <nc r="B359" t="inlineStr">
      <is>
        <t>25001 82900</t>
      </is>
    </nc>
  </rcc>
  <rcc rId="3516" sId="1">
    <nc r="A359" t="inlineStr">
      <is>
        <t>Прочие закупки товаров, работ и услуг для государственных (муниципальных) нужд</t>
      </is>
    </nc>
  </rcc>
  <rcc rId="3517" sId="1">
    <nc r="B358" t="inlineStr">
      <is>
        <t>25001 82900</t>
      </is>
    </nc>
  </rcc>
  <rcc rId="3518" sId="1">
    <nc r="D358" t="inlineStr">
      <is>
        <t>968</t>
      </is>
    </nc>
  </rcc>
  <rcc rId="3519" sId="1">
    <nc r="E358" t="inlineStr">
      <is>
        <t>01</t>
      </is>
    </nc>
  </rcc>
  <rcc rId="3520" sId="1">
    <nc r="F358" t="inlineStr">
      <is>
        <t>13</t>
      </is>
    </nc>
  </rcc>
  <rcc rId="3521" sId="1" xfDxf="1" dxf="1">
    <nc r="A358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22" sId="1">
    <nc r="B357" t="inlineStr">
      <is>
        <t>25001 00000</t>
      </is>
    </nc>
  </rcc>
  <rcc rId="3523" sId="1">
    <nc r="D357" t="inlineStr">
      <is>
        <t>968</t>
      </is>
    </nc>
  </rcc>
  <rcc rId="3524" sId="1">
    <nc r="E357" t="inlineStr">
      <is>
        <t>01</t>
      </is>
    </nc>
  </rcc>
  <rcc rId="3525" sId="1">
    <nc r="F357" t="inlineStr">
      <is>
        <t>13</t>
      </is>
    </nc>
  </rcc>
  <rcc rId="3526" sId="1" xfDxf="1" dxf="1">
    <nc r="A357" t="inlineStr">
      <is>
        <t>Основное мероприятие "Проведение мониторинга несанкционированных свалок"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27" sId="1">
    <nc r="C362" t="inlineStr">
      <is>
        <t>540</t>
      </is>
    </nc>
  </rcc>
  <rcc rId="3528" sId="1">
    <nc r="B362" t="inlineStr">
      <is>
        <t>25002 82900</t>
      </is>
    </nc>
  </rcc>
  <rcc rId="3529" sId="1">
    <nc r="D362" t="inlineStr">
      <is>
        <t>968</t>
      </is>
    </nc>
  </rcc>
  <rcc rId="3530" sId="1">
    <nc r="E362" t="inlineStr">
      <is>
        <t>05</t>
      </is>
    </nc>
  </rcc>
  <rcc rId="3531" sId="1">
    <nc r="F362" t="inlineStr">
      <is>
        <t>03</t>
      </is>
    </nc>
  </rcc>
  <rcc rId="3532" sId="1" numFmtId="4">
    <nc r="G362">
      <v>14945.95651</v>
    </nc>
  </rcc>
  <rcc rId="3533" sId="1" odxf="1" dxf="1">
    <nc r="B361" t="inlineStr">
      <is>
        <t>25002 82900</t>
      </is>
    </nc>
    <ndxf>
      <font>
        <i val="0"/>
        <name val="Times New Roman"/>
        <family val="1"/>
      </font>
    </ndxf>
  </rcc>
  <rcc rId="3534" sId="1" odxf="1" dxf="1">
    <nc r="D361" t="inlineStr">
      <is>
        <t>968</t>
      </is>
    </nc>
    <ndxf>
      <font>
        <i val="0"/>
        <name val="Times New Roman"/>
        <family val="1"/>
      </font>
    </ndxf>
  </rcc>
  <rcc rId="3535" sId="1" odxf="1" dxf="1">
    <nc r="E361" t="inlineStr">
      <is>
        <t>05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536" sId="1" odxf="1" dxf="1">
    <nc r="F361" t="inlineStr">
      <is>
        <t>03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537" sId="1">
    <nc r="A361" t="inlineStr">
      <is>
        <t>Прочие мероприятия , связанные с выполнением обязательств ОМСУ</t>
      </is>
    </nc>
  </rcc>
  <rcc rId="3538" sId="1" odxf="1" dxf="1">
    <nc r="A362" t="inlineStr">
      <is>
        <t>Иные межбюджетные трансферты</t>
      </is>
    </nc>
    <ndxf>
      <fill>
        <patternFill patternType="none"/>
      </fill>
    </ndxf>
  </rcc>
  <rcc rId="3539" sId="1">
    <nc r="B360" t="inlineStr">
      <is>
        <t>25002 00000</t>
      </is>
    </nc>
  </rcc>
  <rfmt sheetId="1" sqref="B361:F361" start="0" length="2147483647">
    <dxf>
      <font>
        <i/>
      </font>
    </dxf>
  </rfmt>
  <rcc rId="3540" sId="1" xfDxf="1" dxf="1">
    <nc r="A360" t="inlineStr">
      <is>
        <t>Основное мероприятие "Выполнение работ по санитарной очистке территорий Селенгинского района"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41" sId="1">
    <nc r="B364" t="inlineStr">
      <is>
        <t>25003 82900</t>
      </is>
    </nc>
  </rcc>
  <rcc rId="3542" sId="1">
    <nc r="B365" t="inlineStr">
      <is>
        <t>25003 82900</t>
      </is>
    </nc>
  </rcc>
  <rcc rId="3543" sId="1">
    <nc r="C365" t="inlineStr">
      <is>
        <t>540</t>
      </is>
    </nc>
  </rcc>
  <rcc rId="3544" sId="1">
    <nc r="D365" t="inlineStr">
      <is>
        <t>968</t>
      </is>
    </nc>
  </rcc>
  <rcc rId="3545" sId="1">
    <nc r="E365" t="inlineStr">
      <is>
        <t>05</t>
      </is>
    </nc>
  </rcc>
  <rcc rId="3546" sId="1">
    <nc r="F365" t="inlineStr">
      <is>
        <t>03</t>
      </is>
    </nc>
  </rcc>
  <rcc rId="3547" sId="1">
    <nc r="D364" t="inlineStr">
      <is>
        <t>968</t>
      </is>
    </nc>
  </rcc>
  <rcc rId="3548" sId="1">
    <nc r="E364" t="inlineStr">
      <is>
        <t>05</t>
      </is>
    </nc>
  </rcc>
  <rcc rId="3549" sId="1">
    <nc r="F364" t="inlineStr">
      <is>
        <t>03</t>
      </is>
    </nc>
  </rcc>
  <rcc rId="3550" sId="1">
    <nc r="D363" t="inlineStr">
      <is>
        <t>968</t>
      </is>
    </nc>
  </rcc>
  <rcc rId="3551" sId="1">
    <nc r="E363" t="inlineStr">
      <is>
        <t>05</t>
      </is>
    </nc>
  </rcc>
  <rcc rId="3552" sId="1">
    <nc r="F363" t="inlineStr">
      <is>
        <t>03</t>
      </is>
    </nc>
  </rcc>
  <rcc rId="3553" sId="1">
    <nc r="B363" t="inlineStr">
      <is>
        <t>25003 00000</t>
      </is>
    </nc>
  </rcc>
  <rcc rId="3554" sId="1" numFmtId="4">
    <nc r="G365">
      <v>100</v>
    </nc>
  </rcc>
  <rcc rId="3555" sId="1" odxf="1" dxf="1">
    <nc r="A365" t="inlineStr">
      <is>
        <t>Иные межбюджетные трансферты</t>
      </is>
    </nc>
    <ndxf>
      <fill>
        <patternFill patternType="none"/>
      </fill>
    </ndxf>
  </rcc>
  <rcc rId="3556" sId="1">
    <nc r="A364" t="inlineStr">
      <is>
        <t>Прочие мероприятия , связанные с выполнением обязательств ОМСУ</t>
      </is>
    </nc>
  </rcc>
  <rcc rId="3557" sId="1" xfDxf="1" dxf="1">
    <nc r="A363" t="inlineStr">
      <is>
        <t>Основное мероприятие "Повышение уровня благоустройства территории"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58" sId="1">
    <nc r="G356">
      <f>G357+G360+G363</f>
    </nc>
  </rcc>
  <rcc rId="3559" sId="1">
    <oc r="G366">
      <f>G21+G31+G52+G59+G92+G97+G129+G142+G185+G226+G321+G325+G329+G333+G338+G344+G352</f>
    </oc>
    <nc r="G366">
      <f>G21+G31+G52+G59+G92+G97+G129+G142+G185+G226+G321+G325+G329+G333+G338+G344+G352+G356</f>
    </nc>
  </rcc>
  <rcc rId="3560" sId="1" numFmtId="4">
    <oc r="G65">
      <v>1356.5</v>
    </oc>
    <nc r="G65">
      <v>1160.2</v>
    </nc>
  </rcc>
  <rcv guid="{F3937C05-AF36-47B9-8638-B7F3F20947C6}" action="delete"/>
  <rdn rId="0" localSheetId="1" customView="1" name="Z_F3937C05_AF36_47B9_8638_B7F3F20947C6_.wvu.PrintArea" hidden="1" oldHidden="1">
    <formula>Муниц.программы!$A$5:$G$366</formula>
    <oldFormula>Муниц.программы!$A$5:$G$366</oldFormula>
  </rdn>
  <rdn rId="0" localSheetId="1" customView="1" name="Z_F3937C05_AF36_47B9_8638_B7F3F20947C6_.wvu.FilterData" hidden="1" oldHidden="1">
    <formula>Муниц.программы!$A$20:$G$391</formula>
    <oldFormula>Муниц.программы!$A$20:$G$391</oldFormula>
  </rdn>
  <rcv guid="{F3937C05-AF36-47B9-8638-B7F3F20947C6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c rId="4190" sId="1" odxf="1">
    <oc r="G3" t="inlineStr">
      <is>
        <t>от 17  марта 2023  № 245</t>
      </is>
    </oc>
    <nc r="G3" t="inlineStr">
      <is>
        <t>от ___ июня 2023  № ____</t>
      </is>
    </nc>
    <odxf/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3" sId="1">
    <oc r="G3" t="inlineStr">
      <is>
        <t>от ___ июня 2023  № ____</t>
      </is>
    </oc>
    <nc r="G3" t="inlineStr">
      <is>
        <t>от 28 июня 2023  № 269</t>
      </is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4" sId="1" numFmtId="4">
    <oc r="G24">
      <v>100</v>
    </oc>
    <nc r="G24">
      <v>30</v>
    </nc>
  </rcc>
  <rcc rId="4225" sId="1" numFmtId="4">
    <oc r="G47">
      <v>200</v>
    </oc>
    <nc r="G47">
      <v>250</v>
    </nc>
  </rcc>
  <rcc rId="4226" sId="1" numFmtId="4">
    <oc r="G50">
      <v>43</v>
    </oc>
    <nc r="G50">
      <v>36</v>
    </nc>
  </rcc>
  <rcc rId="4227" sId="1" numFmtId="4">
    <oc r="G54">
      <v>3.5</v>
    </oc>
    <nc r="G54">
      <v>10.5</v>
    </nc>
  </rcc>
  <rcc rId="4228" sId="1" numFmtId="4">
    <oc r="G59">
      <v>4488.44632</v>
    </oc>
    <nc r="G59">
      <v>4993.7463200000002</v>
    </nc>
  </rcc>
  <rcc rId="4229" sId="1" numFmtId="4">
    <oc r="G61">
      <v>1354.9</v>
    </oc>
    <nc r="G61">
      <v>1521.3</v>
    </nc>
  </rcc>
  <rcc rId="4230" sId="1" numFmtId="4">
    <oc r="G69">
      <v>19400</v>
    </oc>
    <nc r="G69">
      <v>26400</v>
    </nc>
  </rcc>
  <rcc rId="4231" sId="1" numFmtId="4">
    <oc r="G91">
      <v>193</v>
    </oc>
    <nc r="G91">
      <v>289.69299999999998</v>
    </nc>
  </rcc>
  <rcc rId="4232" sId="1" numFmtId="4">
    <oc r="G92">
      <v>39.508000000000003</v>
    </oc>
    <nc r="G92">
      <v>64.515000000000001</v>
    </nc>
  </rcc>
  <rrc rId="4233" sId="1" ref="A93:XFD96" action="insertRow"/>
  <rcc rId="4234" sId="1" odxf="1" dxf="1">
    <nc r="A93" t="inlineStr">
      <is>
        <t>Расходы на обеспечение функций органов местного самоуправления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93" start="0" length="0">
    <dxf>
      <font>
        <i/>
        <name val="Times New Roman"/>
        <family val="1"/>
      </font>
    </dxf>
  </rfmt>
  <rfmt sheetId="1" sqref="C93" start="0" length="0">
    <dxf>
      <font>
        <b/>
        <i/>
        <name val="Times New Roman"/>
        <family val="1"/>
      </font>
    </dxf>
  </rfmt>
  <rcc rId="4235" sId="1" odxf="1" dxf="1">
    <nc r="D93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6" sId="1" odxf="1" dxf="1">
    <nc r="E9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7" sId="1" odxf="1" dxf="1">
    <nc r="F9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8" sId="1" odxf="1" dxf="1">
    <nc r="G93">
      <f>SUM(G94:G96)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9" sId="1">
    <nc r="A94" t="inlineStr">
      <is>
        <t>Фонд оплаты труда государственных (муниципальных) органов</t>
      </is>
    </nc>
  </rcc>
  <rcc rId="4240" sId="1">
    <nc r="C94" t="inlineStr">
      <is>
        <t>121</t>
      </is>
    </nc>
  </rcc>
  <rcc rId="4241" sId="1">
    <nc r="D94" t="inlineStr">
      <is>
        <t>971</t>
      </is>
    </nc>
  </rcc>
  <rcc rId="4242" sId="1">
    <nc r="E94" t="inlineStr">
      <is>
        <t>01</t>
      </is>
    </nc>
  </rcc>
  <rcc rId="4243" sId="1">
    <nc r="F94" t="inlineStr">
      <is>
        <t>13</t>
      </is>
    </nc>
  </rcc>
  <rcc rId="4244" sId="1">
    <nc r="A95" t="inlineStr">
      <is>
        <t>Иные выплаты персоналу государственных (муниципальных) органов, за исключением фонда оплаты труда</t>
      </is>
    </nc>
  </rcc>
  <rcc rId="4245" sId="1">
    <nc r="B95" t="inlineStr">
      <is>
        <t>04102 81020</t>
      </is>
    </nc>
  </rcc>
  <rcc rId="4246" sId="1">
    <nc r="C95" t="inlineStr">
      <is>
        <t>122</t>
      </is>
    </nc>
  </rcc>
  <rcc rId="4247" sId="1">
    <nc r="D95" t="inlineStr">
      <is>
        <t>971</t>
      </is>
    </nc>
  </rcc>
  <rcc rId="4248" sId="1">
    <nc r="E95" t="inlineStr">
      <is>
        <t>01</t>
      </is>
    </nc>
  </rcc>
  <rcc rId="4249" sId="1">
    <nc r="F95" t="inlineStr">
      <is>
        <t>13</t>
      </is>
    </nc>
  </rcc>
  <rcc rId="4250" sId="1" numFmtId="4">
    <nc r="G95">
      <v>12.6</v>
    </nc>
  </rcc>
  <rcc rId="4251" sId="1">
    <nc r="A9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252" sId="1">
    <nc r="C96" t="inlineStr">
      <is>
        <t>129</t>
      </is>
    </nc>
  </rcc>
  <rcc rId="4253" sId="1">
    <nc r="D96" t="inlineStr">
      <is>
        <t>971</t>
      </is>
    </nc>
  </rcc>
  <rcc rId="4254" sId="1">
    <nc r="E96" t="inlineStr">
      <is>
        <t>01</t>
      </is>
    </nc>
  </rcc>
  <rcc rId="4255" sId="1">
    <nc r="F96" t="inlineStr">
      <is>
        <t>13</t>
      </is>
    </nc>
  </rcc>
  <rrc rId="4256" sId="1" ref="A95:XFD95" action="deleteRow">
    <rfmt sheetId="1" xfDxf="1" sqref="A95:XFD95" start="0" length="0">
      <dxf>
        <font>
          <b/>
          <name val="Times New Roman CYR"/>
          <family val="1"/>
        </font>
        <alignment wrapText="1"/>
      </dxf>
    </rfmt>
    <rcc rId="0" sId="1" dxf="1">
      <nc r="A95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04102 81020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122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5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5">
        <v>12.6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57" sId="1">
    <nc r="B93" t="inlineStr">
      <is>
        <t>04102 S4760</t>
      </is>
    </nc>
  </rcc>
  <rcc rId="4258" sId="1">
    <nc r="B94" t="inlineStr">
      <is>
        <t>04102 S4760</t>
      </is>
    </nc>
  </rcc>
  <rcc rId="4259" sId="1">
    <nc r="B95" t="inlineStr">
      <is>
        <t>04102 S4760</t>
      </is>
    </nc>
  </rcc>
  <rcc rId="4260" sId="1" numFmtId="4">
    <nc r="G94">
      <v>1415.7221099999999</v>
    </nc>
  </rcc>
  <rcc rId="4261" sId="1" numFmtId="4">
    <nc r="G95">
      <v>437.77264000000002</v>
    </nc>
  </rcc>
  <rcc rId="4262" sId="1">
    <oc r="G85">
      <f>G86+G90</f>
    </oc>
    <nc r="G85">
      <f>G86+G90+G93</f>
    </nc>
  </rcc>
  <rcc rId="4263" sId="1" numFmtId="4">
    <oc r="G99">
      <v>463.11914999999999</v>
    </oc>
    <nc r="G99">
      <v>941.11924999999997</v>
    </nc>
  </rcc>
  <rrc rId="4264" sId="1" ref="A100:XFD101" action="insertRow"/>
  <rm rId="4265" sheetId="1" source="A104:XFD105" destination="A100:XFD101" sourceSheetId="1">
    <rfmt sheetId="1" xfDxf="1" sqref="A100:XFD100" start="0" length="0">
      <dxf>
        <font>
          <b/>
          <name val="Times New Roman CYR"/>
          <family val="1"/>
        </font>
        <alignment wrapText="1"/>
      </dxf>
    </rfmt>
    <rfmt sheetId="1" xfDxf="1" sqref="A101:XFD101" start="0" length="0">
      <dxf>
        <font>
          <b/>
          <name val="Times New Roman CYR"/>
          <family val="1"/>
        </font>
        <alignment wrapText="1"/>
      </dxf>
    </rfmt>
    <rfmt sheetId="1" sqref="A100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0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01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1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66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</rrc>
  <rrc rId="4267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</rrc>
  <rrc rId="4268" sId="1" ref="A104:XFD105" action="insertRow"/>
  <rfmt sheetId="1" sqref="A104" start="0" length="0">
    <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104" start="0" length="0">
    <dxf>
      <font>
        <i/>
        <name val="Times New Roman"/>
        <family val="1"/>
      </font>
    </dxf>
  </rfmt>
  <rcc rId="4269" sId="1" odxf="1" dxf="1" numFmtId="30">
    <nc r="D104">
      <v>971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04" start="0" length="0">
    <dxf>
      <font>
        <i/>
        <name val="Times New Roman"/>
        <family val="1"/>
      </font>
    </dxf>
  </rfmt>
  <rfmt sheetId="1" sqref="F104" start="0" length="0">
    <dxf>
      <font>
        <i/>
        <name val="Times New Roman"/>
        <family val="1"/>
      </font>
    </dxf>
  </rfmt>
  <rcc rId="4270" sId="1" odxf="1" dxf="1">
    <nc r="G104">
      <f>G105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05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271" sId="1" numFmtId="30">
    <nc r="D105">
      <v>971</v>
    </nc>
  </rcc>
  <rrc rId="4272" sId="1" ref="A104:XFD104" action="insertRow"/>
  <rcc rId="4273" sId="1" odxf="1" dxf="1">
    <nc r="A104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4274" sId="1" odxf="1" dxf="1">
    <nc r="A105" t="inlineStr">
      <is>
        <t>Осуществление мероприятий, связанных с внесением изменений в генеральные планы сельских поселений</t>
      </is>
    </nc>
    <ndxf>
      <font>
        <color indexed="8"/>
        <name val="Times New Roman"/>
        <family val="1"/>
      </font>
      <fill>
        <patternFill patternType="none"/>
      </fill>
    </ndxf>
  </rcc>
  <rcc rId="4275" sId="1">
    <nc r="A106" t="inlineStr">
      <is>
        <t>Прочие закупки товаров, работ и услуг для государственных (муниципальных) нужд</t>
      </is>
    </nc>
  </rcc>
  <rcc rId="4276" sId="1" odxf="1" dxf="1">
    <nc r="B104" t="inlineStr">
      <is>
        <t>04201 00000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4" start="0" length="0">
    <dxf>
      <font>
        <i/>
        <name val="Times New Roman"/>
        <family val="1"/>
      </font>
    </dxf>
  </rfmt>
  <rcc rId="4277" sId="1">
    <nc r="B105" t="inlineStr">
      <is>
        <t>04201 82170</t>
      </is>
    </nc>
  </rcc>
  <rfmt sheetId="1" sqref="C105" start="0" length="0">
    <dxf>
      <font>
        <i/>
        <name val="Times New Roman"/>
        <family val="1"/>
      </font>
    </dxf>
  </rfmt>
  <rcc rId="4278" sId="1">
    <nc r="B106" t="inlineStr">
      <is>
        <t>04201 82170</t>
      </is>
    </nc>
  </rcc>
  <rcc rId="4279" sId="1">
    <nc r="C106" t="inlineStr">
      <is>
        <t>244</t>
      </is>
    </nc>
  </rcc>
  <rcc rId="4280" sId="1" odxf="1" dxf="1">
    <nc r="E10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81" sId="1" odxf="1" dxf="1">
    <nc r="F104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82" sId="1">
    <nc r="E105" t="inlineStr">
      <is>
        <t>04</t>
      </is>
    </nc>
  </rcc>
  <rcc rId="4283" sId="1">
    <nc r="F105" t="inlineStr">
      <is>
        <t>12</t>
      </is>
    </nc>
  </rcc>
  <rcc rId="4284" sId="1">
    <nc r="E106" t="inlineStr">
      <is>
        <t>04</t>
      </is>
    </nc>
  </rcc>
  <rcc rId="4285" sId="1">
    <nc r="F106" t="inlineStr">
      <is>
        <t>12</t>
      </is>
    </nc>
  </rcc>
  <rcc rId="4286" sId="1">
    <nc r="D104" t="inlineStr">
      <is>
        <t>971</t>
      </is>
    </nc>
  </rcc>
  <rcc rId="4287" sId="1" numFmtId="4">
    <nc r="G106">
      <v>320</v>
    </nc>
  </rcc>
  <rcc rId="4288" sId="1">
    <nc r="G104">
      <f>G105</f>
    </nc>
  </rcc>
  <rfmt sheetId="1" sqref="A104:G104" start="0" length="2147483647">
    <dxf>
      <font>
        <i val="0"/>
      </font>
    </dxf>
  </rfmt>
  <rfmt sheetId="1" sqref="A104:G104" start="0" length="2147483647">
    <dxf>
      <font>
        <i/>
      </font>
    </dxf>
  </rfmt>
  <rrc rId="4289" sId="1" ref="A109:XFD110" action="insertRow"/>
  <rm rId="4290" sheetId="1" source="A105:XFD106" destination="A109:XFD110" sourceSheetId="1">
    <rfmt sheetId="1" xfDxf="1" sqref="A109:XFD109" start="0" length="0">
      <dxf>
        <font>
          <b/>
          <name val="Times New Roman CYR"/>
          <family val="1"/>
        </font>
        <alignment wrapText="1"/>
      </dxf>
    </rfmt>
    <rfmt sheetId="1" xfDxf="1" sqref="A110:XFD110" start="0" length="0">
      <dxf>
        <font>
          <b/>
          <name val="Times New Roman CYR"/>
          <family val="1"/>
        </font>
        <alignment wrapText="1"/>
      </dxf>
    </rfmt>
    <rfmt sheetId="1" sqref="A109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9" start="0" length="0">
      <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10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0" start="0" length="0">
      <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91" sId="1" ref="A105:XFD105" action="deleteRow">
    <rfmt sheetId="1" xfDxf="1" sqref="A105:XFD105" start="0" length="0">
      <dxf>
        <font>
          <name val="Times New Roman CYR"/>
          <family val="1"/>
        </font>
        <alignment wrapText="1"/>
      </dxf>
    </rfmt>
  </rrc>
  <rrc rId="4292" sId="1" ref="A105:XFD105" action="deleteRow">
    <rfmt sheetId="1" xfDxf="1" sqref="A105:XFD105" start="0" length="0">
      <dxf>
        <font>
          <name val="Times New Roman CYR"/>
          <family val="1"/>
        </font>
        <alignment wrapText="1"/>
      </dxf>
    </rfmt>
  </rrc>
  <rrc rId="4293" sId="1" ref="A104:XFD104" action="deleteRow">
    <rfmt sheetId="1" xfDxf="1" sqref="A104:XFD104" start="0" length="0">
      <dxf>
        <font>
          <b/>
          <name val="Times New Roman CYR"/>
          <family val="1"/>
        </font>
        <alignment wrapText="1"/>
      </dxf>
    </rfmt>
    <rcc rId="0" sId="1" dxf="1">
      <nc r="A104" t="inlineStr">
        <is>
  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4" t="inlineStr">
        <is>
          <t>04201 00000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4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4">
        <f>G107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94" sId="1" ref="A106:XFD106" action="deleteRow"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Осуществление мероприятий, связанных с внесением изменений в генеральные планы сельских поселений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04201 82170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06">
        <v>971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6">
        <f>G107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95" sId="1" ref="A106:XFD106" action="deleteRow"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04201 82170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06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320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96" sId="1" numFmtId="4">
    <oc r="G107">
      <v>447</v>
    </oc>
    <nc r="G107">
      <v>320</v>
    </nc>
  </rcc>
  <rcc rId="4297" sId="1" numFmtId="4">
    <oc r="G111">
      <v>4500</v>
    </oc>
    <nc r="G111">
      <v>10000</v>
    </nc>
  </rcc>
  <rcc rId="4298" sId="1" numFmtId="4">
    <oc r="G114">
      <v>4355.0282800000004</v>
    </oc>
    <nc r="G114"/>
  </rcc>
  <rrc rId="4299" sId="1" ref="A114:XFD114" action="deleteRow">
    <undo index="65535" exp="ref" v="1" dr="G114" r="G113" sId="1"/>
    <rfmt sheetId="1" xfDxf="1" sqref="A114:XFD114" start="0" length="0">
      <dxf>
        <font>
          <i/>
          <name val="Times New Roman CYR"/>
          <family val="1"/>
        </font>
        <alignment wrapText="1"/>
      </dxf>
    </rfmt>
    <rcc rId="0" sId="1" dxf="1">
      <nc r="A114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04304 82200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4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4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300" sId="1">
    <oc r="G113">
      <f>G114+G115+#REF!</f>
    </oc>
    <nc r="G113">
      <f>G114+G115</f>
    </nc>
  </rcc>
  <rcc rId="4301" sId="1" numFmtId="4">
    <oc r="G115">
      <v>11480.749</v>
    </oc>
    <nc r="G115">
      <v>18245.617279999999</v>
    </nc>
  </rcc>
  <rcc rId="4302" sId="1">
    <oc r="D119" t="inlineStr">
      <is>
        <t>968</t>
      </is>
    </oc>
    <nc r="D119" t="inlineStr">
      <is>
        <t>971</t>
      </is>
    </nc>
  </rcc>
  <rcc rId="4303" sId="1">
    <oc r="C123" t="inlineStr">
      <is>
        <t>622</t>
      </is>
    </oc>
    <nc r="C123" t="inlineStr">
      <is>
        <t>465</t>
      </is>
    </nc>
  </rcc>
  <rcc rId="4304" sId="1" xfDxf="1" dxf="1">
    <oc r="A123" t="inlineStr">
      <is>
        <t>Субсидии автономным учреждениям на иные цели</t>
      </is>
    </oc>
    <nc r="A123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4305" sId="1" ref="A122:XFD122" action="insertRow"/>
  <rm rId="4306" sheetId="1" source="A124:XFD124" destination="A122:XFD122" sourceSheetId="1">
    <rfmt sheetId="1" xfDxf="1" sqref="A122:XFD122" start="0" length="0">
      <dxf>
        <font>
          <b/>
          <i/>
          <name val="Times New Roman CYR"/>
          <family val="1"/>
        </font>
        <alignment wrapText="1"/>
      </dxf>
    </rfmt>
    <rfmt sheetId="1" sqref="A122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2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07" sId="1" ref="A124:XFD124" action="deleteRow">
    <rfmt sheetId="1" xfDxf="1" sqref="A124:XFD124" start="0" length="0">
      <dxf>
        <font>
          <name val="Times New Roman CYR"/>
          <family val="1"/>
        </font>
        <alignment wrapText="1"/>
      </dxf>
    </rfmt>
  </rrc>
  <rcc rId="4308" sId="1" numFmtId="4">
    <oc r="G141">
      <v>57885</v>
    </oc>
    <nc r="G141">
      <v>111818.37</v>
    </nc>
  </rcc>
  <rcc rId="4309" sId="1" numFmtId="4">
    <oc r="G150">
      <v>111383.15</v>
    </oc>
    <nc r="G150">
      <v>162517.7102</v>
    </nc>
  </rcc>
  <rcc rId="4310" sId="1" numFmtId="4">
    <oc r="G165">
      <v>4378.3059999999996</v>
    </oc>
    <nc r="G165">
      <v>3620.0581200000001</v>
    </nc>
  </rcc>
  <rcc rId="4311" sId="1" numFmtId="4">
    <oc r="G175">
      <v>5005.3322799999996</v>
    </oc>
    <nc r="G175">
      <v>4239.9832200000001</v>
    </nc>
  </rcc>
  <rrc rId="4312" sId="1" ref="A182:XFD183" action="insertRow"/>
  <rfmt sheetId="1" sqref="A182" start="0" length="0">
    <dxf>
      <font>
        <i/>
        <name val="Times New Roman"/>
        <family val="1"/>
      </font>
      <alignment vertical="top"/>
    </dxf>
  </rfmt>
  <rfmt sheetId="1" sqref="B182" start="0" length="0">
    <dxf>
      <font>
        <i/>
        <name val="Times New Roman"/>
        <family val="1"/>
      </font>
    </dxf>
  </rfmt>
  <rfmt sheetId="1" sqref="C182" start="0" length="0">
    <dxf>
      <font>
        <i/>
        <name val="Times New Roman"/>
        <family val="1"/>
      </font>
    </dxf>
  </rfmt>
  <rcc rId="4313" sId="1" odxf="1" dxf="1">
    <nc r="D182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4" sId="1" odxf="1" dxf="1">
    <nc r="E18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5" sId="1" odxf="1" dxf="1">
    <nc r="F1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6" sId="1" odxf="1" dxf="1">
    <nc r="G182">
      <f>G183</f>
    </nc>
    <odxf>
      <font>
        <i val="0"/>
        <name val="Times New Roman"/>
        <family val="1"/>
      </font>
      <border outline="0">
        <right/>
      </border>
    </odxf>
    <ndxf>
      <font>
        <i/>
        <name val="Times New Roman"/>
        <family val="1"/>
      </font>
      <border outline="0">
        <right style="thin">
          <color indexed="64"/>
        </right>
      </border>
    </ndxf>
  </rcc>
  <rcc rId="4317" sId="1">
    <nc r="D183" t="inlineStr">
      <is>
        <t>973</t>
      </is>
    </nc>
  </rcc>
  <rcc rId="4318" sId="1">
    <nc r="E183" t="inlineStr">
      <is>
        <t>08</t>
      </is>
    </nc>
  </rcc>
  <rcc rId="4319" sId="1">
    <nc r="F183" t="inlineStr">
      <is>
        <t>01</t>
      </is>
    </nc>
  </rcc>
  <rfmt sheetId="1" sqref="G183" start="0" length="0">
    <dxf>
      <border outline="0">
        <right style="thin">
          <color indexed="64"/>
        </right>
      </border>
    </dxf>
  </rfmt>
  <rcc rId="4320" sId="1">
    <nc r="A182" t="inlineStr">
      <is>
        <t>На укрепление материально-технической базы отрасли "Культура"</t>
      </is>
    </nc>
  </rcc>
  <rfmt sheetId="1" sqref="A183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4321" sId="1" numFmtId="4">
    <nc r="G183">
      <v>407.45294000000001</v>
    </nc>
  </rcc>
  <rrc rId="4322" sId="1" ref="A172:XFD173" action="insertRow"/>
  <rfmt sheetId="1" sqref="A172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172" start="0" length="0">
    <dxf>
      <font>
        <i/>
        <name val="Times New Roman"/>
        <family val="1"/>
      </font>
    </dxf>
  </rfmt>
  <rfmt sheetId="1" sqref="C172" start="0" length="0">
    <dxf>
      <font>
        <i/>
        <name val="Times New Roman"/>
        <family val="1"/>
      </font>
    </dxf>
  </rfmt>
  <rcc rId="4323" sId="1" odxf="1" dxf="1">
    <nc r="D172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4" sId="1" odxf="1" dxf="1">
    <nc r="E17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5" sId="1" odxf="1" dxf="1">
    <nc r="F17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6" sId="1" odxf="1" dxf="1">
    <nc r="G172">
      <f>G173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73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327" sId="1">
    <nc r="D173" t="inlineStr">
      <is>
        <t>973</t>
      </is>
    </nc>
  </rcc>
  <rcc rId="4328" sId="1">
    <nc r="E173" t="inlineStr">
      <is>
        <t>08</t>
      </is>
    </nc>
  </rcc>
  <rcc rId="4329" sId="1">
    <nc r="F173" t="inlineStr">
      <is>
        <t>01</t>
      </is>
    </nc>
  </rcc>
  <rcc rId="4330" sId="1">
    <nc r="A172" t="inlineStr">
      <is>
        <t>На укрепление материально-технической базы отрасли "Культура"</t>
      </is>
    </nc>
  </rcc>
  <rcc rId="4331" sId="1" odxf="1" dxf="1">
    <nc r="A17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4332" sId="1" numFmtId="4">
    <nc r="G173">
      <v>209.98400000000001</v>
    </nc>
  </rcc>
  <rcc rId="4333" sId="1">
    <oc r="G163">
      <f>G164+G170+G166+G168</f>
    </oc>
    <nc r="G163">
      <f>G164+G170+G166+G168+G172</f>
    </nc>
  </rcc>
  <rcc rId="4334" sId="1">
    <nc r="B172" t="inlineStr">
      <is>
        <t>08101 S2950</t>
      </is>
    </nc>
  </rcc>
  <rcc rId="4335" sId="1">
    <nc r="B173" t="inlineStr">
      <is>
        <t>08101 S2950</t>
      </is>
    </nc>
  </rcc>
  <rcc rId="4336" sId="1">
    <nc r="C173" t="inlineStr">
      <is>
        <t>612</t>
      </is>
    </nc>
  </rcc>
  <rcc rId="4337" sId="1">
    <nc r="C185" t="inlineStr">
      <is>
        <t>622</t>
      </is>
    </nc>
  </rcc>
  <rcc rId="4338" sId="1" odxf="1" dxf="1">
    <nc r="A185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4339" sId="1">
    <nc r="B184" t="inlineStr">
      <is>
        <t>08201 S2950</t>
      </is>
    </nc>
  </rcc>
  <rcc rId="4340" sId="1">
    <nc r="B185" t="inlineStr">
      <is>
        <t>08201 S2950</t>
      </is>
    </nc>
  </rcc>
  <rrc rId="4341" sId="1" ref="A186:XFD187" action="insertRow"/>
  <rfmt sheetId="1" sqref="A186" start="0" length="0">
    <dxf>
      <font>
        <i/>
        <name val="Times New Roman"/>
        <family val="1"/>
      </font>
      <alignment vertical="top"/>
    </dxf>
  </rfmt>
  <rfmt sheetId="1" sqref="B186" start="0" length="0">
    <dxf>
      <font>
        <i/>
        <name val="Times New Roman"/>
        <family val="1"/>
      </font>
    </dxf>
  </rfmt>
  <rfmt sheetId="1" sqref="C186" start="0" length="0">
    <dxf>
      <font>
        <i/>
        <name val="Times New Roman"/>
        <family val="1"/>
      </font>
    </dxf>
  </rfmt>
  <rcc rId="4342" sId="1" odxf="1" dxf="1">
    <nc r="D186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3" sId="1" odxf="1" dxf="1">
    <nc r="E18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4" sId="1" odxf="1" dxf="1">
    <nc r="F18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5" sId="1" odxf="1" dxf="1">
    <nc r="G186">
      <f>G187</f>
    </nc>
    <odxf>
      <font>
        <i val="0"/>
        <name val="Times New Roman"/>
        <family val="1"/>
      </font>
      <border outline="0">
        <right/>
      </border>
    </odxf>
    <ndxf>
      <font>
        <i/>
        <name val="Times New Roman"/>
        <family val="1"/>
      </font>
      <border outline="0">
        <right style="thin">
          <color indexed="64"/>
        </right>
      </border>
    </ndxf>
  </rcc>
  <rcc rId="4346" sId="1">
    <nc r="D187" t="inlineStr">
      <is>
        <t>973</t>
      </is>
    </nc>
  </rcc>
  <rcc rId="4347" sId="1">
    <nc r="E187" t="inlineStr">
      <is>
        <t>08</t>
      </is>
    </nc>
  </rcc>
  <rcc rId="4348" sId="1">
    <nc r="F187" t="inlineStr">
      <is>
        <t>01</t>
      </is>
    </nc>
  </rcc>
  <rfmt sheetId="1" sqref="G187" start="0" length="0">
    <dxf>
      <border outline="0">
        <right style="thin">
          <color indexed="64"/>
        </right>
      </border>
    </dxf>
  </rfmt>
  <rcc rId="4349" sId="1" odxf="1" dxf="1">
    <nc r="A18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4350" sId="1">
    <nc r="A18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351" sId="1">
    <nc r="C187" t="inlineStr">
      <is>
        <t>621</t>
      </is>
    </nc>
  </rcc>
  <rcc rId="4352" sId="1" numFmtId="4">
    <nc r="G187">
      <v>684</v>
    </nc>
  </rcc>
  <rcc rId="4353" sId="1">
    <nc r="B186" t="inlineStr">
      <is>
        <t>08201 S4760</t>
      </is>
    </nc>
  </rcc>
  <rcc rId="4354" sId="1">
    <nc r="B187" t="inlineStr">
      <is>
        <t>08201 S4760</t>
      </is>
    </nc>
  </rcc>
  <rcc rId="4355" sId="1">
    <oc r="G175">
      <f>G180+G174+G176+G178</f>
    </oc>
    <nc r="G175">
      <f>G182+G176+G178+G180+G184+G186</f>
    </nc>
  </rcc>
  <rcc rId="4356" sId="1" numFmtId="4">
    <oc r="G191">
      <v>12132.1</v>
    </oc>
    <nc r="G191">
      <v>12142.3</v>
    </nc>
  </rcc>
  <rrc rId="4357" sId="1" ref="A194:XFD195" action="insertRow"/>
  <rfmt sheetId="1" sqref="A194" start="0" length="0">
    <dxf>
      <font>
        <i/>
        <name val="Times New Roman"/>
        <family val="1"/>
      </font>
    </dxf>
  </rfmt>
  <rfmt sheetId="1" sqref="B194" start="0" length="0">
    <dxf>
      <font>
        <i/>
        <name val="Times New Roman"/>
        <family val="1"/>
      </font>
    </dxf>
  </rfmt>
  <rfmt sheetId="1" sqref="C194" start="0" length="0">
    <dxf>
      <font>
        <i/>
        <name val="Times New Roman"/>
        <family val="1"/>
      </font>
    </dxf>
  </rfmt>
  <rcc rId="4358" sId="1" odxf="1" dxf="1" numFmtId="30">
    <nc r="D194">
      <v>973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59" sId="1" odxf="1" dxf="1">
    <nc r="E19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0" sId="1" odxf="1" dxf="1">
    <nc r="F19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1" sId="1" odxf="1" dxf="1">
    <nc r="G194">
      <f>G195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2" sId="1" numFmtId="30">
    <nc r="D195">
      <v>973</v>
    </nc>
  </rcc>
  <rcc rId="4363" sId="1">
    <nc r="E195" t="inlineStr">
      <is>
        <t>07</t>
      </is>
    </nc>
  </rcc>
  <rcc rId="4364" sId="1">
    <nc r="F195" t="inlineStr">
      <is>
        <t>03</t>
      </is>
    </nc>
  </rcc>
  <rcc rId="4365" sId="1" odxf="1" dxf="1">
    <nc r="A19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366" sId="1">
    <nc r="A19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367" sId="1">
    <nc r="B194" t="inlineStr">
      <is>
        <t>08301 S4760</t>
      </is>
    </nc>
  </rcc>
  <rcc rId="4368" sId="1">
    <nc r="B195" t="inlineStr">
      <is>
        <t>08301 S4760</t>
      </is>
    </nc>
  </rcc>
  <rcc rId="4369" sId="1">
    <nc r="C195" t="inlineStr">
      <is>
        <t>621</t>
      </is>
    </nc>
  </rcc>
  <rcc rId="4370" sId="1" numFmtId="4">
    <nc r="G195">
      <v>794.89128000000005</v>
    </nc>
  </rcc>
  <rcc rId="4371" sId="1">
    <oc r="G189">
      <f>G190+G192</f>
    </oc>
    <nc r="G189">
      <f>G190+G192+G194</f>
    </nc>
  </rcc>
  <rcc rId="4372" sId="1" numFmtId="4">
    <oc r="G199">
      <v>387.69400000000002</v>
    </oc>
    <nc r="G199">
      <v>1919.694</v>
    </nc>
  </rcc>
  <rcc rId="4373" sId="1" numFmtId="4">
    <oc r="G203">
      <v>967.4</v>
    </oc>
    <nc r="G203">
      <v>930.4</v>
    </nc>
  </rcc>
  <rcc rId="4374" sId="1" numFmtId="4">
    <oc r="G212">
      <v>130.69999999999999</v>
    </oc>
    <nc r="G212">
      <v>154.69999999999999</v>
    </nc>
  </rcc>
  <rcc rId="4375" sId="1" numFmtId="4">
    <oc r="G213">
      <v>434.2</v>
    </oc>
    <nc r="G213">
      <v>516.45000000000005</v>
    </nc>
  </rcc>
  <rcv guid="{F3937C05-AF36-47B9-8638-B7F3F20947C6}" action="delete"/>
  <rdn rId="0" localSheetId="1" customView="1" name="Z_F3937C05_AF36_47B9_8638_B7F3F20947C6_.wvu.PrintArea" hidden="1" oldHidden="1">
    <formula>Муниц.программы!$A$1:$G$434</formula>
    <oldFormula>Муниц.программы!$A$1:$G$434</oldFormula>
  </rdn>
  <rdn rId="0" localSheetId="1" customView="1" name="Z_F3937C05_AF36_47B9_8638_B7F3F20947C6_.wvu.FilterData" hidden="1" oldHidden="1">
    <formula>Муниц.программы!$A$20:$G$459</formula>
    <oldFormula>Муниц.программы!$A$20:$G$459</oldFormula>
  </rdn>
  <rcv guid="{F3937C05-AF36-47B9-8638-B7F3F20947C6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78" sId="1">
    <oc r="B214" t="inlineStr">
      <is>
        <t>8403 83160</t>
      </is>
    </oc>
    <nc r="B214" t="inlineStr">
      <is>
        <t>08402 83160</t>
      </is>
    </nc>
  </rcc>
  <rrc rId="4379" sId="1" ref="A215:XFD215" action="insertRow"/>
  <rrc rId="4380" sId="1" ref="A215:XFD215" action="insertRow"/>
  <rrc rId="4381" sId="1" ref="A215:XFD215" action="insertRow"/>
  <rrc rId="4382" sId="1" ref="A215:XFD215" action="insertRow"/>
  <rrc rId="4383" sId="1" ref="A215:XFD215" action="insertRow"/>
  <rcc rId="4384" sId="1" odxf="1" dxf="1">
    <nc r="A21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385" sId="1" odxf="1" dxf="1">
    <nc r="A21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386" sId="1">
    <nc r="A21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387" sId="1" odxf="1" dxf="1">
    <nc r="A218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388" sId="1">
    <nc r="A21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389" sId="1" odxf="1" dxf="1">
    <nc r="B215" t="inlineStr">
      <is>
        <t>08402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15" start="0" length="0">
    <dxf>
      <font>
        <i/>
        <name val="Times New Roman"/>
        <family val="1"/>
      </font>
    </dxf>
  </rfmt>
  <rcc rId="4390" sId="1">
    <nc r="B216" t="inlineStr">
      <is>
        <t>08402 S4760</t>
      </is>
    </nc>
  </rcc>
  <rcc rId="4391" sId="1">
    <nc r="C216" t="inlineStr">
      <is>
        <t>111</t>
      </is>
    </nc>
  </rcc>
  <rcc rId="4392" sId="1">
    <nc r="B217" t="inlineStr">
      <is>
        <t>08402 S4760</t>
      </is>
    </nc>
  </rcc>
  <rcc rId="4393" sId="1">
    <nc r="C217" t="inlineStr">
      <is>
        <t>119</t>
      </is>
    </nc>
  </rcc>
  <rcc rId="4394" sId="1">
    <nc r="B218" t="inlineStr">
      <is>
        <t>08402 S4760</t>
      </is>
    </nc>
  </rcc>
  <rcc rId="4395" sId="1">
    <nc r="C218" t="inlineStr">
      <is>
        <t>121</t>
      </is>
    </nc>
  </rcc>
  <rcc rId="4396" sId="1">
    <nc r="B219" t="inlineStr">
      <is>
        <t>08402 S4760</t>
      </is>
    </nc>
  </rcc>
  <rcc rId="4397" sId="1">
    <nc r="C219" t="inlineStr">
      <is>
        <t>129</t>
      </is>
    </nc>
  </rcc>
  <rcc rId="4398" sId="1" odxf="1" dxf="1">
    <nc r="E21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99" sId="1" odxf="1" dxf="1">
    <nc r="F21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00" sId="1">
    <nc r="E216" t="inlineStr">
      <is>
        <t>08</t>
      </is>
    </nc>
  </rcc>
  <rcc rId="4401" sId="1">
    <nc r="F216" t="inlineStr">
      <is>
        <t>04</t>
      </is>
    </nc>
  </rcc>
  <rcc rId="4402" sId="1">
    <nc r="E217" t="inlineStr">
      <is>
        <t>08</t>
      </is>
    </nc>
  </rcc>
  <rcc rId="4403" sId="1">
    <nc r="F217" t="inlineStr">
      <is>
        <t>04</t>
      </is>
    </nc>
  </rcc>
  <rcc rId="4404" sId="1">
    <nc r="E218" t="inlineStr">
      <is>
        <t>08</t>
      </is>
    </nc>
  </rcc>
  <rcc rId="4405" sId="1">
    <nc r="F218" t="inlineStr">
      <is>
        <t>04</t>
      </is>
    </nc>
  </rcc>
  <rcc rId="4406" sId="1">
    <nc r="E219" t="inlineStr">
      <is>
        <t>08</t>
      </is>
    </nc>
  </rcc>
  <rcc rId="4407" sId="1">
    <nc r="F219" t="inlineStr">
      <is>
        <t>04</t>
      </is>
    </nc>
  </rcc>
  <rcc rId="4408" sId="1">
    <nc r="D215" t="inlineStr">
      <is>
        <t>973</t>
      </is>
    </nc>
  </rcc>
  <rcc rId="4409" sId="1">
    <nc r="D216" t="inlineStr">
      <is>
        <t>973</t>
      </is>
    </nc>
  </rcc>
  <rcc rId="4410" sId="1">
    <nc r="D217" t="inlineStr">
      <is>
        <t>973</t>
      </is>
    </nc>
  </rcc>
  <rcc rId="4411" sId="1">
    <nc r="D218" t="inlineStr">
      <is>
        <t>973</t>
      </is>
    </nc>
  </rcc>
  <rcc rId="4412" sId="1">
    <nc r="D219" t="inlineStr">
      <is>
        <t>973</t>
      </is>
    </nc>
  </rcc>
  <rcc rId="4413" sId="1" odxf="1" dxf="1">
    <nc r="G215">
      <f>SUM(G216:G219)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14" sId="1" numFmtId="4">
    <nc r="G216">
      <v>1279.96048</v>
    </nc>
  </rcc>
  <rcc rId="4415" sId="1" numFmtId="4">
    <nc r="G217">
      <v>320.58100000000002</v>
    </nc>
  </rcc>
  <rcc rId="4416" sId="1" numFmtId="4">
    <nc r="G218">
      <v>138.39146</v>
    </nc>
  </rcc>
  <rcc rId="4417" sId="1" numFmtId="4">
    <nc r="G219">
      <v>40.902459999999998</v>
    </nc>
  </rcc>
  <rcc rId="4418" sId="1">
    <oc r="B202" t="inlineStr">
      <is>
        <t>08402 83160</t>
      </is>
    </oc>
    <nc r="B202" t="inlineStr">
      <is>
        <t>08401 83160</t>
      </is>
    </nc>
  </rcc>
  <rcc rId="4419" sId="1">
    <oc r="B203" t="inlineStr">
      <is>
        <t>08402 83160</t>
      </is>
    </oc>
    <nc r="B203" t="inlineStr">
      <is>
        <t>08401 83160</t>
      </is>
    </nc>
  </rcc>
  <rcc rId="4420" sId="1">
    <oc r="G204">
      <f>G205</f>
    </oc>
    <nc r="G204">
      <f>G205+G208+G215</f>
    </nc>
  </rcc>
  <rcc rId="4421" sId="1">
    <oc r="G196">
      <f>G197+G205+G208+G220</f>
    </oc>
    <nc r="G196">
      <f>G197+G220+G204</f>
    </nc>
  </rcc>
  <rcc rId="4422" sId="1" numFmtId="4">
    <oc r="G227">
      <v>15</v>
    </oc>
    <nc r="G227">
      <v>20.04</v>
    </nc>
  </rcc>
  <rcc rId="4423" sId="1" numFmtId="4">
    <oc r="G228">
      <v>773.01300000000003</v>
    </oc>
    <nc r="G228">
      <v>598.47299999999996</v>
    </nc>
  </rcc>
  <rcc rId="4424" sId="1" numFmtId="4">
    <oc r="G229">
      <v>449.6</v>
    </oc>
    <nc r="G229">
      <v>599.6</v>
    </nc>
  </rcc>
  <rcc rId="4425" sId="1" numFmtId="4">
    <oc r="G238">
      <v>20023.491819999999</v>
    </oc>
    <nc r="G238">
      <v>20671.988819999999</v>
    </nc>
  </rcc>
  <rrc rId="4426" sId="1" ref="A245:XFD246" action="insertRow"/>
  <rfmt sheetId="1" sqref="A245" start="0" length="0">
    <dxf>
      <font>
        <i/>
        <name val="Times New Roman"/>
        <family val="1"/>
      </font>
    </dxf>
  </rfmt>
  <rfmt sheetId="1" sqref="B245" start="0" length="0">
    <dxf>
      <font>
        <i/>
        <name val="Times New Roman"/>
        <family val="1"/>
      </font>
    </dxf>
  </rfmt>
  <rfmt sheetId="1" sqref="C245" start="0" length="0">
    <dxf>
      <font>
        <i/>
        <name val="Times New Roman"/>
        <family val="1"/>
      </font>
    </dxf>
  </rfmt>
  <rcc rId="4427" sId="1" odxf="1" dxf="1">
    <nc r="D245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28" sId="1" odxf="1" dxf="1">
    <nc r="E24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29" sId="1" odxf="1" dxf="1">
    <nc r="F24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30" sId="1" odxf="1" dxf="1">
    <nc r="G245">
      <f>G246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31" sId="1">
    <nc r="D246" t="inlineStr">
      <is>
        <t>975</t>
      </is>
    </nc>
  </rcc>
  <rcc rId="4432" sId="1">
    <nc r="E246" t="inlineStr">
      <is>
        <t>11</t>
      </is>
    </nc>
  </rcc>
  <rcc rId="4433" sId="1">
    <nc r="F246" t="inlineStr">
      <is>
        <t>03</t>
      </is>
    </nc>
  </rcc>
  <rcc rId="4434" sId="1" odxf="1" dxf="1">
    <nc r="A24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435" sId="1">
    <nc r="A24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36" sId="1">
    <nc r="B245" t="inlineStr">
      <is>
        <t>08402 S4760</t>
      </is>
    </nc>
  </rcc>
  <rcc rId="4437" sId="1">
    <nc r="B246" t="inlineStr">
      <is>
        <t>08402 S4760</t>
      </is>
    </nc>
  </rcc>
  <rcc rId="4438" sId="1">
    <nc r="C246" t="inlineStr">
      <is>
        <t>611</t>
      </is>
    </nc>
  </rcc>
  <rcc rId="4439" sId="1" numFmtId="4">
    <nc r="G246">
      <v>3578.3205400000002</v>
    </nc>
  </rcc>
  <rcc rId="4440" sId="1">
    <oc r="G236">
      <f>G237+G243+G241+G239</f>
    </oc>
    <nc r="G236">
      <f>G237+G243+G241+G239+G245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>
  <rcc rId="4874" sId="1">
    <oc r="A419" t="inlineStr">
      <is>
        <t>Субсидии автономным учреждениям на иные цели</t>
      </is>
    </oc>
    <nc r="A419" t="inlineStr">
      <is>
        <t>Прочие закупки товаров, работ и услуг для государственных (муниципальных) нужд</t>
      </is>
    </nc>
  </rcc>
  <rcc rId="4875" sId="1">
    <oc r="C419" t="inlineStr">
      <is>
        <t>622</t>
      </is>
    </oc>
    <nc r="C419" t="inlineStr">
      <is>
        <t>244</t>
      </is>
    </nc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41" sId="1" numFmtId="4">
    <oc r="G260">
      <v>196.34618</v>
    </oc>
    <nc r="G260">
      <v>215.84618</v>
    </nc>
  </rcc>
  <rrc rId="4442" sId="1" ref="A264:XFD264" action="insertRow"/>
  <rrc rId="4443" sId="1" ref="A264:XFD264" action="insertRow"/>
  <rrc rId="4444" sId="1" ref="A264:XFD264" action="insertRow"/>
  <rrc rId="4445" sId="1" ref="A264:XFD265" action="insertRow"/>
  <rcc rId="4446" sId="1" odxf="1" dxf="1">
    <nc r="A26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447" sId="1" odxf="1" dxf="1">
    <nc r="A26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448" sId="1">
    <nc r="A26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449" sId="1" odxf="1" dxf="1">
    <nc r="A267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450" sId="1">
    <nc r="A26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451" sId="1" odxf="1" dxf="1">
    <nc r="B264" t="inlineStr">
      <is>
        <t>09401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64" start="0" length="0">
    <dxf>
      <font>
        <i/>
        <name val="Times New Roman"/>
        <family val="1"/>
      </font>
    </dxf>
  </rfmt>
  <rcc rId="4452" sId="1">
    <nc r="B265" t="inlineStr">
      <is>
        <t>09401 S4760</t>
      </is>
    </nc>
  </rcc>
  <rcc rId="4453" sId="1">
    <nc r="C265" t="inlineStr">
      <is>
        <t>111</t>
      </is>
    </nc>
  </rcc>
  <rcc rId="4454" sId="1">
    <nc r="B266" t="inlineStr">
      <is>
        <t>09401 S4760</t>
      </is>
    </nc>
  </rcc>
  <rcc rId="4455" sId="1">
    <nc r="C266" t="inlineStr">
      <is>
        <t>119</t>
      </is>
    </nc>
  </rcc>
  <rcc rId="4456" sId="1">
    <nc r="B267" t="inlineStr">
      <is>
        <t>09401 S4760</t>
      </is>
    </nc>
  </rcc>
  <rcc rId="4457" sId="1">
    <nc r="C267" t="inlineStr">
      <is>
        <t>121</t>
      </is>
    </nc>
  </rcc>
  <rcc rId="4458" sId="1">
    <nc r="B268" t="inlineStr">
      <is>
        <t>09401 S4760</t>
      </is>
    </nc>
  </rcc>
  <rcc rId="4459" sId="1">
    <nc r="C268" t="inlineStr">
      <is>
        <t>129</t>
      </is>
    </nc>
  </rcc>
  <rcc rId="4460" sId="1" odxf="1" dxf="1">
    <nc r="E264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61" sId="1" odxf="1" dxf="1">
    <nc r="F26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62" sId="1">
    <nc r="E265" t="inlineStr">
      <is>
        <t>11</t>
      </is>
    </nc>
  </rcc>
  <rcc rId="4463" sId="1">
    <nc r="F265" t="inlineStr">
      <is>
        <t>05</t>
      </is>
    </nc>
  </rcc>
  <rcc rId="4464" sId="1">
    <nc r="E266" t="inlineStr">
      <is>
        <t>11</t>
      </is>
    </nc>
  </rcc>
  <rcc rId="4465" sId="1">
    <nc r="F266" t="inlineStr">
      <is>
        <t>05</t>
      </is>
    </nc>
  </rcc>
  <rcc rId="4466" sId="1">
    <nc r="E267" t="inlineStr">
      <is>
        <t>11</t>
      </is>
    </nc>
  </rcc>
  <rcc rId="4467" sId="1">
    <nc r="F267" t="inlineStr">
      <is>
        <t>05</t>
      </is>
    </nc>
  </rcc>
  <rcc rId="4468" sId="1">
    <nc r="E268" t="inlineStr">
      <is>
        <t>11</t>
      </is>
    </nc>
  </rcc>
  <rcc rId="4469" sId="1">
    <nc r="F268" t="inlineStr">
      <is>
        <t>05</t>
      </is>
    </nc>
  </rcc>
  <rcc rId="4470" sId="1">
    <nc r="D264" t="inlineStr">
      <is>
        <t>975</t>
      </is>
    </nc>
  </rcc>
  <rcc rId="4471" sId="1">
    <nc r="D265" t="inlineStr">
      <is>
        <t>975</t>
      </is>
    </nc>
  </rcc>
  <rcc rId="4472" sId="1">
    <nc r="D266" t="inlineStr">
      <is>
        <t>975</t>
      </is>
    </nc>
  </rcc>
  <rcc rId="4473" sId="1">
    <nc r="D267" t="inlineStr">
      <is>
        <t>975</t>
      </is>
    </nc>
  </rcc>
  <rcc rId="4474" sId="1">
    <nc r="D268" t="inlineStr">
      <is>
        <t>975</t>
      </is>
    </nc>
  </rcc>
  <rcc rId="4475" sId="1" odxf="1" dxf="1">
    <nc r="G264">
      <f>SUM(G265:G268)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76" sId="1" numFmtId="4">
    <nc r="G265">
      <v>518.20000000000005</v>
    </nc>
  </rcc>
  <rcc rId="4477" sId="1" numFmtId="4">
    <nc r="G266">
      <v>131.1</v>
    </nc>
  </rcc>
  <rcc rId="4478" sId="1" numFmtId="4">
    <nc r="G267">
      <v>220.5</v>
    </nc>
  </rcc>
  <rcc rId="4479" sId="1" numFmtId="4">
    <nc r="G268">
      <v>63.3</v>
    </nc>
  </rcc>
  <rcc rId="4480" sId="1">
    <oc r="G252">
      <f>G253+G256+G262</f>
    </oc>
    <nc r="G252">
      <f>G253+G256+G262+G264</f>
    </nc>
  </rcc>
  <rrc rId="4481" sId="1" ref="A277:XFD278" action="insertRow"/>
  <rfmt sheetId="1" sqref="A277" start="0" length="0">
    <dxf>
      <font>
        <i/>
        <name val="Times New Roman"/>
        <family val="1"/>
      </font>
      <alignment vertical="center"/>
    </dxf>
  </rfmt>
  <rfmt sheetId="1" sqref="B277" start="0" length="0">
    <dxf>
      <font>
        <i/>
        <name val="Times New Roman"/>
        <family val="1"/>
      </font>
    </dxf>
  </rfmt>
  <rcc rId="4482" sId="1" odxf="1" dxf="1">
    <nc r="D277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3" sId="1" odxf="1" dxf="1">
    <nc r="E27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4" sId="1" odxf="1" dxf="1">
    <nc r="F27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5" sId="1" odxf="1" dxf="1">
    <nc r="G277">
      <f>G278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77:XFD277" start="0" length="0">
    <dxf>
      <font>
        <b/>
        <name val="Times New Roman CYR"/>
        <family val="1"/>
      </font>
    </dxf>
  </rfmt>
  <rcc rId="4486" sId="1">
    <nc r="D278" t="inlineStr">
      <is>
        <t>975</t>
      </is>
    </nc>
  </rcc>
  <rcc rId="4487" sId="1">
    <nc r="E278" t="inlineStr">
      <is>
        <t>07</t>
      </is>
    </nc>
  </rcc>
  <rcc rId="4488" sId="1">
    <nc r="F278" t="inlineStr">
      <is>
        <t>07</t>
      </is>
    </nc>
  </rcc>
  <rcc rId="4489" sId="1" odxf="1" dxf="1">
    <nc r="A277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490" sId="1">
    <nc r="A27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91" sId="1">
    <nc r="B277" t="inlineStr">
      <is>
        <t>09601 S4760</t>
      </is>
    </nc>
  </rcc>
  <rcc rId="4492" sId="1">
    <nc r="B278" t="inlineStr">
      <is>
        <t>09601 S4760</t>
      </is>
    </nc>
  </rcc>
  <rcc rId="4493" sId="1" odxf="1" dxf="1">
    <nc r="C278" t="inlineStr">
      <is>
        <t>621</t>
      </is>
    </nc>
    <ndxf>
      <font>
        <i val="0"/>
        <name val="Times New Roman"/>
        <family val="1"/>
      </font>
    </ndxf>
  </rcc>
  <rcc rId="4494" sId="1" numFmtId="4">
    <nc r="G278">
      <v>245.02019000000001</v>
    </nc>
  </rcc>
  <rcc rId="4495" sId="1">
    <oc r="G274">
      <f>G275</f>
    </oc>
    <nc r="G274">
      <f>G275+G277</f>
    </nc>
  </rcc>
  <rcc rId="4496" sId="1" numFmtId="4">
    <oc r="G283">
      <v>132569.29999999999</v>
    </oc>
    <nc r="G283">
      <v>134415.1</v>
    </nc>
  </rcc>
  <rcc rId="4497" sId="1" numFmtId="4">
    <oc r="G287">
      <v>38065.214169999999</v>
    </oc>
    <nc r="G287">
      <v>39277.27248</v>
    </nc>
  </rcc>
  <rrc rId="4498" sId="1" ref="A288:XFD288" action="insertRow"/>
  <rcc rId="4499" sId="1">
    <nc r="B288" t="inlineStr">
      <is>
        <t>10101 83010</t>
      </is>
    </nc>
  </rcc>
  <rcc rId="4500" sId="1" numFmtId="30">
    <nc r="D288">
      <v>969</v>
    </nc>
  </rcc>
  <rcc rId="4501" sId="1">
    <nc r="E288" t="inlineStr">
      <is>
        <t>07</t>
      </is>
    </nc>
  </rcc>
  <rcc rId="4502" sId="1">
    <nc r="F288" t="inlineStr">
      <is>
        <t>01</t>
      </is>
    </nc>
  </rcc>
  <rcc rId="4503" sId="1">
    <nc r="C288" t="inlineStr">
      <is>
        <t>612</t>
      </is>
    </nc>
  </rcc>
  <rcc rId="4504" sId="1" numFmtId="4">
    <nc r="G288">
      <v>51.724139999999998</v>
    </nc>
  </rcc>
  <rcc rId="4505" sId="1">
    <oc r="G286">
      <f>G287</f>
    </oc>
    <nc r="G286">
      <f>G287+G288</f>
    </nc>
  </rcc>
  <rcc rId="4506" sId="1" odxf="1" dxf="1">
    <nc r="A28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4507" sId="1" numFmtId="4">
    <oc r="G292">
      <v>38193.5</v>
    </oc>
    <nc r="G292">
      <v>10770.998750000001</v>
    </nc>
  </rcc>
  <rcc rId="4508" sId="1" numFmtId="4">
    <oc r="G302">
      <v>75772.831179999994</v>
    </oc>
    <nc r="G302">
      <v>79316.298869999999</v>
    </nc>
  </rcc>
  <rrc rId="4509" sId="1" ref="A303:XFD303" action="insertRow"/>
  <rcc rId="4510" sId="1">
    <nc r="B303" t="inlineStr">
      <is>
        <t>10201 83020</t>
      </is>
    </nc>
  </rcc>
  <rcc rId="4511" sId="1" numFmtId="30">
    <nc r="D303">
      <v>969</v>
    </nc>
  </rcc>
  <rcc rId="4512" sId="1">
    <nc r="E303" t="inlineStr">
      <is>
        <t>07</t>
      </is>
    </nc>
  </rcc>
  <rcc rId="4513" sId="1">
    <nc r="F303" t="inlineStr">
      <is>
        <t>02</t>
      </is>
    </nc>
  </rcc>
  <rcc rId="4514" sId="1" numFmtId="4">
    <nc r="G303">
      <v>51.724139999999998</v>
    </nc>
  </rcc>
  <rcc rId="4515" sId="1">
    <oc r="G301">
      <f>G302</f>
    </oc>
    <nc r="G301">
      <f>G302+G303</f>
    </nc>
  </rcc>
  <rcc rId="4516" sId="1">
    <nc r="C303" t="inlineStr">
      <is>
        <t>612</t>
      </is>
    </nc>
  </rcc>
  <rcc rId="4517" sId="1" odxf="1" dxf="1">
    <nc r="A30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4518" sId="1" numFmtId="4">
    <oc r="G309">
      <v>131385.20000000001</v>
    </oc>
    <nc r="G309">
      <v>132589.20000000001</v>
    </nc>
  </rcc>
  <rcc rId="4519" sId="1" numFmtId="4">
    <oc r="G311">
      <v>22123.4</v>
    </oc>
    <nc r="G311">
      <v>23957.200000000001</v>
    </nc>
  </rcc>
  <rcc rId="4520" sId="1" numFmtId="4">
    <oc r="G315">
      <v>987.654</v>
    </oc>
    <nc r="G315">
      <v>585.20500000000004</v>
    </nc>
  </rcc>
  <rcc rId="4521" sId="1" numFmtId="4">
    <oc r="G317">
      <f>4758</f>
    </oc>
    <nc r="G317">
      <v>4444.1000000000004</v>
    </nc>
  </rcc>
  <rcc rId="4522" sId="1" numFmtId="4">
    <oc r="G331">
      <v>6983.65002</v>
    </oc>
    <nc r="G331">
      <v>6959.4070199999996</v>
    </nc>
  </rcc>
  <rrc rId="4523" sId="1" ref="A339:XFD339" action="insertRow"/>
  <rrc rId="4524" sId="1" ref="A339:XFD339" action="insertRow"/>
  <rcc rId="4525" sId="1" odxf="1" dxf="1">
    <nc r="A33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339" start="0" length="0">
    <dxf>
      <font>
        <i/>
        <name val="Times New Roman"/>
        <family val="1"/>
      </font>
    </dxf>
  </rfmt>
  <rfmt sheetId="1" sqref="C339" start="0" length="0">
    <dxf>
      <font>
        <i/>
        <name val="Times New Roman"/>
        <family val="1"/>
      </font>
    </dxf>
  </rfmt>
  <rcc rId="4526" sId="1" odxf="1" dxf="1">
    <nc r="D339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27" sId="1" odxf="1" dxf="1">
    <nc r="E33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39" start="0" length="0">
    <dxf>
      <font>
        <i/>
        <name val="Times New Roman"/>
        <family val="1"/>
      </font>
    </dxf>
  </rfmt>
  <rcc rId="4528" sId="1" odxf="1" dxf="1">
    <nc r="G339">
      <f>G340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29" sId="1" odxf="1" dxf="1">
    <nc r="A34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4530" sId="1">
    <nc r="C340" t="inlineStr">
      <is>
        <t>611</t>
      </is>
    </nc>
  </rcc>
  <rcc rId="4531" sId="1">
    <nc r="D340" t="inlineStr">
      <is>
        <t>969</t>
      </is>
    </nc>
  </rcc>
  <rcc rId="4532" sId="1">
    <nc r="E340" t="inlineStr">
      <is>
        <t>07</t>
      </is>
    </nc>
  </rcc>
  <rcc rId="4533" sId="1">
    <nc r="B339" t="inlineStr">
      <is>
        <t>10301 S4760</t>
      </is>
    </nc>
  </rcc>
  <rcc rId="4534" sId="1">
    <nc r="B340" t="inlineStr">
      <is>
        <t>10301 S4760</t>
      </is>
    </nc>
  </rcc>
  <rcc rId="4535" sId="1">
    <nc r="F340" t="inlineStr">
      <is>
        <t>03</t>
      </is>
    </nc>
  </rcc>
  <rcc rId="4536" sId="1">
    <nc r="F339" t="inlineStr">
      <is>
        <t>03</t>
      </is>
    </nc>
  </rcc>
  <rcc rId="4537" sId="1" numFmtId="4">
    <nc r="G340">
      <v>358.01463999999999</v>
    </nc>
  </rcc>
  <rcc rId="4538" sId="1" numFmtId="4">
    <oc r="G361">
      <v>218.7</v>
    </oc>
    <nc r="G361">
      <v>218.68226999999999</v>
    </nc>
  </rcc>
  <rcc rId="4539" sId="1" numFmtId="4">
    <oc r="G364">
      <v>9.4499999999999993</v>
    </oc>
    <nc r="G364">
      <v>9.4677299999999995</v>
    </nc>
  </rcc>
  <rcc rId="4540" sId="1" numFmtId="4">
    <oc r="G367">
      <v>2996.32591</v>
    </oc>
    <nc r="G367">
      <v>3719.0776300000002</v>
    </nc>
  </rcc>
  <rrc rId="4541" sId="1" ref="A369:XFD369" action="insertRow"/>
  <rfmt sheetId="1" sqref="A369" start="0" length="0">
    <dxf>
      <border outline="0">
        <left style="thin">
          <color indexed="64"/>
        </left>
      </border>
    </dxf>
  </rfmt>
  <rcc rId="4542" sId="1">
    <nc r="B369" t="inlineStr">
      <is>
        <t>10501 83040</t>
      </is>
    </nc>
  </rcc>
  <rcc rId="4543" sId="1" numFmtId="30">
    <nc r="D369">
      <v>969</v>
    </nc>
  </rcc>
  <rcc rId="4544" sId="1">
    <nc r="E369" t="inlineStr">
      <is>
        <t>07</t>
      </is>
    </nc>
  </rcc>
  <rcc rId="4545" sId="1">
    <nc r="F369" t="inlineStr">
      <is>
        <t>09</t>
      </is>
    </nc>
  </rcc>
  <rcc rId="4546" sId="1" numFmtId="4">
    <nc r="G369">
      <v>87.3</v>
    </nc>
  </rcc>
  <rcc rId="4547" sId="1">
    <nc r="C369" t="inlineStr">
      <is>
        <t>340</t>
      </is>
    </nc>
  </rcc>
  <rcc rId="4548" sId="1">
    <nc r="A369" t="inlineStr">
      <is>
        <t>Стипендии</t>
      </is>
    </nc>
  </rcc>
  <rcc rId="4549" sId="1" numFmtId="4">
    <oc r="G370">
      <v>35.700000000000003</v>
    </oc>
    <nc r="G370">
      <v>29.753</v>
    </nc>
  </rcc>
  <rcc rId="4550" sId="1" numFmtId="4">
    <oc r="G371">
      <v>48.5</v>
    </oc>
    <nc r="G371">
      <v>36.808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51" sId="1" ref="A375:XFD375" action="insertRow"/>
  <rrc rId="4552" sId="1" ref="A375:XFD375" action="insertRow"/>
  <rrc rId="4553" sId="1" ref="A375:XFD376" action="insertRow"/>
  <rrc rId="4554" sId="1" ref="A375:XFD376" action="insertRow"/>
  <rcc rId="4555" sId="1" odxf="1" dxf="1">
    <nc r="A37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4556" sId="1" odxf="1" dxf="1">
    <nc r="A37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557" sId="1" odxf="1" dxf="1">
    <nc r="A37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4558" sId="1" odxf="1" dxf="1">
    <nc r="A378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559" sId="1" odxf="1" dxf="1">
    <nc r="A37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fmt sheetId="1" sqref="B375" start="0" length="0">
    <dxf>
      <font>
        <i/>
        <name val="Times New Roman"/>
        <family val="1"/>
      </font>
    </dxf>
  </rfmt>
  <rfmt sheetId="1" sqref="C375" start="0" length="0">
    <dxf>
      <font>
        <i/>
        <name val="Times New Roman"/>
        <family val="1"/>
      </font>
    </dxf>
  </rfmt>
  <rcc rId="4560" sId="1">
    <nc r="C376" t="inlineStr">
      <is>
        <t>111</t>
      </is>
    </nc>
  </rcc>
  <rcc rId="4561" sId="1">
    <nc r="C377" t="inlineStr">
      <is>
        <t>119</t>
      </is>
    </nc>
  </rcc>
  <rcc rId="4562" sId="1">
    <nc r="C378" t="inlineStr">
      <is>
        <t>121</t>
      </is>
    </nc>
  </rcc>
  <rcc rId="4563" sId="1">
    <nc r="C379" t="inlineStr">
      <is>
        <t>129</t>
      </is>
    </nc>
  </rcc>
  <rcc rId="4564" sId="1" odxf="1" dxf="1">
    <nc r="G375">
      <f>SUM(G376:G379)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65" sId="1" numFmtId="4">
    <nc r="G376">
      <v>2937.47586</v>
    </nc>
  </rcc>
  <rcc rId="4566" sId="1" numFmtId="4">
    <nc r="G377">
      <v>710.81912999999997</v>
    </nc>
  </rcc>
  <rcc rId="4567" sId="1" numFmtId="4">
    <nc r="G378">
      <v>208.41382999999999</v>
    </nc>
  </rcc>
  <rcc rId="4568" sId="1" numFmtId="4">
    <nc r="G379">
      <v>54.32461</v>
    </nc>
  </rcc>
  <rcc rId="4569" sId="1" odxf="1" dxf="1">
    <nc r="E37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70" sId="1" odxf="1" dxf="1">
    <nc r="F37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71" sId="1">
    <nc r="E376" t="inlineStr">
      <is>
        <t>07</t>
      </is>
    </nc>
  </rcc>
  <rcc rId="4572" sId="1">
    <nc r="F376" t="inlineStr">
      <is>
        <t>09</t>
      </is>
    </nc>
  </rcc>
  <rcc rId="4573" sId="1">
    <nc r="E377" t="inlineStr">
      <is>
        <t>07</t>
      </is>
    </nc>
  </rcc>
  <rcc rId="4574" sId="1">
    <nc r="F377" t="inlineStr">
      <is>
        <t>09</t>
      </is>
    </nc>
  </rcc>
  <rcc rId="4575" sId="1">
    <nc r="E378" t="inlineStr">
      <is>
        <t>07</t>
      </is>
    </nc>
  </rcc>
  <rcc rId="4576" sId="1">
    <nc r="F378" t="inlineStr">
      <is>
        <t>09</t>
      </is>
    </nc>
  </rcc>
  <rcc rId="4577" sId="1">
    <nc r="E379" t="inlineStr">
      <is>
        <t>07</t>
      </is>
    </nc>
  </rcc>
  <rcc rId="4578" sId="1">
    <nc r="F379" t="inlineStr">
      <is>
        <t>09</t>
      </is>
    </nc>
  </rcc>
  <rcc rId="4579" sId="1">
    <nc r="D375" t="inlineStr">
      <is>
        <t>969</t>
      </is>
    </nc>
  </rcc>
  <rcc rId="4580" sId="1">
    <nc r="D376" t="inlineStr">
      <is>
        <t>969</t>
      </is>
    </nc>
  </rcc>
  <rcc rId="4581" sId="1">
    <nc r="D377" t="inlineStr">
      <is>
        <t>969</t>
      </is>
    </nc>
  </rcc>
  <rcc rId="4582" sId="1">
    <nc r="D378" t="inlineStr">
      <is>
        <t>969</t>
      </is>
    </nc>
  </rcc>
  <rcc rId="4583" sId="1">
    <nc r="D379" t="inlineStr">
      <is>
        <t>969</t>
      </is>
    </nc>
  </rcc>
  <rfmt sheetId="1" sqref="D375" start="0" length="2147483647">
    <dxf>
      <font>
        <i/>
      </font>
    </dxf>
  </rfmt>
  <rcc rId="4584" sId="1">
    <nc r="B375" t="inlineStr">
      <is>
        <t>10501 S4760</t>
      </is>
    </nc>
  </rcc>
  <rcc rId="4585" sId="1">
    <nc r="B376" t="inlineStr">
      <is>
        <t>10501 S4760</t>
      </is>
    </nc>
  </rcc>
  <rcc rId="4586" sId="1">
    <nc r="B377" t="inlineStr">
      <is>
        <t>10501 S4760</t>
      </is>
    </nc>
  </rcc>
  <rcc rId="4587" sId="1">
    <nc r="B378" t="inlineStr">
      <is>
        <t>10501 S4760</t>
      </is>
    </nc>
  </rcc>
  <rcc rId="4588" sId="1">
    <nc r="B379" t="inlineStr">
      <is>
        <t>10501 S4760</t>
      </is>
    </nc>
  </rcc>
  <rcc rId="4589" sId="1">
    <oc r="G356">
      <f>G359+G362+G357+G372</f>
    </oc>
    <nc r="G356">
      <f>G359+G362+G357+G372+G375</f>
    </nc>
  </rcc>
  <rrc rId="4590" sId="1" ref="A380:XFD380" action="deleteRow">
    <rfmt sheetId="1" xfDxf="1" sqref="A380:XFD380" start="0" length="0">
      <dxf>
        <font>
          <i/>
          <name val="Times New Roman CYR"/>
          <family val="1"/>
        </font>
        <alignment wrapText="1"/>
      </dxf>
    </rfmt>
    <rfmt sheetId="1" sqref="A38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591" sId="1" numFmtId="4">
    <oc r="G386">
      <v>105.6</v>
    </oc>
    <nc r="G386">
      <v>95.4</v>
    </nc>
  </rcc>
  <rcc rId="4592" sId="1" numFmtId="4">
    <oc r="G425">
      <v>16</v>
    </oc>
    <nc r="G425">
      <v>131.524</v>
    </nc>
  </rcc>
  <rcc rId="4593" sId="1" numFmtId="4">
    <oc r="G426">
      <v>2484</v>
    </oc>
    <nc r="G426">
      <v>2240.498</v>
    </nc>
  </rcc>
  <rcc rId="4594" sId="1" numFmtId="4">
    <oc r="G451">
      <v>220</v>
    </oc>
    <nc r="G451">
      <v>330</v>
    </nc>
  </rcc>
  <rcc rId="4595" sId="1" numFmtId="4">
    <oc r="G454">
      <v>14945.95651</v>
    </oc>
    <nc r="G454">
      <v>16506.233509999998</v>
    </nc>
  </rcc>
  <rcc rId="4596" sId="1" numFmtId="4">
    <oc r="G460">
      <v>1810578.1697199999</v>
    </oc>
    <nc r="G460">
      <v>2392727.7675299998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7" sId="1">
    <oc r="G198">
      <f>SUM(G199:G203)</f>
    </oc>
    <nc r="G198">
      <f>SUM(G199:G203)</f>
    </nc>
  </rcc>
  <rrc rId="4598" sId="1" ref="A174:XFD175" action="insertRow"/>
  <rcc rId="4599" sId="1" odxf="1" dxf="1">
    <nc r="A17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174" start="0" length="0">
    <dxf>
      <font>
        <i/>
        <name val="Times New Roman"/>
        <family val="1"/>
      </font>
    </dxf>
  </rfmt>
  <rfmt sheetId="1" sqref="C174" start="0" length="0">
    <dxf>
      <font>
        <i/>
        <name val="Times New Roman"/>
        <family val="1"/>
      </font>
    </dxf>
  </rfmt>
  <rcc rId="4600" sId="1" odxf="1" dxf="1">
    <nc r="D174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1" sId="1" odxf="1" dxf="1">
    <nc r="E17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2" sId="1" odxf="1" dxf="1">
    <nc r="F17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3" sId="1" odxf="1" dxf="1">
    <nc r="G174">
      <f>G175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4" sId="1" odxf="1" dxf="1">
    <nc r="A17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05" sId="1">
    <nc r="D175" t="inlineStr">
      <is>
        <t>973</t>
      </is>
    </nc>
  </rcc>
  <rcc rId="4606" sId="1">
    <nc r="E175" t="inlineStr">
      <is>
        <t>08</t>
      </is>
    </nc>
  </rcc>
  <rcc rId="4607" sId="1">
    <nc r="F175" t="inlineStr">
      <is>
        <t>01</t>
      </is>
    </nc>
  </rcc>
  <rcc rId="4608" sId="1">
    <nc r="B174" t="inlineStr">
      <is>
        <t>08101 S4760</t>
      </is>
    </nc>
  </rcc>
  <rcc rId="4609" sId="1">
    <nc r="B175" t="inlineStr">
      <is>
        <t>08101 S4760</t>
      </is>
    </nc>
  </rcc>
  <rcc rId="4610" sId="1">
    <nc r="C175" t="inlineStr">
      <is>
        <t>611</t>
      </is>
    </nc>
  </rcc>
  <rcc rId="4611" sId="1" numFmtId="4">
    <nc r="G175">
      <v>730</v>
    </nc>
  </rcc>
  <rcc rId="4612" sId="1">
    <oc r="G163">
      <f>G164+G170+G166+G168+G172</f>
    </oc>
    <nc r="G163">
      <f>G164+G170+G166+G168+G172+G174</f>
    </nc>
  </rcc>
  <rcc rId="4613" sId="1" numFmtId="4">
    <oc r="G214">
      <v>154.69999999999999</v>
    </oc>
    <nc r="G214">
      <v>145.69999999999999</v>
    </nc>
  </rcc>
  <rcc rId="4614" sId="1" numFmtId="4">
    <oc r="G173">
      <v>209.98400000000001</v>
    </oc>
    <nc r="G173">
      <v>209.89400000000001</v>
    </nc>
  </rcc>
  <rcc rId="4615" sId="1">
    <oc r="G377">
      <f>SUM(G378:G381)</f>
    </oc>
    <nc r="G377">
      <f>SUM(G378:G381)</f>
    </nc>
  </rcc>
  <rcc rId="4616" sId="1">
    <oc r="G331">
      <f>G332+G335+G338</f>
    </oc>
    <nc r="G331">
      <f>G332+G335+G338+G341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8" sId="1">
    <oc r="A41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41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9" sId="1">
    <oc r="A21" t="inlineStr">
      <is>
        <t>Муниципальная Программа «Развитие муниципальной службы в Селенгинском районе на 2020 - 2024 годы»</t>
      </is>
    </oc>
    <nc r="A21" t="inlineStr">
      <is>
        <t>Муниципальная Программа «Развитие муниципальной службы в Селенгинском районе на 2020 - 2025 годы»</t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568" sId="1" ref="A28:XFD28" action="insertRow"/>
  <rcc rId="3569" sId="1" numFmtId="4">
    <oc r="G27">
      <f>208+208</f>
    </oc>
    <nc r="G27">
      <v>173.5</v>
    </nc>
  </rcc>
  <rrc rId="3570" sId="1" ref="A28:XFD28" action="insertRow"/>
  <rrc rId="3571" sId="1" ref="A28:XFD28" action="insertRow"/>
  <rcc rId="3572" sId="1">
    <nc r="B28" t="inlineStr">
      <is>
        <t>01002 S2870</t>
      </is>
    </nc>
  </rcc>
  <rcc rId="3573" sId="1">
    <nc r="C28" t="inlineStr">
      <is>
        <t>244</t>
      </is>
    </nc>
  </rcc>
  <rcc rId="3574" sId="1">
    <nc r="D28" t="inlineStr">
      <is>
        <t>969</t>
      </is>
    </nc>
  </rcc>
  <rcc rId="3575" sId="1">
    <nc r="E28" t="inlineStr">
      <is>
        <t>07</t>
      </is>
    </nc>
  </rcc>
  <rcc rId="3576" sId="1">
    <nc r="F28" t="inlineStr">
      <is>
        <t>09</t>
      </is>
    </nc>
  </rcc>
  <rcc rId="3577" sId="1" numFmtId="4">
    <nc r="G28">
      <v>20</v>
    </nc>
  </rcc>
  <rcc rId="3578" sId="1">
    <nc r="A28" t="inlineStr">
      <is>
        <t>Прочие закупки товаров, работ и услуг для государственных (муниципальных) нужд</t>
      </is>
    </nc>
  </rcc>
  <rcc rId="3579" sId="1">
    <nc r="A29" t="inlineStr">
      <is>
        <t>Прочие закупки товаров, работ и услуг для государственных (муниципальных) нужд</t>
      </is>
    </nc>
  </rcc>
  <rcc rId="3580" sId="1">
    <nc r="B29" t="inlineStr">
      <is>
        <t>01002 S2870</t>
      </is>
    </nc>
  </rcc>
  <rcc rId="3581" sId="1">
    <nc r="C29" t="inlineStr">
      <is>
        <t>244</t>
      </is>
    </nc>
  </rcc>
  <rcc rId="3582" sId="1">
    <nc r="D29" t="inlineStr">
      <is>
        <t>970</t>
      </is>
    </nc>
  </rcc>
  <rcc rId="3583" sId="1">
    <nc r="E29" t="inlineStr">
      <is>
        <t>01</t>
      </is>
    </nc>
  </rcc>
  <rcc rId="3584" sId="1">
    <nc r="F29" t="inlineStr">
      <is>
        <t>06</t>
      </is>
    </nc>
  </rcc>
  <rcc rId="3585" sId="1" numFmtId="4">
    <nc r="G29">
      <v>20</v>
    </nc>
  </rcc>
  <rrc rId="3586" sId="1" ref="A30:XFD30" action="insertRow"/>
  <rcc rId="3587" sId="1">
    <nc r="A30" t="inlineStr">
      <is>
        <t>Прочие закупки товаров, работ и услуг для государственных (муниципальных) нужд</t>
      </is>
    </nc>
  </rcc>
  <rcc rId="3588" sId="1">
    <nc r="B30" t="inlineStr">
      <is>
        <t>01002 S2870</t>
      </is>
    </nc>
  </rcc>
  <rcc rId="3589" sId="1">
    <nc r="C30" t="inlineStr">
      <is>
        <t>244</t>
      </is>
    </nc>
  </rcc>
  <rcc rId="3590" sId="1">
    <nc r="D30" t="inlineStr">
      <is>
        <t>971</t>
      </is>
    </nc>
  </rcc>
  <rcc rId="3591" sId="1">
    <nc r="E30" t="inlineStr">
      <is>
        <t>01</t>
      </is>
    </nc>
  </rcc>
  <rcc rId="3592" sId="1">
    <nc r="F30" t="inlineStr">
      <is>
        <t>13</t>
      </is>
    </nc>
  </rcc>
  <rcc rId="3593" sId="1" numFmtId="4">
    <nc r="G30">
      <v>23.5</v>
    </nc>
  </rcc>
  <rrc rId="3594" sId="1" ref="A31:XFD31" action="insertRow"/>
  <rrc rId="3595" sId="1" ref="A31:XFD31" action="insertRow"/>
  <rcc rId="3596" sId="1">
    <nc r="A31" t="inlineStr">
      <is>
        <t>Прочие закупки товаров, работ и услуг для государственных (муниципальных) нужд</t>
      </is>
    </nc>
  </rcc>
  <rcc rId="3597" sId="1">
    <nc r="B31" t="inlineStr">
      <is>
        <t>01002 S2870</t>
      </is>
    </nc>
  </rcc>
  <rcc rId="3598" sId="1">
    <nc r="A32" t="inlineStr">
      <is>
        <t>Прочие закупки товаров, работ и услуг для государственных (муниципальных) нужд</t>
      </is>
    </nc>
  </rcc>
  <rcc rId="3599" sId="1">
    <nc r="B32" t="inlineStr">
      <is>
        <t>01002 S2870</t>
      </is>
    </nc>
  </rcc>
  <rcc rId="3600" sId="1">
    <nc r="C31" t="inlineStr">
      <is>
        <t>244</t>
      </is>
    </nc>
  </rcc>
  <rcc rId="3601" sId="1">
    <nc r="D31" t="inlineStr">
      <is>
        <t>973</t>
      </is>
    </nc>
  </rcc>
  <rcc rId="3602" sId="1">
    <nc r="E31" t="inlineStr">
      <is>
        <t>08</t>
      </is>
    </nc>
  </rcc>
  <rcc rId="3603" sId="1">
    <nc r="F31" t="inlineStr">
      <is>
        <t>04</t>
      </is>
    </nc>
  </rcc>
  <rcc rId="3604" sId="1" numFmtId="4">
    <nc r="G31">
      <v>23.5</v>
    </nc>
  </rcc>
  <rcc rId="3605" sId="1">
    <nc r="C32" t="inlineStr">
      <is>
        <t>244</t>
      </is>
    </nc>
  </rcc>
  <rcc rId="3606" sId="1">
    <nc r="D32" t="inlineStr">
      <is>
        <t>975</t>
      </is>
    </nc>
  </rcc>
  <rcc rId="3607" sId="1">
    <nc r="E32" t="inlineStr">
      <is>
        <t>11</t>
      </is>
    </nc>
  </rcc>
  <rcc rId="3608" sId="1">
    <nc r="F32" t="inlineStr">
      <is>
        <t>05</t>
      </is>
    </nc>
  </rcc>
  <rcc rId="3609" sId="1" numFmtId="4">
    <nc r="G32">
      <v>13.3</v>
    </nc>
  </rcc>
  <rcc rId="3610" sId="1" odxf="1" dxf="1">
    <nc r="A33" t="inlineStr">
      <is>
        <t>Иные межбюджетные трансферты</t>
      </is>
    </nc>
    <odxf>
      <fill>
        <patternFill>
          <bgColor indexed="9"/>
        </patternFill>
      </fill>
    </odxf>
    <ndxf>
      <fill>
        <patternFill>
          <bgColor indexed="65"/>
        </patternFill>
      </fill>
    </ndxf>
  </rcc>
  <rcc rId="3611" sId="1">
    <nc r="B33" t="inlineStr">
      <is>
        <t>01002 S2870</t>
      </is>
    </nc>
  </rcc>
  <rcc rId="3612" sId="1">
    <nc r="C33" t="inlineStr">
      <is>
        <t>540</t>
      </is>
    </nc>
  </rcc>
  <rcc rId="3613" sId="1">
    <nc r="D33" t="inlineStr">
      <is>
        <t>968</t>
      </is>
    </nc>
  </rcc>
  <rcc rId="3614" sId="1">
    <nc r="E33" t="inlineStr">
      <is>
        <t>01</t>
      </is>
    </nc>
  </rcc>
  <rcc rId="3615" sId="1">
    <nc r="F33" t="inlineStr">
      <is>
        <t>13</t>
      </is>
    </nc>
  </rcc>
  <rcc rId="3616" sId="1" numFmtId="4">
    <nc r="G33">
      <v>142.19999999999999</v>
    </nc>
  </rcc>
  <rcc rId="3617" sId="1">
    <oc r="G26">
      <f>G27</f>
    </oc>
    <nc r="G26">
      <f>G27+G28+G29+G30+G31+G32+G33</f>
    </nc>
  </rcc>
  <rrc rId="3618" sId="1" ref="A34:XFD34" action="insertRow"/>
  <rrc rId="3619" sId="1" ref="A34:XFD35" action="insertRow"/>
  <rrc rId="3620" sId="1" ref="A34:XFD35" action="insertRow"/>
  <rcc rId="3621" sId="1" numFmtId="4">
    <oc r="G41">
      <v>50</v>
    </oc>
    <nc r="G41">
      <v>43</v>
    </nc>
  </rcc>
  <rcc rId="3622" sId="1" odxf="1" dxf="1">
    <nc r="A38" t="inlineStr">
      <is>
        <t>Прочие закупки товаров, работ и услуг для государственных (муниципальных) нужд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  <rcc rId="3623" sId="1">
    <nc r="B38" t="inlineStr">
      <is>
        <t xml:space="preserve">01004 82900 </t>
      </is>
    </nc>
  </rcc>
  <rcc rId="3624" sId="1">
    <nc r="C38" t="inlineStr">
      <is>
        <t>244</t>
      </is>
    </nc>
  </rcc>
  <rcc rId="3625" sId="1">
    <nc r="D38" t="inlineStr">
      <is>
        <t>968</t>
      </is>
    </nc>
  </rcc>
  <rcc rId="3626" sId="1">
    <nc r="E38" t="inlineStr">
      <is>
        <t>01</t>
      </is>
    </nc>
  </rcc>
  <rcc rId="3627" sId="1">
    <nc r="F38" t="inlineStr">
      <is>
        <t>13</t>
      </is>
    </nc>
  </rcc>
  <rcc rId="3628" sId="1" numFmtId="4">
    <nc r="G38">
      <v>200</v>
    </nc>
  </rcc>
  <rcc rId="3629" sId="1">
    <nc r="B37" t="inlineStr">
      <is>
        <t xml:space="preserve">01004 82900 </t>
      </is>
    </nc>
  </rcc>
  <rcc rId="3630" sId="1">
    <nc r="D37" t="inlineStr">
      <is>
        <t>968</t>
      </is>
    </nc>
  </rcc>
  <rcc rId="3631" sId="1">
    <nc r="E37" t="inlineStr">
      <is>
        <t>01</t>
      </is>
    </nc>
  </rcc>
  <rcc rId="3632" sId="1">
    <nc r="F37" t="inlineStr">
      <is>
        <t>13</t>
      </is>
    </nc>
  </rcc>
  <rfmt sheetId="1" sqref="A37:XFD37" start="0" length="2147483647">
    <dxf>
      <font>
        <i/>
      </font>
    </dxf>
  </rfmt>
  <rcc rId="3633" sId="1">
    <nc r="G37">
      <f>G38</f>
    </nc>
  </rcc>
  <rcc rId="3634" sId="1">
    <nc r="A37" t="inlineStr">
      <is>
        <t>Прочие мероприятия, связаные с выполнением обязательста ОМСУ</t>
      </is>
    </nc>
  </rcc>
  <rcc rId="3635" sId="1">
    <nc r="B36" t="inlineStr">
      <is>
        <t>01004 00000</t>
      </is>
    </nc>
  </rcc>
  <rcc rId="3636" sId="1" odxf="1" dxf="1">
    <nc r="D3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37" sId="1" odxf="1" dxf="1">
    <nc r="E3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38" sId="1" odxf="1" dxf="1">
    <nc r="F3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36" start="0" length="2147483647">
    <dxf>
      <font>
        <i/>
      </font>
    </dxf>
  </rfmt>
  <rcc rId="3639" sId="1">
    <nc r="A36" t="inlineStr">
      <is>
        <t>Основное мероприятие "Изготовление комплектов памятных медалей "100 лет Селенгинского района Республики Бурятия"</t>
      </is>
    </nc>
  </rcc>
  <rfmt sheetId="1" sqref="A36" start="0" length="2147483647">
    <dxf>
      <font>
        <i/>
      </font>
    </dxf>
  </rfmt>
  <rcc rId="3640" sId="1">
    <nc r="G36">
      <f>G37</f>
    </nc>
  </rcc>
  <rfmt sheetId="1" sqref="G36" start="0" length="2147483647">
    <dxf>
      <font>
        <i/>
      </font>
    </dxf>
  </rfmt>
  <rrc rId="3641" sId="1" ref="A34:XFD35" action="insertRow"/>
  <rcc rId="3642" sId="1">
    <nc r="B37" t="inlineStr">
      <is>
        <t>01003 82900</t>
      </is>
    </nc>
  </rcc>
  <rcc rId="3643" sId="1">
    <nc r="C37" t="inlineStr">
      <is>
        <t>540</t>
      </is>
    </nc>
  </rcc>
  <rcc rId="3644" sId="1">
    <nc r="D37" t="inlineStr">
      <is>
        <t>968</t>
      </is>
    </nc>
  </rcc>
  <rcc rId="3645" sId="1">
    <nc r="E37" t="inlineStr">
      <is>
        <t>01</t>
      </is>
    </nc>
  </rcc>
  <rcc rId="3646" sId="1">
    <nc r="F37" t="inlineStr">
      <is>
        <t>13</t>
      </is>
    </nc>
  </rcc>
  <rcc rId="3647" sId="1" numFmtId="4">
    <nc r="G37">
      <v>600</v>
    </nc>
  </rcc>
  <rcc rId="3648" sId="1">
    <nc r="A37" t="inlineStr">
      <is>
        <t>Иные межбюджетные трансферты</t>
      </is>
    </nc>
  </rcc>
  <rcc rId="3649" sId="1">
    <nc r="B36" t="inlineStr">
      <is>
        <t>01003 82900</t>
      </is>
    </nc>
  </rcc>
  <rcc rId="3650" sId="1">
    <nc r="D36" t="inlineStr">
      <is>
        <t>968</t>
      </is>
    </nc>
  </rcc>
  <rcc rId="3651" sId="1">
    <nc r="E36" t="inlineStr">
      <is>
        <t>01</t>
      </is>
    </nc>
  </rcc>
  <rcc rId="3652" sId="1">
    <nc r="F36" t="inlineStr">
      <is>
        <t>13</t>
      </is>
    </nc>
  </rcc>
  <rcc rId="3653" sId="1">
    <nc r="C36" t="inlineStr">
      <is>
        <t>244</t>
      </is>
    </nc>
  </rcc>
  <rcc rId="3654" sId="1" numFmtId="4">
    <nc r="G36">
      <v>50</v>
    </nc>
  </rcc>
  <rcc rId="3655" sId="1">
    <nc r="B35" t="inlineStr">
      <is>
        <t>01003 82900</t>
      </is>
    </nc>
  </rcc>
  <rcc rId="3656" sId="1">
    <nc r="D35" t="inlineStr">
      <is>
        <t>968</t>
      </is>
    </nc>
  </rcc>
  <rcc rId="3657" sId="1">
    <nc r="E35" t="inlineStr">
      <is>
        <t>01</t>
      </is>
    </nc>
  </rcc>
  <rcc rId="3658" sId="1">
    <nc r="F35" t="inlineStr">
      <is>
        <t>13</t>
      </is>
    </nc>
  </rcc>
  <rcc rId="3659" sId="1" odxf="1" dxf="1">
    <nc r="A36" t="inlineStr">
      <is>
        <t>Прочие закупки товаров, работ и услуг для государственных (муниципальных) нужд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  <rfmt sheetId="1" sqref="A35:XFD35" start="0" length="2147483647">
    <dxf>
      <font>
        <i/>
      </font>
    </dxf>
  </rfmt>
  <rcc rId="3660" sId="1">
    <nc r="G35">
      <f>G36+G37</f>
    </nc>
  </rcc>
  <rcc rId="3661" sId="1">
    <nc r="A35" t="inlineStr">
      <is>
        <t>Прочие мероприятия, связаные с выполнением обязательста ОМСУ</t>
      </is>
    </nc>
  </rcc>
  <rcc rId="3662" sId="1">
    <nc r="B34" t="inlineStr">
      <is>
        <t>01003 00000</t>
      </is>
    </nc>
  </rcc>
  <rcc rId="3663" sId="1">
    <nc r="D34" t="inlineStr">
      <is>
        <t>968</t>
      </is>
    </nc>
  </rcc>
  <rcc rId="3664" sId="1">
    <nc r="E34" t="inlineStr">
      <is>
        <t>01</t>
      </is>
    </nc>
  </rcc>
  <rcc rId="3665" sId="1">
    <nc r="F34" t="inlineStr">
      <is>
        <t>13</t>
      </is>
    </nc>
  </rcc>
  <rcc rId="3666" sId="1">
    <nc r="G34">
      <f>G35</f>
    </nc>
  </rcc>
  <rfmt sheetId="1" sqref="A34:XFD34" start="0" length="2147483647">
    <dxf>
      <font>
        <i/>
      </font>
    </dxf>
  </rfmt>
  <rcc rId="3667" sId="1">
    <nc r="A34" t="inlineStr">
      <is>
        <t>Основное мероприятие "Проведение рейтинговой оценки показателей эффективности развития сельских поселений"</t>
      </is>
    </nc>
  </rcc>
  <rcc rId="3668" sId="1">
    <oc r="G21">
      <f>G22+G25+G41</f>
    </oc>
    <nc r="G21">
      <f>G22+G25+G41+G34+G38</f>
    </nc>
  </rcc>
  <rrc rId="3669" sId="1" ref="A44:XFD44" action="insertRow"/>
  <rrc rId="3670" sId="1" ref="A44:XFD44" action="insertRow"/>
  <rcc rId="3671" sId="1">
    <nc r="A44" t="inlineStr">
      <is>
        <t>Прочие закупки товаров, работ и услуг для государственных (муниципальных) нужд</t>
      </is>
    </nc>
  </rcc>
  <rcc rId="3672" sId="1">
    <nc r="B44" t="inlineStr">
      <is>
        <t>01005 82900</t>
      </is>
    </nc>
  </rcc>
  <rcc rId="3673" sId="1">
    <nc r="C44" t="inlineStr">
      <is>
        <t>244</t>
      </is>
    </nc>
  </rcc>
  <rcc rId="3674" sId="1">
    <nc r="D44" t="inlineStr">
      <is>
        <t>976</t>
      </is>
    </nc>
  </rcc>
  <rcc rId="3675" sId="1">
    <nc r="E44" t="inlineStr">
      <is>
        <t>04</t>
      </is>
    </nc>
  </rcc>
  <rcc rId="3676" sId="1">
    <nc r="F44" t="inlineStr">
      <is>
        <t>05</t>
      </is>
    </nc>
  </rcc>
  <rcc rId="3677" sId="1" numFmtId="4">
    <nc r="G44">
      <v>3.5</v>
    </nc>
  </rcc>
  <rfmt sheetId="1" sqref="A45" start="0" length="0">
    <dxf>
      <fill>
        <patternFill>
          <bgColor indexed="65"/>
        </patternFill>
      </fill>
    </dxf>
  </rfmt>
  <rcc rId="3678" sId="1">
    <nc r="A45" t="inlineStr">
      <is>
        <t>Субсидии автономным учреждениям на иные цели</t>
      </is>
    </nc>
  </rcc>
  <rcc rId="3679" sId="1">
    <nc r="B45" t="inlineStr">
      <is>
        <t xml:space="preserve">01005 82900 </t>
      </is>
    </nc>
  </rcc>
  <rcc rId="3680" sId="1">
    <nc r="C45" t="inlineStr">
      <is>
        <t>622</t>
      </is>
    </nc>
  </rcc>
  <rcc rId="3681" sId="1">
    <nc r="D45" t="inlineStr">
      <is>
        <t>968</t>
      </is>
    </nc>
  </rcc>
  <rcc rId="3682" sId="1">
    <nc r="E45" t="inlineStr">
      <is>
        <t>01</t>
      </is>
    </nc>
  </rcc>
  <rcc rId="3683" sId="1">
    <nc r="F45" t="inlineStr">
      <is>
        <t>13</t>
      </is>
    </nc>
  </rcc>
  <rcc rId="3684" sId="1" numFmtId="4">
    <nc r="G45">
      <v>3.5</v>
    </nc>
  </rcc>
  <rcc rId="3685" sId="1">
    <oc r="G42">
      <f>G43</f>
    </oc>
    <nc r="G42">
      <f>G43+G44+G45</f>
    </nc>
  </rcc>
  <rcc rId="3686" sId="1" numFmtId="4">
    <oc r="G60">
      <v>5800</v>
    </oc>
    <nc r="G60">
      <v>19400</v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0" sId="1">
    <oc r="A55" t="inlineStr">
      <is>
        <t>Муниципальная Программа «Управление муниципальными финансами и муниципальным долгом на 2020-2024 годы</t>
      </is>
    </oc>
    <nc r="A55" t="inlineStr">
      <is>
        <t>Муниципальная Программа «Управление муниципальными финансами и муниципальным долгом на 2020-2025 годы</t>
      </is>
    </nc>
  </rcc>
  <rcc rId="4621" sId="1">
    <oc r="A7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7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4622" sId="1">
    <oc r="A8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8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4623" sId="1">
    <oc r="A126" t="inlineStr">
      <is>
        <t>Муниципальная программа «Развитие малого и среднего предпринимательства в Селенгинском районе на 2020-2024 годы</t>
      </is>
    </oc>
    <nc r="A126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4624" sId="1">
    <oc r="A131" t="inlineStr">
      <is>
        <t>Муниципальная программа «Комплексное развитие сельских территорий в Селенгинском районе на 2020-2024 годы»</t>
      </is>
    </oc>
    <nc r="A131" t="inlineStr">
      <is>
        <t>Муниципальная программа «Комплексное развитие сельских территорий в Селенгинском районе на 2023-2025 годы»</t>
      </is>
    </nc>
  </rcc>
  <rcc rId="4625" sId="1">
    <oc r="A161" t="inlineStr">
      <is>
        <t>Муниципальная Программа «Развитие культуры в Селенгинском районе на 2020 – 2024 годы»</t>
      </is>
    </oc>
    <nc r="A161" t="inlineStr">
      <is>
        <t>Муниципальная Программа «Развитие культуры в Селенгинском районе на 2020 – 2025 годы»</t>
      </is>
    </nc>
  </rcc>
  <rcc rId="4626" sId="1">
    <oc r="A22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22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627" sId="1">
    <oc r="A281" t="inlineStr">
      <is>
        <t>МП «Развитие образования в Селенгинском районе на 2020-2024 годы"</t>
      </is>
    </oc>
    <nc r="A281" t="inlineStr">
      <is>
        <t>МП «Развитие образования в Селенгинском районе на 2020-2025 годы"</t>
      </is>
    </nc>
  </rcc>
  <rcc rId="4628" sId="1">
    <oc r="A392" t="inlineStr">
      <is>
        <t>Муниципальная программа «Старшее поколение на 2020-2024 годы</t>
      </is>
    </oc>
    <nc r="A392" t="inlineStr">
      <is>
        <t>Муниципальная программа «Старшее поколение на 2020-2025 годы</t>
      </is>
    </nc>
  </rcc>
  <rcc rId="4629" sId="1">
    <oc r="A396" t="inlineStr">
      <is>
        <t>Муниципальная программа «Организация общественных работ на территории Селенгинского района на 2020-2024 годы</t>
      </is>
    </oc>
    <nc r="A396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4630" sId="1">
    <oc r="A400" t="inlineStr">
      <is>
        <t>Муниципальная программа «Поддержка сельских и городских инициатив в Селенгинском районе на 2020-2024 годы»</t>
      </is>
    </oc>
    <nc r="A400" t="inlineStr">
      <is>
        <t>Муниципальная программа «Поддержка сельских и городских инициатив в Селенгинском районе на 2020-2025 годы»</t>
      </is>
    </nc>
  </rcc>
  <rcc rId="4631" sId="1">
    <oc r="A415" t="inlineStr">
      <is>
        <t>Муниципальная программа "Чистая вода на 2020-2024 годы"</t>
      </is>
    </oc>
    <nc r="A415" t="inlineStr">
      <is>
        <t>Муниципальная программа "Чистая вода на 2020-2025 годы"</t>
      </is>
    </nc>
  </rcc>
  <rcc rId="4632" sId="1">
    <oc r="A421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421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4633" sId="1">
    <oc r="A438" t="inlineStr">
      <is>
        <t>Муниципальная программа "Профилактика преступлений и иных правонарушений в Селенгинском районе"</t>
      </is>
    </oc>
    <nc r="A438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4634" sId="1">
    <oc r="A442" t="inlineStr">
      <is>
        <t>Муниципальная программа «Сохранение и развитие бурятского языка в Селенгинском районе на 2021-2024 годы"</t>
      </is>
    </oc>
    <nc r="A442" t="inlineStr">
      <is>
        <t>Муниципальная программа «Сохранение и развитие бурятского языка в Селенгинском районе на 2021-2025 годы"</t>
      </is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35" sId="1" ref="A415:XFD417" action="insertRow"/>
  <rcc rId="4636" sId="1" odxf="1" dxf="1">
    <nc r="A415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37" sId="1" odxf="1" dxf="1">
    <nc r="B415" t="inlineStr">
      <is>
        <t>160F2 55550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5" start="0" length="0">
    <dxf>
      <font>
        <i/>
        <name val="Times New Roman"/>
        <family val="1"/>
      </font>
      <numFmt numFmtId="0" formatCode="General"/>
      <alignment horizontal="general" vertical="top"/>
    </dxf>
  </rfmt>
  <rcc rId="4638" sId="1" odxf="1" dxf="1" numFmtId="30">
    <nc r="D41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39" sId="1" odxf="1" dxf="1">
    <nc r="E41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40" sId="1" odxf="1" dxf="1">
    <nc r="F41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41" sId="1" odxf="1" dxf="1">
    <nc r="G415">
      <f>SUM(G416:G417)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642" sId="1" odxf="1" dxf="1">
    <nc r="A416" t="inlineStr">
      <is>
        <t>Иные межбюджетные трансферты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43" sId="1">
    <nc r="B416" t="inlineStr">
      <is>
        <t>160F2 55550</t>
      </is>
    </nc>
  </rcc>
  <rcc rId="4644" sId="1">
    <nc r="C416" t="inlineStr">
      <is>
        <t>540</t>
      </is>
    </nc>
  </rcc>
  <rcc rId="4645" sId="1" numFmtId="30">
    <nc r="D416">
      <v>968</v>
    </nc>
  </rcc>
  <rcc rId="4646" sId="1">
    <nc r="E416" t="inlineStr">
      <is>
        <t>05</t>
      </is>
    </nc>
  </rcc>
  <rcc rId="4647" sId="1">
    <nc r="F416" t="inlineStr">
      <is>
        <t>03</t>
      </is>
    </nc>
  </rcc>
  <rcc rId="4648" sId="1" numFmtId="4">
    <nc r="G416">
      <v>15154.07223</v>
    </nc>
  </rcc>
  <rcc rId="4649" sId="1" odxf="1" dxf="1">
    <nc r="A417" t="inlineStr">
      <is>
        <t>Субсидии автономным учреждениям на иные цели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50" sId="1">
    <nc r="B417" t="inlineStr">
      <is>
        <t>160F2 55550</t>
      </is>
    </nc>
  </rcc>
  <rcc rId="4651" sId="1">
    <nc r="C417" t="inlineStr">
      <is>
        <t>622</t>
      </is>
    </nc>
  </rcc>
  <rcc rId="4652" sId="1" numFmtId="30">
    <nc r="D417">
      <v>968</v>
    </nc>
  </rcc>
  <rcc rId="4653" sId="1">
    <nc r="E417" t="inlineStr">
      <is>
        <t>05</t>
      </is>
    </nc>
  </rcc>
  <rcc rId="4654" sId="1">
    <nc r="F417" t="inlineStr">
      <is>
        <t>03</t>
      </is>
    </nc>
  </rcc>
  <rcc rId="4655" sId="1" numFmtId="4">
    <nc r="G417">
      <v>15154.07223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56" sId="1">
    <oc r="B415" t="inlineStr">
      <is>
        <t>160F2 55550</t>
      </is>
    </oc>
    <nc r="B415" t="inlineStr">
      <is>
        <t>160F2 54240</t>
      </is>
    </nc>
  </rcc>
  <rcc rId="4657" sId="1">
    <oc r="B416" t="inlineStr">
      <is>
        <t>160F2 55550</t>
      </is>
    </oc>
    <nc r="B416" t="inlineStr">
      <is>
        <t>160F2 54240</t>
      </is>
    </nc>
  </rcc>
  <rcc rId="4658" sId="1">
    <oc r="B417" t="inlineStr">
      <is>
        <t>160F2 55550</t>
      </is>
    </oc>
    <nc r="B417" t="inlineStr">
      <is>
        <t>160F2 54240</t>
      </is>
    </nc>
  </rcc>
  <rcc rId="4659" sId="1">
    <oc r="F415" t="inlineStr">
      <is>
        <t>03</t>
      </is>
    </oc>
    <nc r="F415" t="inlineStr">
      <is>
        <t>05</t>
      </is>
    </nc>
  </rcc>
  <rcc rId="4660" sId="1">
    <oc r="F416" t="inlineStr">
      <is>
        <t>03</t>
      </is>
    </oc>
    <nc r="F416" t="inlineStr">
      <is>
        <t>05</t>
      </is>
    </nc>
  </rcc>
  <rcc rId="4661" sId="1">
    <oc r="F417" t="inlineStr">
      <is>
        <t>03</t>
      </is>
    </oc>
    <nc r="F417" t="inlineStr">
      <is>
        <t>05</t>
      </is>
    </nc>
  </rcc>
  <rcc rId="4662" sId="1" numFmtId="4">
    <oc r="G416">
      <v>15154.07223</v>
    </oc>
    <nc r="G416">
      <v>85000</v>
    </nc>
  </rcc>
  <rcc rId="4663" sId="1" numFmtId="4">
    <oc r="G417">
      <v>15154.07223</v>
    </oc>
    <nc r="G417">
      <v>85000</v>
    </nc>
  </rcc>
  <rrc rId="4664" sId="1" ref="A418:XFD420" action="insertRow"/>
  <rcc rId="4665" sId="1" odxf="1" dxf="1">
    <nc r="A418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418" start="0" length="0">
    <dxf>
      <font>
        <i/>
        <name val="Times New Roman"/>
        <family val="1"/>
      </font>
    </dxf>
  </rfmt>
  <rfmt sheetId="1" sqref="C418" start="0" length="0">
    <dxf>
      <font>
        <i/>
        <name val="Times New Roman"/>
        <family val="1"/>
      </font>
      <numFmt numFmtId="0" formatCode="General"/>
      <alignment horizontal="general" vertical="top"/>
    </dxf>
  </rfmt>
  <rcc rId="4666" sId="1" odxf="1" dxf="1" numFmtId="30">
    <nc r="D418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7" sId="1" odxf="1" dxf="1">
    <nc r="E41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8" sId="1" odxf="1" dxf="1">
    <nc r="F41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9" sId="1" odxf="1" dxf="1">
    <nc r="G418">
      <f>SUM(G419:G420)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670" sId="1" odxf="1" dxf="1">
    <nc r="A419" t="inlineStr">
      <is>
        <t>Иные межбюджетные трансферты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71" sId="1">
    <nc r="C419" t="inlineStr">
      <is>
        <t>540</t>
      </is>
    </nc>
  </rcc>
  <rcc rId="4672" sId="1" numFmtId="30">
    <nc r="D419">
      <v>968</v>
    </nc>
  </rcc>
  <rcc rId="4673" sId="1">
    <nc r="E419" t="inlineStr">
      <is>
        <t>05</t>
      </is>
    </nc>
  </rcc>
  <rcc rId="4674" sId="1">
    <nc r="F419" t="inlineStr">
      <is>
        <t>05</t>
      </is>
    </nc>
  </rcc>
  <rcc rId="4675" sId="1" odxf="1" dxf="1">
    <nc r="A420" t="inlineStr">
      <is>
        <t>Субсидии автономным учреждениям на иные цели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76" sId="1">
    <nc r="C420" t="inlineStr">
      <is>
        <t>622</t>
      </is>
    </nc>
  </rcc>
  <rcc rId="4677" sId="1" numFmtId="30">
    <nc r="D420">
      <v>968</v>
    </nc>
  </rcc>
  <rcc rId="4678" sId="1">
    <nc r="E420" t="inlineStr">
      <is>
        <t>05</t>
      </is>
    </nc>
  </rcc>
  <rcc rId="4679" sId="1">
    <nc r="F420" t="inlineStr">
      <is>
        <t>05</t>
      </is>
    </nc>
  </rcc>
  <rcc rId="4680" sId="1">
    <nc r="B418" t="inlineStr">
      <is>
        <t>160F2 5424F</t>
      </is>
    </nc>
  </rcc>
  <rcc rId="4681" sId="1">
    <nc r="B419" t="inlineStr">
      <is>
        <t>160F2 5424F</t>
      </is>
    </nc>
  </rcc>
  <rcc rId="4682" sId="1">
    <nc r="B420" t="inlineStr">
      <is>
        <t>160F2 54240F</t>
      </is>
    </nc>
  </rcc>
  <rcc rId="4683" sId="1" numFmtId="4">
    <nc r="G419">
      <v>100000</v>
    </nc>
  </rcc>
  <rcc rId="4684" sId="1" numFmtId="4">
    <nc r="G420">
      <v>100000</v>
    </nc>
  </rcc>
  <rcc rId="4685" sId="1">
    <oc r="G411">
      <f>G412</f>
    </oc>
    <nc r="G411">
      <f>G412+G415+G418</f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6" sId="1" xfDxf="1" dxf="1">
    <oc r="A415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oc>
    <nc r="A415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87" sId="1" xfDxf="1" dxf="1">
    <oc r="A418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oc>
    <nc r="A418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3937C05-AF36-47B9-8638-B7F3F20947C6}" action="delete"/>
  <rdn rId="0" localSheetId="1" customView="1" name="Z_F3937C05_AF36_47B9_8638_B7F3F20947C6_.wvu.PrintArea" hidden="1" oldHidden="1">
    <formula>Муниц.программы!$A$1:$G$466</formula>
    <oldFormula>Муниц.программы!$A$1:$G$466</oldFormula>
  </rdn>
  <rdn rId="0" localSheetId="1" customView="1" name="Z_F3937C05_AF36_47B9_8638_B7F3F20947C6_.wvu.FilterData" hidden="1" oldHidden="1">
    <formula>Муниц.программы!$A$20:$G$491</formula>
    <oldFormula>Муниц.программы!$A$20:$G$491</oldFormula>
  </rdn>
  <rcv guid="{F3937C05-AF36-47B9-8638-B7F3F20947C6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0" sId="1">
    <oc r="B420" t="inlineStr">
      <is>
        <t>160F2 54240F</t>
      </is>
    </oc>
    <nc r="B420" t="inlineStr">
      <is>
        <t>160F2 5424F</t>
      </is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91" sId="1" ref="A425:XFD425" action="insertRow"/>
  <rfmt sheetId="1" sqref="A425" start="0" length="0">
    <dxf>
      <font>
        <i/>
        <color indexed="8"/>
        <name val="Times New Roman"/>
        <family val="1"/>
      </font>
      <alignment horizontal="general" vertical="top"/>
    </dxf>
  </rfmt>
  <rfmt sheetId="1" sqref="B425" start="0" length="0">
    <dxf>
      <font>
        <i/>
        <name val="Times New Roman"/>
        <family val="1"/>
      </font>
      <numFmt numFmtId="30" formatCode="@"/>
      <fill>
        <patternFill patternType="none">
          <bgColor indexed="65"/>
        </patternFill>
      </fill>
    </dxf>
  </rfmt>
  <rfmt sheetId="1" sqref="C425" start="0" length="0">
    <dxf>
      <font>
        <i/>
        <name val="Times New Roman"/>
        <family val="1"/>
      </font>
    </dxf>
  </rfmt>
  <rcc rId="4692" sId="1" odxf="1" dxf="1">
    <nc r="D425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3" sId="1" odxf="1" dxf="1">
    <nc r="E42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4" sId="1" odxf="1" dxf="1">
    <nc r="F42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5" sId="1" odxf="1" dxf="1">
    <nc r="G425">
      <f>G426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6" sId="1">
    <nc r="B425" t="inlineStr">
      <is>
        <t>170F5 00000</t>
      </is>
    </nc>
  </rcc>
  <rcc rId="4697" sId="1">
    <oc r="G421">
      <f>G422+G426</f>
    </oc>
    <nc r="G421">
      <f>G422+G425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8" sId="1" odxf="1" dxf="1">
    <nc r="A425" t="inlineStr">
      <is>
        <t>Основное мероприятие "Улучшение качества питьевой воды"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9" sId="1" numFmtId="4">
    <oc r="G28">
      <v>173.5</v>
    </oc>
    <nc r="G28">
      <v>86.9</v>
    </nc>
  </rcc>
  <rcc rId="4700" sId="1" numFmtId="4">
    <oc r="G32">
      <v>20</v>
    </oc>
    <nc r="G32">
      <v>77.599999999999994</v>
    </nc>
  </rcc>
  <rcc rId="4701" sId="1" numFmtId="4">
    <oc r="G34">
      <v>23.5</v>
    </oc>
    <nc r="G34">
      <v>38.5</v>
    </nc>
  </rcc>
  <rcc rId="4702" sId="1" numFmtId="4">
    <oc r="G36">
      <v>23.5</v>
    </oc>
    <nc r="G36">
      <v>30.5</v>
    </nc>
  </rcc>
  <rcc rId="4703" sId="1" numFmtId="4">
    <oc r="G38">
      <v>13.3</v>
    </oc>
    <nc r="G38">
      <v>20.3</v>
    </nc>
  </rcc>
  <rcc rId="4704" sId="1" numFmtId="4">
    <oc r="G50">
      <v>36</v>
    </oc>
    <nc r="G50">
      <v>11</v>
    </nc>
  </rcc>
  <rrc rId="4705" sId="1" ref="A51:XFD52" action="insertRow"/>
  <rcc rId="4706" sId="1" odxf="1" dxf="1">
    <nc r="A51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707" sId="1" odxf="1" dxf="1">
    <nc r="B51" t="inlineStr">
      <is>
        <t>01005 82900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1" start="0" length="0">
    <dxf>
      <font>
        <b/>
        <i/>
        <name val="Times New Roman"/>
        <family val="1"/>
      </font>
    </dxf>
  </rfmt>
  <rfmt sheetId="1" sqref="D51" start="0" length="0">
    <dxf>
      <font>
        <i/>
        <name val="Times New Roman"/>
        <family val="1"/>
      </font>
    </dxf>
  </rfmt>
  <rfmt sheetId="1" sqref="E51" start="0" length="0">
    <dxf>
      <font>
        <i/>
        <name val="Times New Roman"/>
        <family val="1"/>
      </font>
    </dxf>
  </rfmt>
  <rfmt sheetId="1" sqref="F51" start="0" length="0">
    <dxf>
      <font>
        <i/>
        <name val="Times New Roman"/>
        <family val="1"/>
      </font>
    </dxf>
  </rfmt>
  <rcc rId="4708" sId="1" odxf="1" dxf="1">
    <nc r="G51">
      <f>G52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709" sId="1">
    <nc r="A52" t="inlineStr">
      <is>
        <t>Прочие закупки товаров, работ и услуг для государственных (муниципальных) нужд</t>
      </is>
    </nc>
  </rcc>
  <rcc rId="4710" sId="1">
    <nc r="B52" t="inlineStr">
      <is>
        <t>01005 82900</t>
      </is>
    </nc>
  </rcc>
  <rcc rId="4711" sId="1">
    <nc r="C52" t="inlineStr">
      <is>
        <t>244</t>
      </is>
    </nc>
  </rcc>
  <rcc rId="4712" sId="1">
    <nc r="D52" t="inlineStr">
      <is>
        <t>973</t>
      </is>
    </nc>
  </rcc>
  <rcc rId="4713" sId="1">
    <nc r="D51" t="inlineStr">
      <is>
        <t>973</t>
      </is>
    </nc>
  </rcc>
  <rcc rId="4714" sId="1">
    <nc r="E51" t="inlineStr">
      <is>
        <t>08</t>
      </is>
    </nc>
  </rcc>
  <rcc rId="4715" sId="1">
    <nc r="F51" t="inlineStr">
      <is>
        <t>04</t>
      </is>
    </nc>
  </rcc>
  <rcc rId="4716" sId="1">
    <nc r="E52" t="inlineStr">
      <is>
        <t>08</t>
      </is>
    </nc>
  </rcc>
  <rcc rId="4717" sId="1">
    <nc r="F52" t="inlineStr">
      <is>
        <t>04</t>
      </is>
    </nc>
  </rcc>
  <rcc rId="4718" sId="1" numFmtId="4">
    <nc r="G52">
      <v>15</v>
    </nc>
  </rcc>
  <rcc rId="4719" sId="1">
    <oc r="G48">
      <f>G49+G53+G55</f>
    </oc>
    <nc r="G48">
      <f>G49+G53+G55+G51</f>
    </nc>
  </rcc>
  <rcc rId="4720" sId="1" numFmtId="4">
    <oc r="G56">
      <v>10.5</v>
    </oc>
    <nc r="G56">
      <v>20.5</v>
    </nc>
  </rcc>
  <rcc rId="4721" sId="1" numFmtId="4">
    <oc r="G61">
      <v>4993.7463200000002</v>
    </oc>
    <nc r="G61">
      <v>5452.94632</v>
    </nc>
  </rcc>
  <rcc rId="4722" sId="1" numFmtId="4">
    <oc r="G62">
      <v>100</v>
    </oc>
    <nc r="G62">
      <v>153.24</v>
    </nc>
  </rcc>
  <rcc rId="4723" sId="1" numFmtId="4">
    <oc r="G63">
      <v>1521.3</v>
    </oc>
    <nc r="G63">
      <v>1648</v>
    </nc>
  </rcc>
  <rcc rId="4724" sId="1" numFmtId="4">
    <oc r="G89">
      <v>3843.2</v>
    </oc>
    <nc r="G89">
      <v>3186.6943900000001</v>
    </nc>
  </rcc>
  <rcc rId="4725" sId="1" numFmtId="4">
    <oc r="G91">
      <v>1160.2</v>
    </oc>
    <nc r="G91">
      <v>889.8</v>
    </nc>
  </rcc>
  <rcc rId="4726" sId="1" numFmtId="4">
    <oc r="G96">
      <v>1415.7221099999999</v>
    </oc>
    <nc r="G96">
      <v>1882.0891799999999</v>
    </nc>
  </rcc>
  <rcc rId="4727" sId="1" numFmtId="4">
    <oc r="G97">
      <v>437.77264000000002</v>
    </oc>
    <nc r="G97">
      <v>567.77264000000002</v>
    </nc>
  </rcc>
  <rfmt sheetId="1" sqref="G112" start="0" length="2147483647">
    <dxf>
      <font>
        <b/>
      </font>
    </dxf>
  </rfmt>
  <rfmt sheetId="1" sqref="G112" start="0" length="2147483647">
    <dxf>
      <font>
        <b val="0"/>
      </font>
    </dxf>
  </rfmt>
  <rfmt sheetId="1" sqref="G112" start="0" length="2147483647">
    <dxf>
      <font>
        <i/>
      </font>
    </dxf>
  </rfmt>
  <rrc rId="4728" sId="1" ref="A121:XFD123" action="insertRow"/>
  <rm rId="4729" sheetId="1" source="A126:XFD128" destination="A121:XFD123" sourceSheetId="1">
    <rfmt sheetId="1" xfDxf="1" sqref="A121:XFD121" start="0" length="0">
      <dxf>
        <font>
          <name val="Times New Roman CYR"/>
          <family val="1"/>
        </font>
        <alignment wrapText="1"/>
      </dxf>
    </rfmt>
    <rfmt sheetId="1" xfDxf="1" sqref="A122:XFD122" start="0" length="0">
      <dxf>
        <font>
          <name val="Times New Roman CYR"/>
          <family val="1"/>
        </font>
        <alignment wrapText="1"/>
      </dxf>
    </rfmt>
    <rfmt sheetId="1" xfDxf="1" sqref="A123:XFD123" start="0" length="0">
      <dxf>
        <font>
          <name val="Times New Roman CYR"/>
          <family val="1"/>
        </font>
        <alignment wrapText="1"/>
      </dxf>
    </rfmt>
    <rfmt sheetId="1" sqref="A121" start="0" length="0">
      <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22" start="0" length="0">
      <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23" start="0" length="0">
      <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730" sId="1" ref="A126:XFD126" action="deleteRow">
    <rfmt sheetId="1" xfDxf="1" sqref="A126:XFD126" start="0" length="0">
      <dxf>
        <font>
          <name val="Times New Roman CYR"/>
          <family val="1"/>
        </font>
        <alignment wrapText="1"/>
      </dxf>
    </rfmt>
  </rrc>
  <rrc rId="4731" sId="1" ref="A126:XFD126" action="deleteRow">
    <rfmt sheetId="1" xfDxf="1" sqref="A126:XFD126" start="0" length="0">
      <dxf>
        <font>
          <name val="Times New Roman CYR"/>
          <family val="1"/>
        </font>
        <alignment wrapText="1"/>
      </dxf>
    </rfmt>
  </rrc>
  <rrc rId="4732" sId="1" ref="A126:XFD126" action="deleteRow">
    <rfmt sheetId="1" xfDxf="1" sqref="A126:XFD126" start="0" length="0">
      <dxf>
        <font>
          <name val="Times New Roman CYR"/>
          <family val="1"/>
        </font>
        <alignment wrapText="1"/>
      </dxf>
    </rfmt>
  </rrc>
  <rrc rId="4733" sId="1" ref="A120:XFD120" action="deleteRow">
    <undo index="65535" exp="ref" v="1" dr="G120" r="G111" sId="1"/>
    <rfmt sheetId="1" xfDxf="1" sqref="A120:XFD120" start="0" length="0">
      <dxf>
        <font>
          <name val="Times New Roman CYR"/>
          <family val="1"/>
        </font>
        <alignment wrapText="1"/>
      </dxf>
    </rfmt>
    <rcc rId="0" sId="1" dxf="1">
      <nc r="A120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04304 S21Д0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0">
        <f>G124+G121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34" sId="1" ref="A114:XFD114" action="deleteRow">
    <undo index="65535" exp="ref" v="1" dr="G114" r="G111" sId="1"/>
    <rfmt sheetId="1" xfDxf="1" sqref="A114:XFD114" start="0" length="0">
      <dxf>
        <font>
          <b/>
          <i/>
          <name val="Times New Roman CYR"/>
          <family val="1"/>
        </font>
        <alignment wrapText="1"/>
      </dxf>
    </rfmt>
    <rcc rId="0" sId="1" dxf="1">
      <nc r="A114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04304 82200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4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4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4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4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4">
        <f>G115+G118</f>
      </nc>
      <n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35" sId="1" ref="A117:XFD117" action="deleteRow">
    <rfmt sheetId="1" xfDxf="1" sqref="A117:XFD117" start="0" length="0">
      <dxf>
        <font>
          <i/>
          <name val="Times New Roman CYR"/>
          <family val="1"/>
        </font>
        <alignment wrapText="1"/>
      </dxf>
    </rfmt>
    <rcc rId="0" sId="1" dxf="1">
      <nc r="A117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7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7">
        <f>G118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36" sId="1">
    <oc r="G114">
      <f>G115+G116</f>
    </oc>
    <nc r="G114">
      <f>G115+G116+G117</f>
    </nc>
  </rcc>
  <rrc rId="4737" sId="1" ref="A121:XFD121" action="deleteRow">
    <rfmt sheetId="1" xfDxf="1" sqref="A121:XFD121" start="0" length="0">
      <dxf>
        <font>
          <b/>
          <i/>
          <name val="Times New Roman CYR"/>
          <family val="1"/>
        </font>
        <alignment wrapText="1"/>
      </dxf>
    </rfmt>
    <rcc rId="0" sId="1" dxf="1">
      <nc r="A121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04304 S21Д0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1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1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1">
        <f>G122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38" sId="1">
    <oc r="C113" t="inlineStr">
      <is>
        <t>622</t>
      </is>
    </oc>
    <nc r="C113" t="inlineStr">
      <is>
        <t>540</t>
      </is>
    </nc>
  </rcc>
  <rcc rId="4739" sId="1">
    <oc r="A113" t="inlineStr">
      <is>
        <t>Субсидии автономным учреждениям на иные цели</t>
      </is>
    </oc>
    <nc r="A113" t="inlineStr">
      <is>
        <t>Иные межбюджетные трансферты</t>
      </is>
    </nc>
  </rcc>
  <rcc rId="4740" sId="1">
    <oc r="G118">
      <f>G120+G119</f>
    </oc>
    <nc r="G118">
      <f>G120+G119+G121</f>
    </nc>
  </rcc>
  <rcc rId="4741" sId="1">
    <oc r="G111">
      <f>G112+#REF!+#REF!+G124</f>
    </oc>
    <nc r="G111">
      <f>G112+G114+G118+G122</f>
    </nc>
  </rcc>
  <rcc rId="4742" sId="1" numFmtId="4">
    <oc r="G163">
      <v>3620.0581200000001</v>
    </oc>
    <nc r="G163">
      <v>3731.69812</v>
    </nc>
  </rcc>
  <rcc rId="4743" sId="1" numFmtId="4">
    <oc r="G177">
      <v>4239.9832200000001</v>
    </oc>
    <nc r="G177">
      <v>4225.7432200000003</v>
    </nc>
  </rcc>
  <rcc rId="4744" sId="1" numFmtId="4">
    <oc r="G199">
      <v>1919.694</v>
    </oc>
    <nc r="G199">
      <v>1959.694</v>
    </nc>
  </rcc>
  <rcc rId="4745" sId="1" numFmtId="4">
    <oc r="G206">
      <v>529.79999999999995</v>
    </oc>
    <nc r="G206">
      <v>562.85154999999997</v>
    </nc>
  </rcc>
  <rcc rId="4746" sId="1" numFmtId="4">
    <oc r="G209">
      <v>5718.5</v>
    </oc>
    <nc r="G209">
      <v>5654.7264500000001</v>
    </nc>
  </rcc>
  <rcc rId="4747" sId="1" numFmtId="4">
    <oc r="G211">
      <v>1582.7</v>
    </oc>
    <nc r="G211">
      <v>1573.422</v>
    </nc>
  </rcc>
  <rcc rId="4748" sId="1" numFmtId="4">
    <oc r="G228">
      <v>598.47299999999996</v>
    </oc>
    <nc r="G228">
      <v>578.47299999999996</v>
    </nc>
  </rcc>
  <rcc rId="4749" sId="1" numFmtId="4">
    <oc r="G229">
      <v>599.6</v>
    </oc>
    <nc r="G229">
      <v>619.6</v>
    </nc>
  </rcc>
  <rcc rId="4750" sId="1" numFmtId="4">
    <oc r="G257">
      <v>1767.5</v>
    </oc>
    <nc r="G257">
      <v>1767.1568</v>
    </nc>
  </rcc>
  <rcc rId="4751" sId="1" numFmtId="4">
    <oc r="G258">
      <v>533.79999999999995</v>
    </oc>
    <nc r="G258">
      <v>534.14319999999998</v>
    </nc>
  </rcc>
  <rcc rId="4752" sId="1" numFmtId="4">
    <oc r="G259">
      <v>37.799999999999997</v>
    </oc>
    <nc r="G259">
      <v>46.1</v>
    </nc>
  </rcc>
  <rcc rId="4753" sId="1" numFmtId="4">
    <oc r="G260">
      <v>215.84618</v>
    </oc>
    <nc r="G260">
      <v>207.54617999999999</v>
    </nc>
  </rcc>
  <rcc rId="4754" sId="1" numFmtId="4">
    <oc r="G265">
      <v>518.20000000000005</v>
    </oc>
    <nc r="G265">
      <v>582.10580000000004</v>
    </nc>
  </rcc>
  <rfmt sheetId="1" sqref="C276" start="0" length="2147483647">
    <dxf>
      <font>
        <i val="0"/>
      </font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55" sId="1" numFmtId="4">
    <oc r="G287">
      <v>39277.27248</v>
    </oc>
    <nc r="G287">
      <v>39383.458480000001</v>
    </nc>
  </rcc>
  <rcc rId="4756" sId="1" numFmtId="4">
    <oc r="G292">
      <v>10770.998750000001</v>
    </oc>
    <nc r="G292">
      <v>7661.9979800000001</v>
    </nc>
  </rcc>
  <rcc rId="4757" sId="1" numFmtId="4">
    <oc r="G302">
      <v>79316.298869999999</v>
    </oc>
    <nc r="G302">
      <v>79578.206869999995</v>
    </nc>
  </rcc>
  <rcc rId="4758" sId="1" numFmtId="4">
    <oc r="G307">
      <f>386+7.9</f>
    </oc>
    <nc r="G307">
      <v>507.44900000000001</v>
    </nc>
  </rcc>
  <rcc rId="4759" sId="1" numFmtId="4">
    <oc r="G311">
      <v>23957.200000000001</v>
    </oc>
    <nc r="G311">
      <v>22123.4</v>
    </nc>
  </rcc>
  <rcc rId="4760" sId="1" numFmtId="4">
    <oc r="G320">
      <v>255.2</v>
    </oc>
    <nc r="G320">
      <v>252.47577999999999</v>
    </nc>
  </rcc>
  <rcc rId="4761" sId="1" numFmtId="4">
    <oc r="G327">
      <v>3449.1952000000001</v>
    </oc>
    <nc r="G327">
      <v>3008.6060000000002</v>
    </nc>
  </rcc>
  <rcc rId="4762" sId="1" numFmtId="4">
    <oc r="G332">
      <v>19661.84073</v>
    </oc>
    <nc r="G332">
      <v>19643.84073</v>
    </nc>
  </rcc>
  <rcc rId="4763" sId="1" numFmtId="4">
    <oc r="G337">
      <v>4694.2389800000001</v>
    </oc>
    <nc r="G337">
      <v>4924.7103699999998</v>
    </nc>
  </rcc>
  <rcc rId="4764" sId="1" numFmtId="4">
    <oc r="G338">
      <v>10051.65927</v>
    </oc>
    <nc r="G338">
      <v>9821.1878799999995</v>
    </nc>
  </rcc>
  <rcc rId="4765" sId="1" numFmtId="4">
    <oc r="G361">
      <v>218.68226999999999</v>
    </oc>
    <nc r="G361">
      <v>179.29904999999999</v>
    </nc>
  </rcc>
  <rcc rId="4766" sId="1" numFmtId="4">
    <oc r="G363">
      <v>3739.1750299999999</v>
    </oc>
    <nc r="G363">
      <v>3778.55825</v>
    </nc>
  </rcc>
  <rcc rId="4767" sId="1" numFmtId="4">
    <oc r="G366">
      <v>819.88499999999999</v>
    </oc>
    <nc r="G366">
      <v>1090.9055900000001</v>
    </nc>
  </rcc>
  <rcc rId="4768" sId="1" numFmtId="4">
    <oc r="G367">
      <v>3719.0776300000002</v>
    </oc>
    <nc r="G367">
      <v>3742.5259099999998</v>
    </nc>
  </rcc>
  <rcc rId="4769" sId="1" numFmtId="4">
    <oc r="G371">
      <v>36.808</v>
    </oc>
    <nc r="G371">
      <v>41.021999999999998</v>
    </nc>
  </rcc>
  <rcc rId="4770" sId="1" numFmtId="4">
    <oc r="G373">
      <v>20197.85757</v>
    </oc>
    <nc r="G373">
      <v>20082.873299999999</v>
    </nc>
  </rcc>
  <rcc rId="4771" sId="1" numFmtId="4">
    <oc r="G374">
      <v>6006</v>
    </oc>
    <nc r="G374">
      <v>6120.9842699999999</v>
    </nc>
  </rcc>
  <rcc rId="4772" sId="1" numFmtId="4">
    <oc r="G378">
      <v>208.41382999999999</v>
    </oc>
    <nc r="G378">
      <v>254.16299000000001</v>
    </nc>
  </rcc>
  <rcc rId="4773" sId="1" numFmtId="4">
    <oc r="G379">
      <v>54.32461</v>
    </oc>
    <nc r="G379">
      <v>73.484530000000007</v>
    </nc>
  </rcc>
  <rrc rId="4774" sId="1" ref="A384:XFD384" action="deleteRow">
    <undo index="65535" exp="ref" v="1" dr="G384" r="G380" sId="1"/>
    <rfmt sheetId="1" xfDxf="1" sqref="A384:XFD384" start="0" length="0">
      <dxf>
        <font>
          <i/>
          <name val="Times New Roman CYR"/>
          <family val="1"/>
        </font>
        <alignment wrapText="1"/>
      </dxf>
    </rfmt>
    <rcc rId="0" sId="1" dxf="1">
      <nc r="A384" t="inlineStr">
        <is>
          <t>Основное мероприятие "Поддержка талантливых и одаренных детей"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4" t="inlineStr">
        <is>
          <t>10601 00000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8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8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84">
        <f>G385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75" sId="1">
    <oc r="G380">
      <f>G381+G386+#REF!</f>
    </oc>
    <nc r="G380">
      <f>G381+G386</f>
    </nc>
  </rcc>
  <rrc rId="4776" sId="1" ref="A384:XFD384" action="deleteRow">
    <undo index="65535" exp="ref" v="1" dr="G384" r="G381" sId="1"/>
    <rfmt sheetId="1" xfDxf="1" sqref="A384:XFD384" start="0" length="0">
      <dxf>
        <font>
          <i/>
          <name val="Times New Roman CYR"/>
          <family val="1"/>
        </font>
        <alignment wrapText="1"/>
      </dxf>
    </rfmt>
    <rcc rId="0" sId="1" dxf="1">
      <nc r="A384" t="inlineStr">
        <is>
          <t>Расходы на проведение мероприятий  для детей и молодежи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4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8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8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84">
        <f>G385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77" sId="1">
    <oc r="G382">
      <f>G383</f>
    </oc>
    <nc r="G382">
      <f>G383+G384</f>
    </nc>
  </rcc>
  <rcc rId="4778" sId="1">
    <oc r="G381">
      <f>G382</f>
    </oc>
    <nc r="G381">
      <f>G382</f>
    </nc>
  </rcc>
  <rrc rId="4779" sId="1" ref="A408:XFD410" action="insertRow"/>
  <rm rId="4780" sheetId="1" source="A414:XFD416" destination="A408:XFD410" sourceSheetId="1">
    <rfmt sheetId="1" xfDxf="1" sqref="A408:XFD408" start="0" length="0">
      <dxf>
        <font>
          <name val="Times New Roman CYR"/>
          <family val="1"/>
        </font>
        <alignment wrapText="1"/>
      </dxf>
    </rfmt>
    <rfmt sheetId="1" xfDxf="1" sqref="A409:XFD409" start="0" length="0">
      <dxf>
        <font>
          <name val="Times New Roman CYR"/>
          <family val="1"/>
        </font>
        <alignment wrapText="1"/>
      </dxf>
    </rfmt>
    <rfmt sheetId="1" xfDxf="1" sqref="A410:XFD410" start="0" length="0">
      <dxf>
        <font>
          <name val="Times New Roman CYR"/>
          <family val="1"/>
        </font>
        <alignment wrapText="1"/>
      </dxf>
    </rfmt>
    <rfmt sheetId="1" sqref="A40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9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9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0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781" sId="1" ref="A414:XFD414" action="deleteRow">
    <rfmt sheetId="1" xfDxf="1" sqref="A414:XFD414" start="0" length="0">
      <dxf>
        <font>
          <name val="Times New Roman CYR"/>
          <family val="1"/>
        </font>
        <alignment wrapText="1"/>
      </dxf>
    </rfmt>
  </rrc>
  <rrc rId="4782" sId="1" ref="A414:XFD414" action="deleteRow">
    <rfmt sheetId="1" xfDxf="1" sqref="A414:XFD414" start="0" length="0">
      <dxf>
        <font>
          <name val="Times New Roman CYR"/>
          <family val="1"/>
        </font>
        <alignment wrapText="1"/>
      </dxf>
    </rfmt>
  </rrc>
  <rrc rId="4783" sId="1" ref="A414:XFD414" action="deleteRow">
    <rfmt sheetId="1" xfDxf="1" sqref="A414:XFD414" start="0" length="0">
      <dxf>
        <font>
          <name val="Times New Roman CYR"/>
          <family val="1"/>
        </font>
        <alignment wrapText="1"/>
      </dxf>
    </rfmt>
  </rrc>
  <rrc rId="4784" sId="1" ref="A411:XFD413" action="insertRow"/>
  <rm rId="4785" sheetId="1" source="A417:XFD419" destination="A411:XFD413" sourceSheetId="1">
    <rfmt sheetId="1" xfDxf="1" sqref="A411:XFD411" start="0" length="0">
      <dxf>
        <font>
          <name val="Times New Roman CYR"/>
          <family val="1"/>
        </font>
        <alignment wrapText="1"/>
      </dxf>
    </rfmt>
    <rfmt sheetId="1" xfDxf="1" sqref="A412:XFD412" start="0" length="0">
      <dxf>
        <font>
          <name val="Times New Roman CYR"/>
          <family val="1"/>
        </font>
        <alignment wrapText="1"/>
      </dxf>
    </rfmt>
    <rfmt sheetId="1" xfDxf="1" sqref="A413:XFD413" start="0" length="0">
      <dxf>
        <font>
          <name val="Times New Roman CYR"/>
          <family val="1"/>
        </font>
        <alignment wrapText="1"/>
      </dxf>
    </rfmt>
    <rfmt sheetId="1" sqref="A411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2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3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786" sId="1" ref="A417:XFD417" action="deleteRow">
    <rfmt sheetId="1" xfDxf="1" sqref="A417:XFD417" start="0" length="0">
      <dxf>
        <font>
          <name val="Times New Roman CYR"/>
          <family val="1"/>
        </font>
        <alignment wrapText="1"/>
      </dxf>
    </rfmt>
  </rrc>
  <rrc rId="4787" sId="1" ref="A417:XFD417" action="deleteRow">
    <rfmt sheetId="1" xfDxf="1" sqref="A417:XFD417" start="0" length="0">
      <dxf>
        <font>
          <name val="Times New Roman CYR"/>
          <family val="1"/>
        </font>
        <alignment wrapText="1"/>
      </dxf>
    </rfmt>
  </rrc>
  <rrc rId="4788" sId="1" ref="A417:XFD417" action="deleteRow">
    <rfmt sheetId="1" xfDxf="1" sqref="A417:XFD417" start="0" length="0">
      <dxf>
        <font>
          <name val="Times New Roman CYR"/>
          <family val="1"/>
        </font>
        <alignment wrapText="1"/>
      </dxf>
    </rfmt>
  </rrc>
  <rcv guid="{F3937C05-AF36-47B9-8638-B7F3F20947C6}" action="delete"/>
  <rdn rId="0" localSheetId="1" customView="1" name="Z_F3937C05_AF36_47B9_8638_B7F3F20947C6_.wvu.PrintArea" hidden="1" oldHidden="1">
    <formula>Муниц.программы!$A$1:$G$463</formula>
    <oldFormula>Муниц.программы!$A$1:$G$463</oldFormula>
  </rdn>
  <rdn rId="0" localSheetId="1" customView="1" name="Z_F3937C05_AF36_47B9_8638_B7F3F20947C6_.wvu.FilterData" hidden="1" oldHidden="1">
    <formula>Муниц.программы!$A$20:$G$488</formula>
    <oldFormula>Муниц.программы!$A$20:$G$488</oldFormula>
  </rdn>
  <rcv guid="{F3937C05-AF36-47B9-8638-B7F3F20947C6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33" start="0" length="2147483647">
    <dxf>
      <font>
        <i/>
      </font>
    </dxf>
  </rfmt>
  <rrc rId="4791" sId="1" ref="A448:XFD448" action="insertRow"/>
  <rfmt sheetId="1" sqref="A448" start="0" length="0">
    <dxf>
      <font>
        <i val="0"/>
        <color indexed="8"/>
        <name val="Times New Roman"/>
        <family val="1"/>
      </font>
    </dxf>
  </rfmt>
  <rfmt sheetId="1" sqref="B448" start="0" length="0">
    <dxf>
      <font>
        <i val="0"/>
        <name val="Times New Roman"/>
        <family val="1"/>
      </font>
    </dxf>
  </rfmt>
  <rfmt sheetId="1" sqref="C44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D448" start="0" length="0">
    <dxf>
      <font>
        <i val="0"/>
        <name val="Times New Roman"/>
        <family val="1"/>
      </font>
    </dxf>
  </rfmt>
  <rfmt sheetId="1" sqref="E44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F44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448" start="0" length="0">
    <dxf>
      <font>
        <i val="0"/>
        <name val="Times New Roman"/>
        <family val="1"/>
      </font>
    </dxf>
  </rfmt>
  <rrc rId="4792" sId="1" ref="A449:XFD449" action="insertRow"/>
  <rcc rId="4793" sId="1">
    <nc r="B449" t="inlineStr">
      <is>
        <t>22002 S5060</t>
      </is>
    </nc>
  </rcc>
  <rcc rId="4794" sId="1">
    <nc r="D449" t="inlineStr">
      <is>
        <t>969</t>
      </is>
    </nc>
  </rcc>
  <rcc rId="4795" sId="1">
    <nc r="A44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796" sId="1">
    <nc r="B448" t="inlineStr">
      <is>
        <t>22002 S5060</t>
      </is>
    </nc>
  </rcc>
  <rcc rId="4797" sId="1">
    <nc r="C448" t="inlineStr">
      <is>
        <t>621</t>
      </is>
    </nc>
  </rcc>
  <rcc rId="4798" sId="1">
    <nc r="D448" t="inlineStr">
      <is>
        <t>973</t>
      </is>
    </nc>
  </rcc>
  <rcc rId="4799" sId="1">
    <nc r="E448" t="inlineStr">
      <is>
        <t>08</t>
      </is>
    </nc>
  </rcc>
  <rcc rId="4800" sId="1">
    <nc r="F448" t="inlineStr">
      <is>
        <t>01</t>
      </is>
    </nc>
  </rcc>
  <rcc rId="4801" sId="1" numFmtId="4">
    <nc r="G448">
      <v>988.1</v>
    </nc>
  </rcc>
  <rcc rId="4802" sId="1">
    <oc r="D450" t="inlineStr">
      <is>
        <t>973</t>
      </is>
    </oc>
    <nc r="D450" t="inlineStr">
      <is>
        <t>969</t>
      </is>
    </nc>
  </rcc>
  <rcc rId="4803" sId="1">
    <oc r="C450" t="inlineStr">
      <is>
        <t>621</t>
      </is>
    </oc>
    <nc r="C450" t="inlineStr">
      <is>
        <t>244</t>
      </is>
    </nc>
  </rcc>
  <rcc rId="4804" sId="1">
    <nc r="E449" t="inlineStr">
      <is>
        <t>07</t>
      </is>
    </nc>
  </rcc>
  <rcc rId="4805" sId="1">
    <nc r="F449" t="inlineStr">
      <is>
        <t>09</t>
      </is>
    </nc>
  </rcc>
  <rcc rId="4806" sId="1">
    <oc r="E450" t="inlineStr">
      <is>
        <t>08</t>
      </is>
    </oc>
    <nc r="E450" t="inlineStr">
      <is>
        <t>07</t>
      </is>
    </nc>
  </rcc>
  <rcc rId="4807" sId="1">
    <oc r="F450" t="inlineStr">
      <is>
        <t>01</t>
      </is>
    </oc>
    <nc r="F450" t="inlineStr">
      <is>
        <t>09</t>
      </is>
    </nc>
  </rcc>
  <rfmt sheetId="1" sqref="A449:G449" start="0" length="2147483647">
    <dxf>
      <font>
        <i/>
      </font>
    </dxf>
  </rfmt>
  <rcc rId="4808" sId="1">
    <oc r="A45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oc>
    <nc r="A450" t="inlineStr">
      <is>
        <t>Прочие закупки товаров, работ и услуг для государственных (муниципальных) нужд</t>
      </is>
    </nc>
  </rcc>
  <rcc rId="4809" sId="1">
    <nc r="A449" t="inlineStr">
      <is>
        <t>Разработка, принятие и софинансирование муниципальных программ по сохранению и развитию бурятского языка</t>
      </is>
    </nc>
  </rcc>
  <rrc rId="4810" sId="1" ref="A447:XFD448" action="insertRow"/>
  <rm rId="4811" sheetId="1" source="A451:XFD452" destination="A447:XFD448" sourceSheetId="1">
    <rfmt sheetId="1" xfDxf="1" sqref="A447:XFD447" start="0" length="0">
      <dxf>
        <font>
          <name val="Times New Roman CYR"/>
          <family val="1"/>
        </font>
        <alignment wrapText="1"/>
      </dxf>
    </rfmt>
    <rfmt sheetId="1" xfDxf="1" sqref="A448:XFD448" start="0" length="0">
      <dxf>
        <font>
          <name val="Times New Roman CYR"/>
          <family val="1"/>
        </font>
        <alignment wrapText="1"/>
      </dxf>
    </rfmt>
    <rfmt sheetId="1" sqref="A447" start="0" length="0">
      <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4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48" start="0" length="0">
      <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812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</rrc>
  <rrc rId="4813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</rrc>
  <rcc rId="4814" sId="1">
    <oc r="G446">
      <f>G449</f>
    </oc>
    <nc r="G446">
      <f>G447+G449</f>
    </nc>
  </rcc>
  <rcc rId="4815" sId="1" numFmtId="4">
    <oc r="G448">
      <v>1118.0999999999999</v>
    </oc>
    <nc r="G448">
      <v>130</v>
    </nc>
  </rcc>
  <rcc rId="4816" sId="1" numFmtId="4">
    <nc r="G447">
      <f>G448</f>
    </nc>
  </rcc>
  <rcc rId="4817" sId="1">
    <oc r="G449">
      <f>G448</f>
    </oc>
    <nc r="G449">
      <f>G450</f>
    </nc>
  </rcc>
  <rfmt sheetId="1" sqref="A448:G448" start="0" length="2147483647">
    <dxf>
      <font>
        <b/>
      </font>
    </dxf>
  </rfmt>
  <rfmt sheetId="1" sqref="A448:G448" start="0" length="2147483647">
    <dxf>
      <font>
        <b val="0"/>
      </font>
    </dxf>
  </rfmt>
  <rcv guid="{F3937C05-AF36-47B9-8638-B7F3F20947C6}" action="delete"/>
  <rdn rId="0" localSheetId="1" customView="1" name="Z_F3937C05_AF36_47B9_8638_B7F3F20947C6_.wvu.PrintArea" hidden="1" oldHidden="1">
    <formula>Муниц.программы!$A$1:$G$465</formula>
    <oldFormula>Муниц.программы!$A$1:$G$465</oldFormula>
  </rdn>
  <rdn rId="0" localSheetId="1" customView="1" name="Z_F3937C05_AF36_47B9_8638_B7F3F20947C6_.wvu.FilterData" hidden="1" oldHidden="1">
    <formula>Муниц.программы!$A$20:$G$490</formula>
    <oldFormula>Муниц.программы!$A$20:$G$490</oldFormula>
  </rdn>
  <rcv guid="{F3937C05-AF36-47B9-8638-B7F3F20947C6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7" sId="1" numFmtId="4">
    <oc r="G79">
      <v>10</v>
    </oc>
    <nc r="G79">
      <v>12.6</v>
    </nc>
  </rcc>
  <rcc rId="3688" sId="1" numFmtId="4">
    <oc r="G83">
      <v>32</v>
    </oc>
    <nc r="G83">
      <v>39.508000000000003</v>
    </nc>
  </rcc>
  <rrc rId="3689" sId="1" ref="A86:XFD86" action="insertRow"/>
  <rcc rId="3690" sId="1" odxf="1" dxf="1">
    <nc r="B86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86" start="0" length="0">
    <dxf>
      <font>
        <i val="0"/>
        <name val="Times New Roman"/>
        <family val="1"/>
      </font>
    </dxf>
  </rfmt>
  <rcc rId="3691" sId="1" odxf="1" dxf="1" numFmtId="30">
    <nc r="D86">
      <v>971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2" sId="1" odxf="1" dxf="1">
    <nc r="E8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3" sId="1" odxf="1" dxf="1">
    <nc r="F86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4" sId="1">
    <nc r="C86" t="inlineStr">
      <is>
        <t>243</t>
      </is>
    </nc>
  </rcc>
  <rcc rId="3695" sId="1" numFmtId="4">
    <nc r="G86">
      <v>225.66</v>
    </nc>
  </rcc>
  <rcc rId="3696" sId="1" numFmtId="4">
    <oc r="G87">
      <v>630</v>
    </oc>
    <nc r="G87">
      <v>463.11914999999999</v>
    </nc>
  </rcc>
  <rcc rId="3697" sId="1">
    <oc r="G85">
      <f>SUM(G87:G87)</f>
    </oc>
    <nc r="G85">
      <f>SUM(G86:G87)</f>
    </nc>
  </rcc>
  <rcc rId="3698" sId="1">
    <nc r="A86" t="inlineStr">
      <is>
        <t>Закупка товаров, работ, услуг в целях капитального ремонта государственного (муниципального) имущества</t>
      </is>
    </nc>
  </rcc>
  <rfmt sheetId="1" sqref="A86" start="0" length="2147483647">
    <dxf>
      <font>
        <i val="0"/>
      </font>
    </dxf>
  </rfmt>
  <rcc rId="3699" sId="1" numFmtId="4">
    <oc r="G99">
      <v>3636.2475399999998</v>
    </oc>
    <nc r="G99">
      <v>4355.0282800000004</v>
    </nc>
  </rcc>
  <rcc rId="3700" sId="1" numFmtId="4">
    <oc r="G101">
      <v>12425.109399999999</v>
    </oc>
    <nc r="G101">
      <v>11480.749</v>
    </nc>
  </rcc>
  <rrc rId="3701" sId="1" ref="A102:XFD102" action="insertRow"/>
  <rcc rId="3702" sId="1">
    <nc r="A102" t="inlineStr">
      <is>
        <t>Субсидии автономным учреждениям на иные цели</t>
      </is>
    </nc>
  </rcc>
  <rcc rId="3703" sId="1">
    <nc r="B102" t="inlineStr">
      <is>
        <t>04304 82200</t>
      </is>
    </nc>
  </rcc>
  <rcc rId="3704" sId="1">
    <nc r="C102" t="inlineStr">
      <is>
        <t>622</t>
      </is>
    </nc>
  </rcc>
  <rcc rId="3705" sId="1">
    <nc r="D102" t="inlineStr">
      <is>
        <t>968</t>
      </is>
    </nc>
  </rcc>
  <rcc rId="3706" sId="1">
    <nc r="E102" t="inlineStr">
      <is>
        <t>04</t>
      </is>
    </nc>
  </rcc>
  <rcc rId="3707" sId="1">
    <nc r="F102" t="inlineStr">
      <is>
        <t>09</t>
      </is>
    </nc>
  </rcc>
  <rcc rId="3708" sId="1" numFmtId="4">
    <nc r="G102">
      <v>225.57965999999999</v>
    </nc>
  </rcc>
  <rcc rId="3709" sId="1">
    <oc r="G98">
      <f>G100+G101+G99</f>
    </oc>
    <nc r="G98">
      <f>G100+G101+G99+G102</f>
    </nc>
  </rcc>
  <rrc rId="3710" sId="1" ref="A98:XFD98" action="insertRow"/>
  <rrc rId="3711" sId="1" ref="A98:XFD98" action="insertRow"/>
  <rcc rId="3712" sId="1" odxf="1" dxf="1">
    <nc r="A99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3713" sId="1">
    <nc r="B99" t="inlineStr">
      <is>
        <t>04304 743Д0</t>
      </is>
    </nc>
  </rcc>
  <rcc rId="3714" sId="1">
    <nc r="C99" t="inlineStr">
      <is>
        <t>622</t>
      </is>
    </nc>
  </rcc>
  <rcc rId="3715" sId="1">
    <nc r="D99" t="inlineStr">
      <is>
        <t>968</t>
      </is>
    </nc>
  </rcc>
  <rcc rId="3716" sId="1">
    <nc r="E99" t="inlineStr">
      <is>
        <t>04</t>
      </is>
    </nc>
  </rcc>
  <rcc rId="3717" sId="1">
    <nc r="F99" t="inlineStr">
      <is>
        <t>09</t>
      </is>
    </nc>
  </rcc>
  <rcc rId="3718" sId="1" numFmtId="4">
    <nc r="G99">
      <v>4500</v>
    </nc>
  </rcc>
  <rrc rId="3719" sId="1" ref="A98:XFD98" action="insertRow"/>
  <rcc rId="3720" sId="1">
    <nc r="B99" t="inlineStr">
      <is>
        <t>04304 743Д0</t>
      </is>
    </nc>
  </rcc>
  <rcc rId="3721" sId="1">
    <nc r="D99" t="inlineStr">
      <is>
        <t>968</t>
      </is>
    </nc>
  </rcc>
  <rcc rId="3722" sId="1">
    <nc r="E99" t="inlineStr">
      <is>
        <t>04</t>
      </is>
    </nc>
  </rcc>
  <rcc rId="3723" sId="1">
    <nc r="F99" t="inlineStr">
      <is>
        <t>09</t>
      </is>
    </nc>
  </rcc>
  <rfmt sheetId="1" sqref="B100" start="0" length="2147483647">
    <dxf>
      <font>
        <i val="0"/>
      </font>
    </dxf>
  </rfmt>
  <rfmt sheetId="1" sqref="C100:G100" start="0" length="2147483647">
    <dxf>
      <font>
        <i val="0"/>
      </font>
    </dxf>
  </rfmt>
  <rcc rId="3724" sId="1">
    <nc r="G99">
      <f>G100</f>
    </nc>
  </rcc>
  <rfmt sheetId="1" sqref="G99" start="0" length="2147483647">
    <dxf>
      <font>
        <i val="0"/>
      </font>
    </dxf>
  </rfmt>
  <rcc rId="3725" sId="1">
    <nc r="A99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</rcc>
  <rrc rId="3726" sId="1" ref="A98:XFD98" action="deleteRow">
    <rfmt sheetId="1" xfDxf="1" sqref="A98:XFD98" start="0" length="0">
      <dxf>
        <font>
          <b/>
          <i/>
          <name val="Times New Roman CYR"/>
          <family val="1"/>
        </font>
        <alignment wrapText="1"/>
      </dxf>
    </rfmt>
    <rfmt sheetId="1" sqref="A98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8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27" sId="1">
    <oc r="G97">
      <f>G100+G105+G109</f>
    </oc>
    <nc r="G97">
      <f>G100+G105+G109+G98</f>
    </nc>
  </rcc>
  <rcc rId="3728" sId="1" numFmtId="4">
    <oc r="G129">
      <v>45171.06</v>
    </oc>
    <nc r="G129">
      <v>65550.47</v>
    </nc>
  </rcc>
  <rcc rId="3729" sId="1" numFmtId="4">
    <oc r="G131">
      <v>20379.41</v>
    </oc>
    <nc r="G131">
      <v>0</v>
    </nc>
  </rcc>
  <rrc rId="3730" sId="1" ref="A130:XFD130" action="deleteRow">
    <undo index="65535" exp="ref" v="1" dr="G130" r="G127" sId="1"/>
    <rfmt sheetId="1" xfDxf="1" sqref="A130:XFD13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30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0">
        <f>G131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1" sId="1" ref="A130:XFD130" action="deleteRow">
    <rfmt sheetId="1" xfDxf="1" sqref="A130:XFD130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3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0">
        <v>0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732" sId="1">
    <oc r="G127">
      <f>G128+#REF!</f>
    </oc>
    <nc r="G127">
      <f>G128</f>
    </nc>
  </rcc>
  <rcc rId="3733" sId="1" numFmtId="4">
    <oc r="G138">
      <v>51127.32</v>
    </oc>
    <nc r="G138">
      <v>51535</v>
    </nc>
  </rcc>
  <rcc rId="3734" sId="1" numFmtId="4">
    <oc r="G150">
      <v>30</v>
    </oc>
    <nc r="G150"/>
  </rcc>
  <rcc rId="3735" sId="1">
    <oc r="G154">
      <f>400+430</f>
    </oc>
    <nc r="G154"/>
  </rcc>
  <rcc rId="3736" sId="1" numFmtId="4">
    <oc r="G158">
      <v>181</v>
    </oc>
    <nc r="G158"/>
  </rcc>
  <rrc rId="3737" sId="1" ref="A146:XFD146" action="deleteRow">
    <undo index="65535" exp="ref" v="1" dr="G146" r="G383" sId="1"/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name val="Times New Roman"/>
          <family val="1"/>
        </font>
        <fill>
          <patternFill patternType="solid">
            <bgColor indexed="13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07000 00000</t>
        </is>
      </nc>
      <ndxf>
        <font>
          <color indexed="8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G147+G151+G155</f>
      </nc>
      <ndxf>
        <font>
          <name val="Times New Roman"/>
          <family val="1"/>
        </font>
        <numFmt numFmtId="165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8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«Повышение безопасности дорожного движения в Селенгинском районе»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9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"Снижение уровня аварийности и травматизма на дорогах района"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0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Обеспечение деятельности по охране правопорядка и общественной безопасности, повышению безопасности дорожного движения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S2660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1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S2660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46">
        <v>968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42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«Комплексные меры противодействия злоупотреблению наркотикам и их незаконному обороту в Селенгинском районе»</t>
        </is>
      </nc>
      <ndxf>
        <font>
          <i/>
          <name val="Times New Roman"/>
          <family val="1"/>
        </font>
      </ndxf>
    </rcc>
    <rcc rId="0" sId="1" dxf="1">
      <nc r="B146" t="inlineStr">
        <is>
          <t>07200 00000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3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"Уничтожение очагов произрастания дикорастущих наркотикосодержащих растений"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4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Комплексные меры противодействия злоупотреблением наркотиками и их незаконному обороту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S2570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5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S2570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46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«Профилактика преступлений и иных правонарушений  в Селенгинском районе»</t>
        </is>
      </nc>
      <ndxf>
        <font>
          <i/>
          <name val="Times New Roman"/>
          <family val="1"/>
        </font>
      </ndxf>
    </rcc>
    <rcc rId="0" sId="1" dxf="1">
      <nc r="B146" t="inlineStr">
        <is>
          <t>07300 00000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7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"Профилактика преступлений и иных правонарушений в Селенгинском районе"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8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 xml:space="preserve">Профилактика преступлений и иных правонарушений 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S2660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9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 S2660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50" sId="1">
    <oc r="G370">
      <f>G21+G46+G67+G74+G111+G116+#REF!+G146+G189+G230+G325+G329+G333+G337+G342+G348+G356+G360</f>
    </oc>
    <nc r="G370">
      <f>G21+G46+G67+G74+G111+G116+G146+G189+G230+G325+G329+G333+G337+G342+G348+G356+G360</f>
    </nc>
  </rcc>
  <rcc rId="3751" sId="1" numFmtId="4">
    <oc r="G150">
      <v>6118.8990000000003</v>
    </oc>
    <nc r="G150">
      <v>4378.3059999999996</v>
    </nc>
  </rcc>
  <rcc rId="3752" sId="1" numFmtId="4">
    <oc r="G156">
      <v>8183.82</v>
    </oc>
    <nc r="G156">
      <v>7729.5320000000002</v>
    </nc>
  </rcc>
  <rcc rId="3753" sId="1" numFmtId="4">
    <oc r="G160">
      <v>8340.9</v>
    </oc>
    <nc r="G160">
      <v>5005.3322799999996</v>
    </nc>
  </rcc>
  <rcc rId="3754" sId="1" numFmtId="4">
    <oc r="G162">
      <v>983.31807000000003</v>
    </oc>
    <nc r="G162">
      <v>1003.38579</v>
    </nc>
  </rcc>
  <rcc rId="3755" sId="1" numFmtId="4">
    <oc r="G166">
      <v>13605.79</v>
    </oc>
    <nc r="G166">
      <v>13983.864</v>
    </nc>
  </rcc>
  <rcc rId="3756" sId="1" numFmtId="4">
    <oc r="G176">
      <v>953.00099999999998</v>
    </oc>
    <nc r="G176">
      <v>387.69400000000002</v>
    </nc>
  </rcc>
  <rrc rId="3757" sId="1" ref="A177:XFD177" action="insertRow"/>
  <rcc rId="3758" sId="1">
    <nc r="B177" t="inlineStr">
      <is>
        <t>08401 83160</t>
      </is>
    </nc>
  </rcc>
  <rcc rId="3759" sId="1">
    <nc r="D177" t="inlineStr">
      <is>
        <t>973</t>
      </is>
    </nc>
  </rcc>
  <rcc rId="3760" sId="1">
    <nc r="E177" t="inlineStr">
      <is>
        <t>07</t>
      </is>
    </nc>
  </rcc>
  <rcc rId="3761" sId="1">
    <nc r="F177" t="inlineStr">
      <is>
        <t>03</t>
      </is>
    </nc>
  </rcc>
  <rcc rId="3762" sId="1">
    <nc r="C177" t="inlineStr">
      <is>
        <t>612</t>
      </is>
    </nc>
  </rcc>
  <rcc rId="3763" sId="1" numFmtId="4">
    <nc r="G177">
      <v>58</v>
    </nc>
  </rcc>
  <rcc rId="3764" sId="1">
    <nc r="A177" t="inlineStr">
      <is>
        <t>Субсидии бюджетным учреждениям на иные цели</t>
      </is>
    </nc>
  </rcc>
  <rcc rId="3765" sId="1" numFmtId="4">
    <oc r="G179">
      <v>129</v>
    </oc>
    <nc r="G179">
      <v>60</v>
    </nc>
  </rcc>
  <rrc rId="3766" sId="1" ref="A180:XFD180" action="insertRow"/>
  <rcc rId="3767" sId="1">
    <nc r="A180" t="inlineStr">
      <is>
        <t>Субсидии автономным учреждениям на иные цели</t>
      </is>
    </nc>
  </rcc>
  <rcc rId="3768" sId="1">
    <nc r="B180" t="inlineStr">
      <is>
        <t>08402 83160</t>
      </is>
    </nc>
  </rcc>
  <rcc rId="3769" sId="1">
    <nc r="C180" t="inlineStr">
      <is>
        <t>622</t>
      </is>
    </nc>
  </rcc>
  <rcc rId="3770" sId="1">
    <nc r="D180" t="inlineStr">
      <is>
        <t>973</t>
      </is>
    </nc>
  </rcc>
  <rcc rId="3771" sId="1">
    <nc r="E180" t="inlineStr">
      <is>
        <t>08</t>
      </is>
    </nc>
  </rcc>
  <rcc rId="3772" sId="1">
    <nc r="F180" t="inlineStr">
      <is>
        <t>01</t>
      </is>
    </nc>
  </rcc>
  <rcc rId="3773" sId="1" numFmtId="4">
    <nc r="G180">
      <v>967.4</v>
    </nc>
  </rcc>
  <rcc rId="3774" sId="1">
    <oc r="G175">
      <f>SUM(G176:G179)</f>
    </oc>
    <nc r="G175">
      <f>SUM(G176:G180)</f>
    </nc>
  </rcc>
  <rrc rId="3775" sId="1" ref="A187:XFD187" action="insertRow"/>
  <rcc rId="3776" sId="1">
    <nc r="B187" t="inlineStr">
      <is>
        <t>08402 83160</t>
      </is>
    </nc>
  </rcc>
  <rcc rId="3777" sId="1">
    <nc r="D187" t="inlineStr">
      <is>
        <t>973</t>
      </is>
    </nc>
  </rcc>
  <rcc rId="3778" sId="1">
    <nc r="E187" t="inlineStr">
      <is>
        <t>08</t>
      </is>
    </nc>
  </rcc>
  <rcc rId="3779" sId="1">
    <nc r="F187" t="inlineStr">
      <is>
        <t>04</t>
      </is>
    </nc>
  </rcc>
  <rcc rId="3780" sId="1">
    <nc r="C187" t="inlineStr">
      <is>
        <t>112</t>
      </is>
    </nc>
  </rcc>
  <rcc rId="3781" sId="1" numFmtId="4">
    <nc r="G187">
      <v>26</v>
    </nc>
  </rcc>
  <rcc rId="3782" sId="1">
    <nc r="A187" t="inlineStr">
      <is>
        <t>Иные выплаты персоналу учреждений, за исключением фонда оплаты труда</t>
      </is>
    </nc>
  </rcc>
  <rcc rId="3783" sId="1" numFmtId="4">
    <oc r="G188">
      <v>1608.7</v>
    </oc>
    <nc r="G188">
      <v>1582.7</v>
    </nc>
  </rcc>
  <rcc rId="3784" sId="1" numFmtId="4">
    <oc r="G190">
      <v>369.2</v>
    </oc>
    <nc r="G190">
      <v>434.2</v>
    </nc>
  </rcc>
  <rrc rId="3785" sId="1" ref="A192:XFD192" action="insertRow"/>
  <rrc rId="3786" sId="1" ref="A192:XFD192" action="insertRow"/>
  <rrc rId="3787" sId="1" ref="A192:XFD192" action="insertRow"/>
  <rcc rId="3788" sId="1">
    <nc r="A193" t="inlineStr">
      <is>
        <t>Субсидии бюджетным учреждениям на иные цели</t>
      </is>
    </nc>
  </rcc>
  <rcc rId="3789" sId="1" odxf="1" dxf="1">
    <nc r="A194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790" sId="1">
    <nc r="C193" t="inlineStr">
      <is>
        <t>612</t>
      </is>
    </nc>
  </rcc>
  <rcc rId="3791" sId="1">
    <nc r="C194" t="inlineStr">
      <is>
        <t>622</t>
      </is>
    </nc>
  </rcc>
  <rcc rId="3792" sId="1">
    <nc r="B193" t="inlineStr">
      <is>
        <t>084A2 55190</t>
      </is>
    </nc>
  </rcc>
  <rcc rId="3793" sId="1">
    <nc r="B194" t="inlineStr">
      <is>
        <t>084A2 55190</t>
      </is>
    </nc>
  </rcc>
  <rcc rId="3794" sId="1">
    <nc r="B192" t="inlineStr">
      <is>
        <t>084A2 55190</t>
      </is>
    </nc>
  </rcc>
  <rfmt sheetId="1" sqref="B192" start="0" length="2147483647">
    <dxf>
      <font>
        <i/>
      </font>
    </dxf>
  </rfmt>
  <rcc rId="3795" sId="1">
    <nc r="D193" t="inlineStr">
      <is>
        <t>973</t>
      </is>
    </nc>
  </rcc>
  <rcc rId="3796" sId="1">
    <nc r="E193" t="inlineStr">
      <is>
        <t>08</t>
      </is>
    </nc>
  </rcc>
  <rcc rId="3797" sId="1">
    <nc r="F193" t="inlineStr">
      <is>
        <t>01</t>
      </is>
    </nc>
  </rcc>
  <rcc rId="3798" sId="1">
    <nc r="D194" t="inlineStr">
      <is>
        <t>973</t>
      </is>
    </nc>
  </rcc>
  <rcc rId="3799" sId="1">
    <nc r="E194" t="inlineStr">
      <is>
        <t>08</t>
      </is>
    </nc>
  </rcc>
  <rcc rId="3800" sId="1">
    <nc r="F194" t="inlineStr">
      <is>
        <t>01</t>
      </is>
    </nc>
  </rcc>
  <rcc rId="3801" sId="1" numFmtId="4">
    <nc r="G194">
      <v>106.20568</v>
    </nc>
  </rcc>
  <rcc rId="3802" sId="1" numFmtId="4">
    <nc r="G193">
      <v>106.20568</v>
    </nc>
  </rcc>
  <rcc rId="3803" sId="1">
    <nc r="G192">
      <f>G193+G194</f>
    </nc>
  </rcc>
  <rfmt sheetId="1" sqref="G192" start="0" length="2147483647">
    <dxf>
      <font>
        <i/>
      </font>
    </dxf>
  </rfmt>
  <rcc rId="3804" sId="1">
    <nc r="D192" t="inlineStr">
      <is>
        <t>973</t>
      </is>
    </nc>
  </rcc>
  <rcc rId="3805" sId="1">
    <nc r="E192" t="inlineStr">
      <is>
        <t>08</t>
      </is>
    </nc>
  </rcc>
  <rcc rId="3806" sId="1">
    <nc r="F192" t="inlineStr">
      <is>
        <t>01</t>
      </is>
    </nc>
  </rcc>
  <rfmt sheetId="1" sqref="D192:F192" start="0" length="2147483647">
    <dxf>
      <font>
        <i/>
      </font>
    </dxf>
  </rfmt>
  <rcc rId="3807" sId="1">
    <nc r="A192" t="inlineStr">
      <is>
        <t>Государственная поддержка отрасли культура</t>
      </is>
    </nc>
  </rcc>
  <rfmt sheetId="1" sqref="A192" start="0" length="2147483647">
    <dxf>
      <font>
        <i/>
      </font>
    </dxf>
  </rfmt>
  <rcc rId="3808" sId="1">
    <oc r="G173">
      <f>G174+G182+G185</f>
    </oc>
    <nc r="G173">
      <f>G174+G182+G185+G192</f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20" sId="1" numFmtId="4">
    <oc r="G458">
      <v>330</v>
    </oc>
    <nc r="G458">
      <v>653.923</v>
    </nc>
  </rcc>
  <rcc rId="4821" sId="1" numFmtId="4">
    <oc r="G461">
      <v>16506.233509999998</v>
    </oc>
    <nc r="G461">
      <v>16182.310509999999</v>
    </nc>
  </rcc>
  <rcc rId="4822" sId="1" numFmtId="4">
    <oc r="G467">
      <v>2392727.7675299998</v>
    </oc>
    <nc r="G467">
      <v>2759081.9847499998</v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07" start="0" length="2147483647">
    <dxf>
      <font>
        <i/>
      </font>
    </dxf>
  </rfmt>
  <rrc rId="4823" sId="1" ref="A384:XFD384" action="insertRow"/>
  <rfmt sheetId="1" sqref="A384" start="0" length="0">
    <dxf>
      <border outline="0">
        <left style="medium">
          <color indexed="64"/>
        </left>
      </border>
    </dxf>
  </rfmt>
  <rcc rId="4824" sId="1">
    <nc r="D384" t="inlineStr">
      <is>
        <t>973</t>
      </is>
    </nc>
  </rcc>
  <rcc rId="4825" sId="1">
    <nc r="E384" t="inlineStr">
      <is>
        <t>07</t>
      </is>
    </nc>
  </rcc>
  <rcc rId="4826" sId="1">
    <nc r="F384" t="inlineStr">
      <is>
        <t>03</t>
      </is>
    </nc>
  </rcc>
  <rcc rId="4827" sId="1" numFmtId="4">
    <nc r="G384">
      <v>95.4</v>
    </nc>
  </rcc>
  <rcc rId="4828" sId="1" odxf="1" dxf="1">
    <nc r="A384" t="inlineStr">
      <is>
        <t>Расходы на проведение мероприятий  для детей и молодежи</t>
      </is>
    </nc>
    <ndxf>
      <font>
        <i/>
        <color indexed="8"/>
        <name val="Times New Roman CYR"/>
        <family val="1"/>
      </font>
      <fill>
        <patternFill patternType="none"/>
      </fill>
    </ndxf>
  </rcc>
  <rcc rId="4829" sId="1" odxf="1" dxf="1">
    <nc r="B384" t="inlineStr">
      <is>
        <t>10601 82500</t>
      </is>
    </nc>
    <ndxf>
      <font>
        <i/>
        <name val="Times New Roman"/>
        <family val="1"/>
      </font>
    </ndxf>
  </rcc>
  <rfmt sheetId="1" sqref="A384:XFD384" start="0" length="2147483647">
    <dxf>
      <font>
        <i val="0"/>
      </font>
    </dxf>
  </rfmt>
  <rfmt sheetId="1" sqref="A384:XFD384" start="0" length="2147483647">
    <dxf>
      <font>
        <i/>
      </font>
    </dxf>
  </rfmt>
  <rcc rId="4830" sId="1">
    <oc r="G382">
      <f>G383+G385</f>
    </oc>
    <nc r="G382">
      <f>G383</f>
    </nc>
  </rcc>
  <rcc rId="4831" sId="1">
    <oc r="G381">
      <f>G382</f>
    </oc>
    <nc r="G381">
      <f>G382+G384</f>
    </nc>
  </rcc>
  <rrc rId="4832" sId="1" ref="A121:XFD121" action="insertRow"/>
  <rcc rId="4833" sId="1" odxf="1" dxf="1">
    <nc r="A121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834" sId="1" odxf="1" dxf="1">
    <nc r="B121" t="inlineStr">
      <is>
        <t>04304 S21Д0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21" start="0" length="0">
    <dxf>
      <font>
        <i/>
        <name val="Times New Roman"/>
        <family val="1"/>
      </font>
    </dxf>
  </rfmt>
  <rfmt sheetId="1" sqref="D121" start="0" length="0">
    <dxf>
      <font>
        <i/>
        <name val="Times New Roman"/>
        <family val="1"/>
      </font>
    </dxf>
  </rfmt>
  <rcc rId="4835" sId="1" odxf="1" dxf="1">
    <nc r="E12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6" sId="1" odxf="1" dxf="1">
    <nc r="F12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21" start="0" length="0">
    <dxf>
      <font>
        <i/>
        <name val="Times New Roman"/>
        <family val="1"/>
      </font>
    </dxf>
  </rfmt>
  <rcc rId="4837" sId="1">
    <nc r="D121" t="inlineStr">
      <is>
        <t>971</t>
      </is>
    </nc>
  </rcc>
  <rcc rId="4838" sId="1">
    <nc r="G121">
      <f>G122</f>
    </nc>
  </rcc>
  <rcc rId="4839" sId="1">
    <oc r="G118">
      <f>G120+G119+G122</f>
    </oc>
    <nc r="G118">
      <f>G119+G120</f>
    </nc>
  </rcc>
  <rrc rId="4840" sId="1" ref="A117:XFD117" action="insertRow"/>
  <rcc rId="4841" sId="1" odxf="1" dxf="1">
    <nc r="A117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842" sId="1" odxf="1" dxf="1">
    <nc r="B117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17" start="0" length="0">
    <dxf>
      <font>
        <i/>
        <name val="Times New Roman"/>
        <family val="1"/>
      </font>
    </dxf>
  </rfmt>
  <rfmt sheetId="1" sqref="D117" start="0" length="0">
    <dxf>
      <font>
        <i/>
        <name val="Times New Roman"/>
        <family val="1"/>
      </font>
    </dxf>
  </rfmt>
  <rcc rId="4843" sId="1" odxf="1" dxf="1">
    <nc r="E11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44" sId="1" odxf="1" dxf="1">
    <nc r="F11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17" start="0" length="0">
    <dxf>
      <font>
        <i/>
        <name val="Times New Roman"/>
        <family val="1"/>
      </font>
    </dxf>
  </rfmt>
  <rcc rId="4845" sId="1">
    <nc r="D117" t="inlineStr">
      <is>
        <t>968</t>
      </is>
    </nc>
  </rcc>
  <rcc rId="4846" sId="1">
    <nc r="G117">
      <f>G118</f>
    </nc>
  </rcc>
  <rcc rId="4847" sId="1">
    <oc r="G114">
      <f>G115+G116+G118</f>
    </oc>
    <nc r="G114">
      <f>G115+G116</f>
    </nc>
  </rcc>
  <rcc rId="4848" sId="1">
    <oc r="G111">
      <f>G112+G114+G119+G124</f>
    </oc>
    <nc r="G111">
      <f>G112+G114+G119+G124+G117+G122</f>
    </nc>
  </rcc>
  <rrc rId="4849" sId="1" ref="A295:XFD296" action="insertRow"/>
  <rcc rId="4850" sId="1" odxf="1" dxf="1">
    <nc r="A295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295" start="0" length="0">
    <dxf>
      <font>
        <i/>
        <name val="Times New Roman"/>
        <family val="1"/>
      </font>
    </dxf>
  </rfmt>
  <rfmt sheetId="1" sqref="C295" start="0" length="0">
    <dxf>
      <font>
        <i/>
        <name val="Times New Roman"/>
        <family val="1"/>
      </font>
    </dxf>
  </rfmt>
  <rcc rId="4851" sId="1" odxf="1" dxf="1">
    <nc r="D295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52" sId="1" odxf="1" dxf="1">
    <nc r="E2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5" start="0" length="0">
    <dxf>
      <font>
        <i/>
        <name val="Times New Roman"/>
        <family val="1"/>
      </font>
    </dxf>
  </rfmt>
  <rcc rId="4853" sId="1" odxf="1" dxf="1">
    <nc r="G295">
      <f>G296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54" sId="1" odxf="1" dxf="1">
    <nc r="A296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4855" sId="1">
    <nc r="C296" t="inlineStr">
      <is>
        <t>612</t>
      </is>
    </nc>
  </rcc>
  <rcc rId="4856" sId="1">
    <nc r="D296" t="inlineStr">
      <is>
        <t>969</t>
      </is>
    </nc>
  </rcc>
  <rcc rId="4857" sId="1">
    <nc r="E296" t="inlineStr">
      <is>
        <t>07</t>
      </is>
    </nc>
  </rcc>
  <rcc rId="4858" sId="1">
    <nc r="B295" t="inlineStr">
      <is>
        <t>10103 S2140</t>
      </is>
    </nc>
  </rcc>
  <rcc rId="4859" sId="1">
    <nc r="B296" t="inlineStr">
      <is>
        <t>10103 S2140</t>
      </is>
    </nc>
  </rcc>
  <rcc rId="4860" sId="1">
    <nc r="F295" t="inlineStr">
      <is>
        <t>01</t>
      </is>
    </nc>
  </rcc>
  <rcc rId="4861" sId="1">
    <nc r="F296" t="inlineStr">
      <is>
        <t>01</t>
      </is>
    </nc>
  </rcc>
  <rcc rId="4862" sId="1" numFmtId="4">
    <nc r="G296">
      <v>440.58920000000001</v>
    </nc>
  </rcc>
  <rrc rId="4863" sId="1" ref="A295:XFD295" action="insertRow"/>
  <rcc rId="4864" sId="1" odxf="1" dxf="1">
    <nc r="A295" t="inlineStr">
      <is>
        <t>Основное мероприятие "Капитальный ремонт учреждений общего образования"</t>
      </is>
    </nc>
    <odxf>
      <font>
        <i val="0"/>
        <name val="Times New Roman"/>
        <family val="1"/>
      </font>
      <alignment horizontal="general"/>
    </odxf>
    <ndxf>
      <font>
        <i/>
        <color indexed="8"/>
        <name val="Times New Roman"/>
        <family val="1"/>
      </font>
      <alignment horizontal="left"/>
    </ndxf>
  </rcc>
  <rfmt sheetId="1" sqref="B295" start="0" length="0">
    <dxf>
      <font>
        <i/>
        <name val="Times New Roman"/>
        <family val="1"/>
      </font>
    </dxf>
  </rfmt>
  <rcc rId="4865" sId="1">
    <nc r="D295" t="inlineStr">
      <is>
        <t>969</t>
      </is>
    </nc>
  </rcc>
  <rcc rId="4866" sId="1" odxf="1" dxf="1">
    <nc r="E2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5" start="0" length="0">
    <dxf>
      <font>
        <i/>
        <name val="Times New Roman"/>
        <family val="1"/>
      </font>
    </dxf>
  </rfmt>
  <rfmt sheetId="1" sqref="G295" start="0" length="0">
    <dxf>
      <font>
        <i/>
        <name val="Times New Roman"/>
        <family val="1"/>
      </font>
    </dxf>
  </rfmt>
  <rcc rId="4867" sId="1">
    <nc r="B295" t="inlineStr">
      <is>
        <t>10103 00000</t>
      </is>
    </nc>
  </rcc>
  <rcc rId="4868" sId="1">
    <nc r="F295" t="inlineStr">
      <is>
        <t>01</t>
      </is>
    </nc>
  </rcc>
  <rcc rId="4869" sId="1">
    <nc r="G295">
      <f>G296</f>
    </nc>
  </rcc>
  <rcc rId="4870" sId="1">
    <oc r="G282">
      <f>G283</f>
    </oc>
    <nc r="G282">
      <f>G283+G295</f>
    </nc>
  </rcc>
  <rcv guid="{F3937C05-AF36-47B9-8638-B7F3F20947C6}" action="delete"/>
  <rdn rId="0" localSheetId="1" customView="1" name="Z_F3937C05_AF36_47B9_8638_B7F3F20947C6_.wvu.PrintArea" hidden="1" oldHidden="1">
    <formula>Муниц.программы!$A$1:$G$471</formula>
    <oldFormula>Муниц.программы!$A$1:$G$471</oldFormula>
  </rdn>
  <rdn rId="0" localSheetId="1" customView="1" name="Z_F3937C05_AF36_47B9_8638_B7F3F20947C6_.wvu.FilterData" hidden="1" oldHidden="1">
    <formula>Муниц.программы!$A$20:$G$496</formula>
    <oldFormula>Муниц.программы!$A$20:$G$496</oldFormula>
  </rdn>
  <rcv guid="{F3937C05-AF36-47B9-8638-B7F3F20947C6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73" sId="1" numFmtId="4">
    <oc r="G193">
      <v>12142.3</v>
    </oc>
    <nc r="G193">
      <v>12144.9</v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76" sId="1">
    <oc r="G3" t="inlineStr">
      <is>
        <t>от______ 2023  № ____</t>
      </is>
    </oc>
    <nc r="G3" t="inlineStr">
      <is>
        <t>от "02" ноября  2023  № 286</t>
      </is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79" sId="1" numFmtId="4">
    <oc r="G50">
      <v>11</v>
    </oc>
    <nc r="G50">
      <v>7</v>
    </nc>
  </rcc>
  <rcc rId="4880" sId="1" numFmtId="4">
    <oc r="G61">
      <v>5452.94632</v>
    </oc>
    <nc r="G61">
      <v>6171.5586499999999</v>
    </nc>
  </rcc>
  <rcc rId="4881" sId="1" numFmtId="4">
    <oc r="G62">
      <v>153.24</v>
    </oc>
    <nc r="G62">
      <v>154.13999999999999</v>
    </nc>
  </rcc>
  <rcc rId="4882" sId="1" numFmtId="4">
    <oc r="G63">
      <v>1648</v>
    </oc>
    <nc r="G63">
      <v>1873.5672999999999</v>
    </nc>
  </rcc>
  <rcc rId="4883" sId="1" numFmtId="4">
    <oc r="G64">
      <v>1480.2</v>
    </oc>
    <nc r="G64">
      <v>1283.421</v>
    </nc>
  </rcc>
  <rcc rId="4884" sId="1" numFmtId="4">
    <oc r="G71">
      <v>26400</v>
    </oc>
    <nc r="G71">
      <v>32450</v>
    </nc>
  </rcc>
  <rcc rId="4885" sId="1" numFmtId="4">
    <oc r="G89">
      <v>3186.6943900000001</v>
    </oc>
    <nc r="G89">
      <v>2669.2103400000001</v>
    </nc>
  </rcc>
  <rcc rId="4886" sId="1" numFmtId="4">
    <oc r="G90">
      <v>12.6</v>
    </oc>
    <nc r="G90">
      <v>26.42</v>
    </nc>
  </rcc>
  <rcc rId="4887" sId="1" numFmtId="4">
    <oc r="G91">
      <v>889.8</v>
    </oc>
    <nc r="G91">
      <v>794.75133000000005</v>
    </nc>
  </rcc>
  <rcc rId="4888" sId="1" numFmtId="4">
    <oc r="G93">
      <v>289.69299999999998</v>
    </oc>
    <nc r="G93">
      <v>299.39299999999997</v>
    </nc>
  </rcc>
  <rcc rId="4889" sId="1" numFmtId="4">
    <oc r="G94">
      <v>64.515000000000001</v>
    </oc>
    <nc r="G94">
      <v>87.515000000000001</v>
    </nc>
  </rcc>
  <rcc rId="4890" sId="1" numFmtId="4">
    <oc r="G96">
      <v>1882.0891799999999</v>
    </oc>
    <nc r="G96">
      <v>2480.0654199999999</v>
    </nc>
  </rcc>
  <rcc rId="4891" sId="1" numFmtId="4">
    <oc r="G97">
      <v>567.77264000000002</v>
    </oc>
    <nc r="G97">
      <v>745.70244000000002</v>
    </nc>
  </rcc>
  <rcc rId="4892" sId="1" numFmtId="4">
    <oc r="G101">
      <v>941.11924999999997</v>
    </oc>
    <nc r="G101">
      <v>899.04624999999999</v>
    </nc>
  </rcc>
  <rrc rId="4893" sId="1" ref="A114:XFD114" action="insertRow"/>
  <rcc rId="4894" sId="1">
    <nc r="B114" t="inlineStr">
      <is>
        <t>04304 743Д0</t>
      </is>
    </nc>
  </rcc>
  <rcc rId="4895" sId="1">
    <nc r="D114" t="inlineStr">
      <is>
        <t>968</t>
      </is>
    </nc>
  </rcc>
  <rcc rId="4896" sId="1">
    <nc r="E114" t="inlineStr">
      <is>
        <t>04</t>
      </is>
    </nc>
  </rcc>
  <rcc rId="4897" sId="1">
    <nc r="F114" t="inlineStr">
      <is>
        <t>09</t>
      </is>
    </nc>
  </rcc>
  <rcc rId="4898" sId="1">
    <nc r="C114" t="inlineStr">
      <is>
        <t>622</t>
      </is>
    </nc>
  </rcc>
  <rcc rId="4899" sId="1" numFmtId="4">
    <nc r="G114">
      <v>5500</v>
    </nc>
  </rcc>
  <rcc rId="4900" sId="1">
    <oc r="G112">
      <f>G113</f>
    </oc>
    <nc r="G112">
      <f>SUM(G113:G114)</f>
    </nc>
  </rcc>
  <rcc rId="4901" sId="1" odxf="1" dxf="1">
    <nc r="A114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4902" sId="1" numFmtId="4">
    <oc r="G135">
      <v>100</v>
    </oc>
    <nc r="G135">
      <v>110</v>
    </nc>
  </rcc>
  <rcc rId="4903" sId="1" numFmtId="4">
    <oc r="G166">
      <v>3731.69812</v>
    </oc>
    <nc r="G166">
      <v>3721.69812</v>
    </nc>
  </rcc>
  <rcc rId="4904" sId="1" numFmtId="4">
    <oc r="G180">
      <v>4225.7432200000003</v>
    </oc>
    <nc r="G180">
      <v>4171.8092200000001</v>
    </nc>
  </rcc>
  <rcc rId="4905" sId="1" numFmtId="4">
    <oc r="G198">
      <v>794.89128000000005</v>
    </oc>
    <nc r="G198">
      <v>998.89128000000005</v>
    </nc>
  </rcc>
  <rcc rId="4906" sId="1" numFmtId="4">
    <oc r="G202">
      <v>1959.694</v>
    </oc>
    <nc r="G202">
      <v>1969.694</v>
    </nc>
  </rcc>
  <rcc rId="4907" sId="1" numFmtId="4">
    <oc r="G212">
      <v>5654.7264500000001</v>
    </oc>
    <nc r="G212">
      <v>4990.0948399999997</v>
    </nc>
  </rcc>
  <rcc rId="4908" sId="1" numFmtId="4">
    <oc r="G213">
      <v>26</v>
    </oc>
    <nc r="G213">
      <v>74.900000000000006</v>
    </nc>
  </rcc>
  <rcc rId="4909" sId="1" numFmtId="4">
    <oc r="G215">
      <v>145.69999999999999</v>
    </oc>
    <nc r="G215">
      <v>202.482</v>
    </nc>
  </rcc>
  <rcc rId="4910" sId="1" numFmtId="4">
    <oc r="G216">
      <v>516.45000000000005</v>
    </oc>
    <nc r="G216">
      <v>464.702</v>
    </nc>
  </rcc>
  <rcc rId="4911" sId="1" numFmtId="4">
    <oc r="G219">
      <v>1279.96048</v>
    </oc>
    <nc r="G219">
      <v>1537.68688</v>
    </nc>
  </rcc>
  <rcc rId="4912" sId="1" numFmtId="4">
    <oc r="G221">
      <v>138.39146</v>
    </oc>
    <nc r="G221">
      <v>195.84300999999999</v>
    </nc>
  </rcc>
  <rcc rId="4913" sId="1" numFmtId="4">
    <oc r="G222">
      <v>40.902459999999998</v>
    </oc>
    <nc r="G222">
      <v>60.902459999999998</v>
    </nc>
  </rcc>
  <rcc rId="4914" sId="1" numFmtId="4">
    <oc r="G231">
      <v>578.47299999999996</v>
    </oc>
    <nc r="G231">
      <v>518.47299999999996</v>
    </nc>
  </rcc>
  <rcc rId="4915" sId="1" numFmtId="4">
    <oc r="G232">
      <v>619.6</v>
    </oc>
    <nc r="G232">
      <v>679.6</v>
    </nc>
  </rcc>
  <rcc rId="4916" sId="1" numFmtId="4">
    <oc r="G249">
      <v>3578.3205400000002</v>
    </oc>
    <nc r="G249">
      <v>5253.4575400000003</v>
    </nc>
  </rcc>
  <rcc rId="4917" sId="1" numFmtId="4">
    <oc r="G262">
      <v>46.1</v>
    </oc>
    <nc r="G262">
      <v>89.433000000000007</v>
    </nc>
  </rcc>
  <rcc rId="4918" sId="1" numFmtId="4">
    <oc r="G263">
      <v>207.54617999999999</v>
    </oc>
    <nc r="G263">
      <v>164.21317999999999</v>
    </nc>
  </rcc>
  <rcc rId="4919" sId="1" numFmtId="4">
    <oc r="G268">
      <v>582.10580000000004</v>
    </oc>
    <nc r="G268">
      <v>810.80579999999998</v>
    </nc>
  </rcc>
  <rcc rId="4920" sId="1" numFmtId="4">
    <oc r="G269">
      <v>131.1</v>
    </oc>
    <nc r="G269">
      <v>199.52</v>
    </nc>
  </rcc>
  <rcc rId="4921" sId="1" numFmtId="4">
    <oc r="G270">
      <v>220.5</v>
    </oc>
    <nc r="G270">
      <v>286.25</v>
    </nc>
  </rcc>
  <rcc rId="4922" sId="1" numFmtId="4">
    <oc r="G271">
      <v>63.3</v>
    </oc>
    <nc r="G271">
      <v>106.175</v>
    </nc>
  </rcc>
  <rcc rId="4923" sId="1" numFmtId="4">
    <oc r="G279">
      <v>1371.8</v>
    </oc>
    <nc r="G279">
      <v>1039.8326999999999</v>
    </nc>
  </rcc>
  <rcc rId="4924" sId="1" numFmtId="4">
    <oc r="G281">
      <v>245.02019000000001</v>
    </oc>
    <nc r="G281">
      <v>307.77019000000001</v>
    </nc>
  </rcc>
  <rdn rId="0" localSheetId="1" customView="1" name="Z_52D4F509_19BD_49ED_980F_C26BD60C2B97_.wvu.PrintArea" hidden="1" oldHidden="1">
    <formula>Муниц.программы!$A$1:$G$472</formula>
  </rdn>
  <rdn rId="0" localSheetId="1" customView="1" name="Z_52D4F509_19BD_49ED_980F_C26BD60C2B97_.wvu.FilterData" hidden="1" oldHidden="1">
    <formula>Муниц.программы!$A$20:$G$497</formula>
  </rdn>
  <rcv guid="{52D4F509-19BD-49ED-980F-C26BD60C2B97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27" sId="1" numFmtId="4">
    <oc r="G290">
      <v>39383.458480000001</v>
    </oc>
    <nc r="G290">
      <v>39528.024879999997</v>
    </nc>
  </rcc>
  <rcc rId="4928" sId="1" numFmtId="4">
    <oc r="G295">
      <v>7661.9979800000001</v>
    </oc>
    <nc r="G295">
      <v>23105.47741</v>
    </nc>
  </rcc>
  <rcc rId="4929" sId="1" numFmtId="4">
    <oc r="G308">
      <v>79578.206869999995</v>
    </oc>
    <nc r="G308">
      <v>79033.615869999994</v>
    </nc>
  </rcc>
  <rcc rId="4930" sId="1" numFmtId="4">
    <oc r="G337">
      <v>6959.4070199999996</v>
    </oc>
    <nc r="G337">
      <v>6749.54702</v>
    </nc>
  </rcc>
  <rcc rId="4931" sId="1" numFmtId="4">
    <oc r="G338">
      <v>19643.84073</v>
    </oc>
    <nc r="G338">
      <v>17080.440729999998</v>
    </nc>
  </rcc>
  <rcc rId="4932" sId="1" numFmtId="4">
    <oc r="G346">
      <v>358.01463999999999</v>
    </oc>
    <nc r="G346">
      <v>710.26395000000002</v>
    </nc>
  </rcc>
  <rrc rId="4933" sId="1" ref="A347:XFD347" action="insertRow"/>
  <rcc rId="4934" sId="1">
    <nc r="B347" t="inlineStr">
      <is>
        <t>10301 S4760</t>
      </is>
    </nc>
  </rcc>
  <rcc rId="4935" sId="1">
    <nc r="D347" t="inlineStr">
      <is>
        <t>969</t>
      </is>
    </nc>
  </rcc>
  <rcc rId="4936" sId="1">
    <nc r="E347" t="inlineStr">
      <is>
        <t>07</t>
      </is>
    </nc>
  </rcc>
  <rcc rId="4937" sId="1">
    <nc r="F347" t="inlineStr">
      <is>
        <t>03</t>
      </is>
    </nc>
  </rcc>
  <rcc rId="4938" sId="1">
    <nc r="C347" t="inlineStr">
      <is>
        <t>621</t>
      </is>
    </nc>
  </rcc>
  <rcc rId="4939" sId="1" numFmtId="4">
    <nc r="G347">
      <v>836.64</v>
    </nc>
  </rcc>
  <rcc rId="4940" sId="1">
    <oc r="G345">
      <f>G346</f>
    </oc>
    <nc r="G345">
      <f>SUM(G346:G347)</f>
    </nc>
  </rcc>
  <rcc rId="4941" sId="1" odxf="1" dxf="1">
    <nc r="A34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4942" sId="1" numFmtId="4">
    <oc r="G367">
      <v>611.6</v>
    </oc>
    <nc r="G367">
      <v>520.47754999999995</v>
    </nc>
  </rcc>
  <rcc rId="4943" sId="1" numFmtId="4">
    <oc r="G368">
      <v>179.29904999999999</v>
    </oc>
    <nc r="G368">
      <v>157.18423000000001</v>
    </nc>
  </rcc>
  <rcc rId="4944" sId="1" numFmtId="4">
    <oc r="G373">
      <v>1090.9055900000001</v>
    </oc>
    <nc r="G373">
      <v>1358.3965900000001</v>
    </nc>
  </rcc>
  <rcc rId="4945" sId="1" numFmtId="4">
    <oc r="G374">
      <v>3742.5259099999998</v>
    </oc>
    <nc r="G374">
      <v>4452.38591</v>
    </nc>
  </rcc>
  <rcc rId="4946" sId="1" numFmtId="4">
    <oc r="G380">
      <v>20082.873299999999</v>
    </oc>
    <nc r="G380">
      <v>21812.544539999999</v>
    </nc>
  </rcc>
  <rcc rId="4947" sId="1" numFmtId="4">
    <oc r="G381">
      <v>6120.9842699999999</v>
    </oc>
    <nc r="G381">
      <v>7558.3130300000003</v>
    </nc>
  </rcc>
  <rcc rId="4948" sId="1" numFmtId="4">
    <oc r="G383">
      <v>2937.47586</v>
    </oc>
    <nc r="G383">
      <v>3781.8984300000002</v>
    </nc>
  </rcc>
  <rcc rId="4949" sId="1" numFmtId="4">
    <oc r="G385">
      <v>254.16299000000001</v>
    </oc>
    <nc r="G385">
      <v>284.82724000000002</v>
    </nc>
  </rcc>
  <rrc rId="4950" sId="1" ref="A420:XFD420" action="insertRow"/>
  <rm rId="4951" sheetId="1" source="A422:XFD422" destination="A420:XFD420" sourceSheetId="1">
    <rfmt sheetId="1" xfDxf="1" sqref="A420:XFD420" start="0" length="0">
      <dxf>
        <font>
          <name val="Times New Roman CYR"/>
          <family val="1"/>
        </font>
        <alignment wrapText="1"/>
      </dxf>
    </rfmt>
    <rfmt sheetId="1" sqref="A420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0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52" sId="1" ref="A422:XFD422" action="deleteRow">
    <undo index="65535" exp="area" dr="G421:G422" r="G419" sId="1"/>
    <rfmt sheetId="1" xfDxf="1" sqref="A422:XFD422" start="0" length="0">
      <dxf>
        <font>
          <name val="Times New Roman CYR"/>
          <family val="1"/>
        </font>
        <alignment wrapText="1"/>
      </dxf>
    </rfmt>
  </rrc>
  <rcc rId="4953" sId="1">
    <oc r="G419">
      <f>SUM(G421:G421)</f>
    </oc>
    <nc r="G419">
      <f>SUM(G420:G421)</f>
    </nc>
  </rcc>
  <rcc rId="4954" sId="1" numFmtId="4">
    <oc r="G431">
      <v>294444.01</v>
    </oc>
    <nc r="G431">
      <v>250006.46</v>
    </nc>
  </rcc>
  <rcc rId="4955" sId="1" numFmtId="4">
    <oc r="G438">
      <v>131.524</v>
    </oc>
    <nc r="G438">
      <v>230.01599999999999</v>
    </nc>
  </rcc>
  <rcc rId="4956" sId="1" numFmtId="4">
    <oc r="G439">
      <v>2240.498</v>
    </oc>
    <nc r="G439">
      <v>2122.0059999999999</v>
    </nc>
  </rcc>
  <rrc rId="4957" sId="1" ref="A469:XFD469" action="insertRow"/>
  <rfmt sheetId="1" sqref="A469" start="0" length="0">
    <dxf>
      <font>
        <i val="0"/>
        <color indexed="8"/>
        <name val="Times New Roman"/>
        <family val="1"/>
      </font>
      <fill>
        <patternFill patternType="none"/>
      </fill>
    </dxf>
  </rfmt>
  <rcc rId="4958" sId="1" odxf="1" dxf="1">
    <nc r="B469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46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4959" sId="1" odxf="1" dxf="1">
    <nc r="D469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960" sId="1" odxf="1" dxf="1">
    <nc r="E469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961" sId="1" odxf="1" dxf="1">
    <nc r="F469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469" start="0" length="0">
    <dxf>
      <font>
        <i val="0"/>
        <name val="Times New Roman"/>
        <family val="1"/>
      </font>
    </dxf>
  </rfmt>
  <rcc rId="4962" sId="1" numFmtId="4">
    <nc r="G469">
      <v>1236.354</v>
    </nc>
  </rcc>
  <rcc rId="4963" sId="1" numFmtId="4">
    <oc r="G470">
      <v>16182.310509999999</v>
    </oc>
    <nc r="G470">
      <v>14945.95651</v>
    </nc>
  </rcc>
  <rcc rId="4964" sId="1">
    <oc r="G468">
      <f>G470</f>
    </oc>
    <nc r="G468">
      <f>SUM(G469:G470)</f>
    </nc>
  </rcc>
  <rcc rId="4965" sId="1" odxf="1" dxf="1">
    <nc r="A469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  <rcc rId="4966" sId="1">
    <nc r="C469" t="inlineStr">
      <is>
        <t>244</t>
      </is>
    </nc>
  </rcc>
  <rcv guid="{52D4F509-19BD-49ED-980F-C26BD60C2B97}" action="delete"/>
  <rdn rId="0" localSheetId="1" customView="1" name="Z_52D4F509_19BD_49ED_980F_C26BD60C2B97_.wvu.PrintArea" hidden="1" oldHidden="1">
    <formula>Муниц.программы!$A$1:$G$474</formula>
    <oldFormula>Муниц.программы!$A$1:$G$474</oldFormula>
  </rdn>
  <rdn rId="0" localSheetId="1" customView="1" name="Z_52D4F509_19BD_49ED_980F_C26BD60C2B97_.wvu.FilterData" hidden="1" oldHidden="1">
    <formula>Муниц.программы!$A$20:$G$499</formula>
    <oldFormula>Муниц.программы!$A$20:$G$499</oldFormula>
  </rdn>
  <rcv guid="{52D4F509-19BD-49ED-980F-C26BD60C2B97}" action="add"/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69" sId="1" numFmtId="4">
    <oc r="G476">
      <v>2759081.9847499998</v>
    </oc>
    <nc r="G476">
      <v>2747148.05143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70" sId="1" numFmtId="4">
    <oc r="G71">
      <v>32450</v>
    </oc>
    <nc r="G71">
      <f>32450+3437.2</f>
    </nc>
  </rcc>
  <rcc rId="4971" sId="1" numFmtId="4">
    <oc r="G166">
      <v>3721.69812</v>
    </oc>
    <nc r="G166">
      <f>3721.69812-102.2</f>
    </nc>
  </rcc>
  <rcc rId="4972" sId="1" numFmtId="4">
    <oc r="G194">
      <v>12144.9</v>
    </oc>
    <nc r="G194">
      <f>12144.9-2000</f>
    </nc>
  </rcc>
  <rcc rId="4973" sId="1" numFmtId="4">
    <oc r="G212">
      <v>4990.0948399999997</v>
    </oc>
    <nc r="G212">
      <f>4990.09484-145</f>
    </nc>
  </rcc>
  <rcc rId="4974" sId="1" numFmtId="4">
    <oc r="G214">
      <v>1573.422</v>
    </oc>
    <nc r="G214">
      <f>1573.422-90</f>
    </nc>
  </rcc>
  <rcc rId="4975" sId="1" numFmtId="4">
    <oc r="G337">
      <v>6749.54702</v>
    </oc>
    <nc r="G337">
      <f>6749.54702-800</f>
    </nc>
  </rcc>
  <rcc rId="4976" sId="1" numFmtId="4">
    <oc r="G338">
      <v>17080.440729999998</v>
    </oc>
    <nc r="G338">
      <f>17080.44073-300</f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77" sId="1" numFmtId="4">
    <oc r="G371">
      <v>9.4677299999999995</v>
    </oc>
    <nc r="G371">
      <v>10.84071</v>
    </nc>
  </rcc>
  <rcc rId="4978" sId="1" numFmtId="4">
    <oc r="G194">
      <f>12144.9-2000</f>
    </oc>
    <nc r="G194">
      <v>9217.9</v>
    </nc>
  </rcc>
  <rcc rId="4979" sId="1" numFmtId="4">
    <oc r="G337">
      <f>6749.54702-800</f>
    </oc>
    <nc r="G337">
      <v>5948.1740399999999</v>
    </nc>
  </rcc>
  <rcc rId="4980" sId="1" numFmtId="4">
    <oc r="G180">
      <v>4171.8092200000001</v>
    </oc>
    <nc r="G180">
      <v>5064.8092200000001</v>
    </nc>
  </rcc>
  <rcc rId="4981" sId="1" numFmtId="4">
    <oc r="G216">
      <v>464.702</v>
    </oc>
    <nc r="G216">
      <v>498.702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83" sId="1">
    <oc r="G3" t="inlineStr">
      <is>
        <t>от "____" декабря  2023  № ___</t>
      </is>
    </oc>
    <nc r="G3" t="inlineStr">
      <is>
        <t>от "07" декабря  2023  № 306</t>
      </is>
    </nc>
  </rcc>
  <rdn rId="0" localSheetId="1" customView="1" name="Z_E83C74F6_0E85_4932_8CA2_49F73EFBC95C_.wvu.PrintArea" hidden="1" oldHidden="1">
    <formula>Муниц.программы!$A$1:$G$474</formula>
  </rdn>
  <rdn rId="0" localSheetId="1" customView="1" name="Z_E83C74F6_0E85_4932_8CA2_49F73EFBC95C_.wvu.FilterData" hidden="1" oldHidden="1">
    <formula>Муниц.программы!$A$20:$G$499</formula>
  </rdn>
  <rcv guid="{E83C74F6-0E85-4932-8CA2-49F73EFBC95C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5" sId="1">
    <oc r="G3" t="inlineStr">
      <is>
        <t>от     марта 2023  № ____</t>
      </is>
    </oc>
    <nc r="G3" t="inlineStr">
      <is>
        <t>от 17  марта 2023  № 245</t>
      </is>
    </nc>
  </rcc>
  <rcv guid="{F3937C05-AF36-47B9-8638-B7F3F20947C6}" action="delete"/>
  <rdn rId="0" localSheetId="1" customView="1" name="Z_F3937C05_AF36_47B9_8638_B7F3F20947C6_.wvu.PrintArea" hidden="1" oldHidden="1">
    <formula>Муниц.программы!$A$1:$G$366</formula>
    <oldFormula>Муниц.программы!$A$5:$G$366</oldFormula>
  </rdn>
  <rdn rId="0" localSheetId="1" customView="1" name="Z_F3937C05_AF36_47B9_8638_B7F3F20947C6_.wvu.FilterData" hidden="1" oldHidden="1">
    <formula>Муниц.программы!$A$20:$G$391</formula>
    <oldFormula>Муниц.программы!$A$20:$G$391</oldFormula>
  </rdn>
  <rcv guid="{F3937C05-AF36-47B9-8638-B7F3F20947C6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9" sId="1" numFmtId="4">
    <oc r="G199">
      <v>10</v>
    </oc>
    <nc r="G199">
      <v>15</v>
    </nc>
  </rcc>
  <rcc rId="3810" sId="1" numFmtId="4">
    <oc r="G200">
      <v>1094.5</v>
    </oc>
    <nc r="G200">
      <v>773.01300000000003</v>
    </nc>
  </rcc>
  <rcc rId="3811" sId="1" numFmtId="4">
    <oc r="G201">
      <v>145.5</v>
    </oc>
    <nc r="G201">
      <v>449.6</v>
    </nc>
  </rcc>
  <rcc rId="3812" sId="1" numFmtId="4">
    <oc r="G210">
      <v>19291.900000000001</v>
    </oc>
    <nc r="G210">
      <v>20023.491819999999</v>
    </nc>
  </rcc>
  <rrc rId="3813" sId="1" ref="A211:XFD211" action="insertRow"/>
  <rrc rId="3814" sId="1" ref="A211:XFD211" action="insertRow"/>
  <rcc rId="3815" sId="1">
    <nc r="B212" t="inlineStr">
      <is>
        <t>09301 S2140</t>
      </is>
    </nc>
  </rcc>
  <rcc rId="3816" sId="1">
    <nc r="C212" t="inlineStr">
      <is>
        <t>612</t>
      </is>
    </nc>
  </rcc>
  <rcc rId="3817" sId="1">
    <nc r="D212" t="inlineStr">
      <is>
        <t>975</t>
      </is>
    </nc>
  </rcc>
  <rcc rId="3818" sId="1">
    <nc r="E212" t="inlineStr">
      <is>
        <t>11</t>
      </is>
    </nc>
  </rcc>
  <rcc rId="3819" sId="1">
    <nc r="F212" t="inlineStr">
      <is>
        <t>03</t>
      </is>
    </nc>
  </rcc>
  <rcc rId="3820" sId="1" numFmtId="4">
    <nc r="G212">
      <v>1370.7852700000001</v>
    </nc>
  </rcc>
  <rcc rId="3821" sId="1" odxf="1" dxf="1">
    <nc r="A212" t="inlineStr">
      <is>
        <t>Субсидии бюджетным учреждениям на 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822" sId="1">
    <nc r="B211" t="inlineStr">
      <is>
        <t>09301 S2140</t>
      </is>
    </nc>
  </rcc>
  <rcc rId="3823" sId="1">
    <nc r="D211" t="inlineStr">
      <is>
        <t>975</t>
      </is>
    </nc>
  </rcc>
  <rcc rId="3824" sId="1">
    <nc r="E211" t="inlineStr">
      <is>
        <t>11</t>
      </is>
    </nc>
  </rcc>
  <rcc rId="3825" sId="1">
    <nc r="F211" t="inlineStr">
      <is>
        <t>03</t>
      </is>
    </nc>
  </rcc>
  <rcc rId="3826" sId="1">
    <nc r="G211">
      <f>G212</f>
    </nc>
  </rcc>
  <rfmt sheetId="1" sqref="A211:XFD211" start="0" length="2147483647">
    <dxf>
      <font>
        <i/>
      </font>
    </dxf>
  </rfmt>
  <rcc rId="3827" sId="1">
    <nc r="A21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3828" sId="1">
    <oc r="G208">
      <f>G209+G215+G213</f>
    </oc>
    <nc r="G208">
      <f>G209+G215+G213+G211</f>
    </nc>
  </rcc>
  <rrc rId="3829" sId="1" ref="A217:XFD217" action="insertRow"/>
  <rrc rId="3830" sId="1" ref="A217:XFD217" action="insertRow"/>
  <rcc rId="3831" sId="1">
    <nc r="B218" t="inlineStr">
      <is>
        <t>093P5 50810</t>
      </is>
    </nc>
  </rcc>
  <rcc rId="3832" sId="1">
    <nc r="C218" t="inlineStr">
      <is>
        <t>612</t>
      </is>
    </nc>
  </rcc>
  <rcc rId="3833" sId="1">
    <nc r="D218" t="inlineStr">
      <is>
        <t>975</t>
      </is>
    </nc>
  </rcc>
  <rcc rId="3834" sId="1">
    <nc r="E218" t="inlineStr">
      <is>
        <t>11</t>
      </is>
    </nc>
  </rcc>
  <rcc rId="3835" sId="1">
    <nc r="F218" t="inlineStr">
      <is>
        <t>03</t>
      </is>
    </nc>
  </rcc>
  <rcc rId="3836" sId="1" numFmtId="4">
    <nc r="G218">
      <v>119.80682</v>
    </nc>
  </rcc>
  <rcc rId="3837" sId="1" odxf="1" dxf="1">
    <nc r="A218" t="inlineStr">
      <is>
        <t>Субсидии бюджетным учреждениям на 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838" sId="1">
    <nc r="B217" t="inlineStr">
      <is>
        <t>093P5 50810</t>
      </is>
    </nc>
  </rcc>
  <rcc rId="3839" sId="1">
    <nc r="D217" t="inlineStr">
      <is>
        <t>975</t>
      </is>
    </nc>
  </rcc>
  <rcc rId="3840" sId="1">
    <nc r="E217" t="inlineStr">
      <is>
        <t>11</t>
      </is>
    </nc>
  </rcc>
  <rcc rId="3841" sId="1">
    <nc r="F217" t="inlineStr">
      <is>
        <t>03</t>
      </is>
    </nc>
  </rcc>
  <rcc rId="3842" sId="1">
    <nc r="G217">
      <f>G218</f>
    </nc>
  </rcc>
  <rfmt sheetId="1" sqref="A217:XFD217" start="0" length="2147483647">
    <dxf>
      <font>
        <i/>
      </font>
    </dxf>
  </rfmt>
  <rcc rId="3843" sId="1">
    <nc r="A217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</rcc>
  <rrc rId="3844" sId="1" ref="A219:XFD219" action="insertRow"/>
  <rrc rId="3845" sId="1" ref="A219:XFD219" action="insertRow"/>
  <rcc rId="3846" sId="1">
    <nc r="A220" t="inlineStr">
      <is>
        <t>Субсидии бюджетным учреждениям на иные цели</t>
      </is>
    </nc>
  </rcc>
  <rcc rId="3847" sId="1">
    <nc r="B220" t="inlineStr">
      <is>
        <t>093P5 52290</t>
      </is>
    </nc>
  </rcc>
  <rcc rId="3848" sId="1">
    <nc r="C220" t="inlineStr">
      <is>
        <t>612</t>
      </is>
    </nc>
  </rcc>
  <rcc rId="3849" sId="1">
    <nc r="D220" t="inlineStr">
      <is>
        <t>975</t>
      </is>
    </nc>
  </rcc>
  <rcc rId="3850" sId="1">
    <nc r="E220" t="inlineStr">
      <is>
        <t>11</t>
      </is>
    </nc>
  </rcc>
  <rcc rId="3851" sId="1">
    <nc r="F220" t="inlineStr">
      <is>
        <t>03</t>
      </is>
    </nc>
  </rcc>
  <rcc rId="3852" sId="1" numFmtId="4">
    <nc r="G220">
      <v>818.98474999999996</v>
    </nc>
  </rcc>
  <rcc rId="3853" sId="1">
    <nc r="B219" t="inlineStr">
      <is>
        <t>093P5 52290</t>
      </is>
    </nc>
  </rcc>
  <rcc rId="3854" sId="1">
    <nc r="D219" t="inlineStr">
      <is>
        <t>975</t>
      </is>
    </nc>
  </rcc>
  <rcc rId="3855" sId="1">
    <nc r="E219" t="inlineStr">
      <is>
        <t>11</t>
      </is>
    </nc>
  </rcc>
  <rcc rId="3856" sId="1">
    <nc r="F219" t="inlineStr">
      <is>
        <t>03</t>
      </is>
    </nc>
  </rcc>
  <rfmt sheetId="1" sqref="A219:XFD219" start="0" length="2147483647">
    <dxf>
      <font>
        <i/>
      </font>
    </dxf>
  </rfmt>
  <rcc rId="3857" sId="1">
    <nc r="G219">
      <f>G220</f>
    </nc>
  </rcc>
  <rcc rId="3858" sId="1">
    <nc r="A219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</rcc>
  <rcc rId="3859" sId="1">
    <oc r="G207">
      <f>G208</f>
    </oc>
    <nc r="G207">
      <f>G208+G217+G219</f>
    </nc>
  </rcc>
  <rcc rId="3860" sId="1" numFmtId="4">
    <oc r="G230">
      <v>183.95918</v>
    </oc>
    <nc r="G230">
      <v>196.34618</v>
    </nc>
  </rcc>
  <rcc rId="3861" sId="1" numFmtId="4">
    <oc r="G237">
      <f>1952.29387+466.6</f>
    </oc>
    <nc r="G237">
      <v>2249.1291900000001</v>
    </nc>
  </rcc>
  <rcc rId="3862" sId="1" numFmtId="4">
    <oc r="G250">
      <v>32314.01887</v>
    </oc>
    <nc r="G250">
      <v>36226.134689999999</v>
    </nc>
  </rcc>
  <rcc rId="3863" sId="1" numFmtId="4">
    <oc r="G252">
      <f>71577+1431.5</f>
    </oc>
    <nc r="G252">
      <v>69272.144180000003</v>
    </nc>
  </rcc>
  <rcc rId="3864" sId="1" numFmtId="4">
    <oc r="G262">
      <v>75021.319180000006</v>
    </oc>
    <nc r="G262">
      <v>75772.831179999994</v>
    </nc>
  </rcc>
  <rcc rId="3865" sId="1">
    <oc r="B269" t="inlineStr">
      <is>
        <t>10201S2К90</t>
      </is>
    </oc>
    <nc r="B269" t="inlineStr">
      <is>
        <t>10201 S2К90</t>
      </is>
    </nc>
  </rcc>
  <rcc rId="3866" sId="1">
    <oc r="B270" t="inlineStr">
      <is>
        <t>10201S2К90</t>
      </is>
    </oc>
    <nc r="B270" t="inlineStr">
      <is>
        <t>10201 S2К90</t>
      </is>
    </nc>
  </rcc>
  <rcc rId="3867" sId="1" numFmtId="4">
    <oc r="G270">
      <f>12321.9+12321.9</f>
    </oc>
    <nc r="G270">
      <v>22123.4</v>
    </nc>
  </rcc>
  <rcc rId="3868" sId="1" numFmtId="4">
    <oc r="G272">
      <v>492.34699999999998</v>
    </oc>
    <nc r="G272">
      <v>66.021000000000001</v>
    </nc>
  </rcc>
  <rcc rId="3869" sId="1" numFmtId="4">
    <oc r="G282">
      <v>21357.655999999999</v>
    </oc>
    <nc r="G282">
      <v>25835.78</v>
    </nc>
  </rcc>
  <rcc rId="3870" sId="1" numFmtId="4">
    <oc r="G284">
      <v>4054.8932</v>
    </oc>
    <nc r="G284">
      <v>3449.1952000000001</v>
    </nc>
  </rcc>
  <rrc rId="3871" sId="1" ref="A273:XFD273" action="insertRow"/>
  <rrc rId="3872" sId="1" ref="A273:XFD273" action="insertRow"/>
  <rcc rId="3873" sId="1">
    <nc r="A274" t="inlineStr">
      <is>
        <t>Субсидии бюджетным учреждениям на иные цели</t>
      </is>
    </nc>
  </rcc>
  <rcc rId="3874" sId="1">
    <nc r="B274" t="inlineStr">
      <is>
        <t>10201 S2P40</t>
      </is>
    </nc>
  </rcc>
  <rcc rId="3875" sId="1">
    <nc r="C274" t="inlineStr">
      <is>
        <t>612</t>
      </is>
    </nc>
  </rcc>
  <rcc rId="3876" sId="1">
    <nc r="D274" t="inlineStr">
      <is>
        <t>969</t>
      </is>
    </nc>
  </rcc>
  <rcc rId="3877" sId="1">
    <nc r="E274" t="inlineStr">
      <is>
        <t>07</t>
      </is>
    </nc>
  </rcc>
  <rcc rId="3878" sId="1">
    <nc r="F274" t="inlineStr">
      <is>
        <t>02</t>
      </is>
    </nc>
  </rcc>
  <rcc rId="3879" sId="1" numFmtId="4">
    <nc r="G274">
      <v>987.654</v>
    </nc>
  </rcc>
  <rcc rId="3880" sId="1">
    <nc r="B273" t="inlineStr">
      <is>
        <t>10201 S2P40</t>
      </is>
    </nc>
  </rcc>
  <rcc rId="3881" sId="1">
    <nc r="D273" t="inlineStr">
      <is>
        <t>969</t>
      </is>
    </nc>
  </rcc>
  <rcc rId="3882" sId="1">
    <nc r="E273" t="inlineStr">
      <is>
        <t>07</t>
      </is>
    </nc>
  </rcc>
  <rcc rId="3883" sId="1">
    <nc r="F273" t="inlineStr">
      <is>
        <t>02</t>
      </is>
    </nc>
  </rcc>
  <rcc rId="3884" sId="1">
    <nc r="G273">
      <f>G274</f>
    </nc>
  </rcc>
  <rfmt sheetId="1" sqref="A273:XFD273" start="0" length="2147483647">
    <dxf>
      <font>
        <i/>
      </font>
    </dxf>
  </rfmt>
  <rcc rId="3885" sId="1">
    <nc r="A273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886" sId="1">
    <oc r="G254">
      <f>G257+G255+G261+G267+G260+G263+G271+G265+G269+G275</f>
    </oc>
    <nc r="G254">
      <f>G257+G255+G261+G267+G260+G263+G271+G265+G269+G275+G273</f>
    </nc>
  </rcc>
  <rcc rId="3887" sId="1" numFmtId="4">
    <oc r="G290">
      <v>7992.2</v>
    </oc>
    <nc r="G290">
      <v>6983.65002</v>
    </nc>
  </rcc>
  <rcc rId="3888" sId="1" numFmtId="4">
    <oc r="G291">
      <v>25081.599999999999</v>
    </oc>
    <nc r="G291">
      <v>19661.84073</v>
    </nc>
  </rcc>
  <rcc rId="3889" sId="1" numFmtId="4">
    <oc r="G297">
      <v>4631.8999999999996</v>
    </oc>
    <nc r="G297">
      <v>10051.65927</v>
    </nc>
  </rcc>
  <rcc rId="3890" sId="1" numFmtId="4">
    <oc r="G301">
      <f>5352.5</f>
    </oc>
    <nc r="G301">
      <v>3239.38</v>
    </nc>
  </rcc>
  <rcc rId="3891" sId="1" numFmtId="4">
    <oc r="G303">
      <v>5577.96</v>
    </oc>
    <nc r="G303">
      <v>4388.5200000000004</v>
    </nc>
  </rcc>
  <rcc rId="3892" sId="1" numFmtId="4">
    <oc r="G305">
      <v>61.7</v>
    </oc>
    <nc r="G305">
      <v>61</v>
    </nc>
  </rcc>
  <rcc rId="3893" sId="1" numFmtId="4">
    <oc r="G306">
      <v>18.600000000000001</v>
    </oc>
    <nc r="G306">
      <v>18.399999999999999</v>
    </nc>
  </rcc>
  <rrc rId="3894" sId="1" ref="A302:XFD302" action="insertRow"/>
  <rcc rId="3895" sId="1">
    <nc r="B302" t="inlineStr">
      <is>
        <t>10401 73050</t>
      </is>
    </nc>
  </rcc>
  <rcc rId="3896" sId="1" numFmtId="30">
    <nc r="D302">
      <v>969</v>
    </nc>
  </rcc>
  <rcc rId="3897" sId="1">
    <nc r="E302" t="inlineStr">
      <is>
        <t>07</t>
      </is>
    </nc>
  </rcc>
  <rcc rId="3898" sId="1">
    <nc r="F302" t="inlineStr">
      <is>
        <t>07</t>
      </is>
    </nc>
  </rcc>
  <rfmt sheetId="1" sqref="G301" start="0" length="2147483647">
    <dxf>
      <font>
        <i val="0"/>
      </font>
    </dxf>
  </rfmt>
  <rcc rId="3899" sId="1">
    <nc r="C302" t="inlineStr">
      <is>
        <t>612</t>
      </is>
    </nc>
  </rcc>
  <rcc rId="3900" sId="1" numFmtId="4">
    <nc r="G302">
      <v>2056.3200000000002</v>
    </nc>
  </rcc>
  <rfmt sheetId="1" sqref="G302" start="0" length="2147483647">
    <dxf>
      <font>
        <i val="0"/>
      </font>
    </dxf>
  </rfmt>
  <rcc rId="3901" sId="1">
    <oc r="G300">
      <f>G301</f>
    </oc>
    <nc r="G300">
      <f>G301+G302</f>
    </nc>
  </rcc>
  <rcc rId="3902" sId="1">
    <nc r="A302" t="inlineStr">
      <is>
        <t>Субсидии бюджетным учреждениям на иные цели</t>
      </is>
    </nc>
  </rcc>
  <rrc rId="3903" sId="1" ref="A305:XFD305" action="insertRow"/>
  <rcc rId="3904" sId="1">
    <nc r="B305" t="inlineStr">
      <is>
        <t>10401 73140</t>
      </is>
    </nc>
  </rcc>
  <rcc rId="3905" sId="1" numFmtId="30">
    <nc r="D305">
      <v>969</v>
    </nc>
  </rcc>
  <rcc rId="3906" sId="1">
    <nc r="E305" t="inlineStr">
      <is>
        <t>07</t>
      </is>
    </nc>
  </rcc>
  <rcc rId="3907" sId="1">
    <nc r="F305" t="inlineStr">
      <is>
        <t>07</t>
      </is>
    </nc>
  </rcc>
  <rcc rId="3908" sId="1">
    <nc r="C305" t="inlineStr">
      <is>
        <t>612</t>
      </is>
    </nc>
  </rcc>
  <rcc rId="3909" sId="1">
    <nc r="A305" t="inlineStr">
      <is>
        <t>Субсидии бюджетным учреждениям на иные цели</t>
      </is>
    </nc>
  </rcc>
  <rcc rId="3910" sId="1" numFmtId="4">
    <nc r="G305">
      <v>1189.44</v>
    </nc>
  </rcc>
  <rcc rId="3911" sId="1">
    <oc r="G303">
      <f>G304</f>
    </oc>
    <nc r="G303">
      <f>G304+G305</f>
    </nc>
  </rcc>
  <rcc rId="3912" sId="1" numFmtId="4">
    <oc r="G320">
      <v>392.1</v>
    </oc>
    <nc r="G320">
      <v>2146.2424299999998</v>
    </nc>
  </rcc>
  <rcc rId="3913" sId="1" numFmtId="4">
    <oc r="G323">
      <f>250+453.3</f>
    </oc>
    <nc r="G323">
      <v>819.88499999999999</v>
    </nc>
  </rcc>
  <rcc rId="3914" sId="1" numFmtId="4">
    <oc r="G324">
      <v>2546.77711</v>
    </oc>
    <nc r="G324">
      <v>2996.32591</v>
    </nc>
  </rcc>
  <rcc rId="3915" sId="1" numFmtId="4">
    <oc r="G329">
      <v>21952</v>
    </oc>
    <nc r="G329">
      <v>20197.85757</v>
    </nc>
  </rcc>
  <rcc rId="3916" sId="1" numFmtId="4">
    <oc r="G330">
      <v>6629.5</v>
    </oc>
    <nc r="G330">
      <v>6006</v>
    </nc>
  </rcc>
  <rcc rId="3917" sId="1" numFmtId="4">
    <oc r="G296">
      <v>4000</v>
    </oc>
    <nc r="G296">
      <v>4694.2389800000001</v>
    </nc>
  </rcc>
  <rrc rId="3918" sId="1" ref="A351:XFD351" action="insertRow"/>
  <rrc rId="3919" sId="1" ref="A351:XFD351" action="insertRow"/>
  <rcc rId="3920" sId="1" odxf="1" dxf="1">
    <nc r="A352" t="inlineStr">
      <is>
        <t>Иные межбюджетные трансферты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3921" sId="1">
    <nc r="B352" t="inlineStr">
      <is>
        <t>14001 74030</t>
      </is>
    </nc>
  </rcc>
  <rcc rId="3922" sId="1">
    <nc r="C352" t="inlineStr">
      <is>
        <t>540</t>
      </is>
    </nc>
  </rcc>
  <rcc rId="3923" sId="1">
    <nc r="D352" t="inlineStr">
      <is>
        <t>968</t>
      </is>
    </nc>
  </rcc>
  <rcc rId="3924" sId="1">
    <nc r="E352" t="inlineStr">
      <is>
        <t>14</t>
      </is>
    </nc>
  </rcc>
  <rcc rId="3925" sId="1">
    <nc r="F352" t="inlineStr">
      <is>
        <t>03</t>
      </is>
    </nc>
  </rcc>
  <rcc rId="3926" sId="1" numFmtId="4">
    <nc r="G352">
      <v>6190</v>
    </nc>
  </rcc>
  <rfmt sheetId="1" sqref="B352:G352" start="0" length="2147483647">
    <dxf>
      <font>
        <i val="0"/>
      </font>
    </dxf>
  </rfmt>
  <rcc rId="3927" sId="1" odxf="1" dxf="1">
    <nc r="B351" t="inlineStr">
      <is>
        <t>14001 74030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351" start="0" length="0">
    <dxf>
      <font>
        <i val="0"/>
        <name val="Times New Roman"/>
        <family val="1"/>
      </font>
    </dxf>
  </rfmt>
  <rcc rId="3928" sId="1" odxf="1" dxf="1">
    <nc r="D351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929" sId="1" odxf="1" dxf="1">
    <nc r="E351" t="inlineStr">
      <is>
        <t>14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930" sId="1" odxf="1" dxf="1">
    <nc r="F351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351:XFD351" start="0" length="2147483647">
    <dxf>
      <font>
        <i val="0"/>
      </font>
    </dxf>
  </rfmt>
  <rfmt sheetId="1" sqref="A351:XFD351" start="0" length="2147483647">
    <dxf>
      <font>
        <i/>
      </font>
    </dxf>
  </rfmt>
  <rcc rId="3931" sId="1">
    <nc r="G351">
      <f>G352</f>
    </nc>
  </rcc>
  <rcc rId="3932" sId="1">
    <oc r="G350">
      <f>G353</f>
    </oc>
    <nc r="G350">
      <f>G353+G351</f>
    </nc>
  </rcc>
  <rcc rId="3933" sId="1">
    <nc r="A351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</rcc>
  <rrc rId="3934" sId="1" ref="A355:XFD355" action="insertRow"/>
  <rrc rId="3935" sId="1" ref="A355:XFD355" action="insertRow"/>
  <rrc rId="3936" sId="1" ref="A355:XFD355" action="insertRow"/>
  <rrc rId="3937" sId="1" ref="A355:XFD355" action="insertRow"/>
  <rfmt sheetId="1" sqref="A355:A358" start="0" length="0">
    <dxf>
      <border>
        <left style="thin">
          <color indexed="64"/>
        </left>
      </border>
    </dxf>
  </rfmt>
  <rfmt sheetId="1" sqref="A358" start="0" length="0">
    <dxf>
      <border>
        <bottom style="thin">
          <color indexed="64"/>
        </bottom>
      </border>
    </dxf>
  </rfmt>
  <rfmt sheetId="1" sqref="A355:A35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A355:XFD355">
    <dxf>
      <fill>
        <patternFill patternType="solid">
          <bgColor rgb="FFFFFF00"/>
        </patternFill>
      </fill>
    </dxf>
  </rfmt>
  <rcc rId="3938" sId="1" odxf="1" dxf="1">
    <nc r="A358" t="inlineStr">
      <is>
        <t>Субсидии автономным учреждениям на иные цели</t>
      </is>
    </nc>
    <odxf>
      <fill>
        <patternFill patternType="none"/>
      </fill>
      <border outline="0">
        <left style="thin">
          <color indexed="64"/>
        </left>
      </border>
    </odxf>
    <ndxf>
      <fill>
        <patternFill patternType="solid"/>
      </fill>
      <border outline="0">
        <left style="medium">
          <color indexed="64"/>
        </left>
      </border>
    </ndxf>
  </rcc>
  <rcc rId="3939" sId="1">
    <nc r="B358" t="inlineStr">
      <is>
        <t>15001 82900</t>
      </is>
    </nc>
  </rcc>
  <rcc rId="3940" sId="1">
    <nc r="C358" t="inlineStr">
      <is>
        <t>622</t>
      </is>
    </nc>
  </rcc>
  <rcc rId="3941" sId="1">
    <nc r="D358" t="inlineStr">
      <is>
        <t>968</t>
      </is>
    </nc>
  </rcc>
  <rcc rId="3942" sId="1">
    <nc r="E358" t="inlineStr">
      <is>
        <t>04</t>
      </is>
    </nc>
  </rcc>
  <rcc rId="3943" sId="1">
    <nc r="F358" t="inlineStr">
      <is>
        <t>12</t>
      </is>
    </nc>
  </rcc>
  <rcc rId="3944" sId="1" numFmtId="4">
    <nc r="G358">
      <v>30</v>
    </nc>
  </rcc>
  <rcc rId="3945" sId="1">
    <nc r="B357" t="inlineStr">
      <is>
        <t>15001 82900</t>
      </is>
    </nc>
  </rcc>
  <rcc rId="3946" sId="1">
    <nc r="D357" t="inlineStr">
      <is>
        <t>968</t>
      </is>
    </nc>
  </rcc>
  <rcc rId="3947" sId="1">
    <nc r="E357" t="inlineStr">
      <is>
        <t>04</t>
      </is>
    </nc>
  </rcc>
  <rcc rId="3948" sId="1">
    <nc r="F357" t="inlineStr">
      <is>
        <t>12</t>
      </is>
    </nc>
  </rcc>
  <rfmt sheetId="1" sqref="A357:XFD357" start="0" length="2147483647">
    <dxf>
      <font>
        <i/>
      </font>
    </dxf>
  </rfmt>
  <rcc rId="3949" sId="1">
    <nc r="G357">
      <f>G358</f>
    </nc>
  </rcc>
  <rcc rId="3950" sId="1">
    <nc r="A357" t="inlineStr">
      <is>
        <t>Прочие мероприятия , связанные с выполнением обязательств ОМСУ</t>
      </is>
    </nc>
  </rcc>
  <rfmt sheetId="1" sqref="B356" start="0" length="0">
    <dxf>
      <font>
        <i/>
        <name val="Times New Roman"/>
        <family val="1"/>
      </font>
    </dxf>
  </rfmt>
  <rfmt sheetId="1" sqref="C356" start="0" length="0">
    <dxf>
      <font>
        <i/>
        <name val="Times New Roman"/>
        <family val="1"/>
      </font>
    </dxf>
  </rfmt>
  <rcc rId="3951" sId="1" odxf="1" dxf="1">
    <nc r="D35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2" sId="1" odxf="1" dxf="1">
    <nc r="E3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3" sId="1" odxf="1" dxf="1">
    <nc r="F356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4" sId="1">
    <nc r="B356" t="inlineStr">
      <is>
        <t>15001 00000</t>
      </is>
    </nc>
  </rcc>
  <rcc rId="3955" sId="1">
    <nc r="G356">
      <f>G357</f>
    </nc>
  </rcc>
  <rcc rId="3956" sId="1">
    <nc r="A356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fmt sheetId="1" sqref="A356" start="0" length="2147483647">
    <dxf>
      <font>
        <i/>
      </font>
    </dxf>
  </rfmt>
  <rfmt sheetId="1" sqref="A355:XFD355" start="0" length="2147483647">
    <dxf>
      <font>
        <b/>
      </font>
    </dxf>
  </rfmt>
  <rcc rId="3957" sId="1">
    <nc r="G355">
      <f>G356</f>
    </nc>
  </rcc>
  <rcc rId="3958" sId="1">
    <nc r="B355" t="inlineStr">
      <is>
        <t>15000 00000</t>
      </is>
    </nc>
  </rcc>
  <rcc rId="3959" sId="1">
    <nc r="A355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</rcc>
  <rcc rId="3960" sId="1">
    <oc r="G392">
      <f>G21+G46+G67+G74+G111+G116+G146+G195+G242+G341+G345+G349+G359+G364+G370+G378+G382</f>
    </oc>
    <nc r="G392">
      <f>G21+G46+G67+G74+G111+G116+G146+G195+G242+G341+G345+G349+G359+G364+G370+G378+G382+G355</f>
    </nc>
  </rcc>
  <rcc rId="3961" sId="1" numFmtId="4">
    <oc r="G367">
      <v>700.32</v>
    </oc>
    <nc r="G367">
      <v>14006.39</v>
    </nc>
  </rcc>
  <rcc rId="3962" sId="1" numFmtId="4">
    <oc r="G369">
      <v>330078.61</v>
    </oc>
    <nc r="G369">
      <v>294444.01</v>
    </nc>
  </rcc>
  <rcc rId="3963" sId="1" numFmtId="4">
    <oc r="G373">
      <f>15894.1213+836.5327</f>
    </oc>
    <nc r="G373">
      <v>17027.653999999999</v>
    </nc>
  </rcc>
  <rrc rId="3964" sId="1" ref="A378:XFD378" action="insertRow"/>
  <rrc rId="3965" sId="1" ref="A378:XFD378" action="insertRow"/>
  <rrc rId="3966" sId="1" ref="A378:XFD378" action="insertRow"/>
  <rrc rId="3967" sId="1" ref="A378:XFD378" action="insertRow"/>
  <rrc rId="3968" sId="1" ref="A378:XFD378" action="insertRow"/>
  <rfmt sheetId="1" sqref="A378:XFD378">
    <dxf>
      <fill>
        <patternFill>
          <bgColor rgb="FFFFFF00"/>
        </patternFill>
      </fill>
    </dxf>
  </rfmt>
  <rcc rId="3969" sId="1">
    <nc r="A382" t="inlineStr">
      <is>
        <t>Субсидии бюджетным учреждениям на иные цели</t>
      </is>
    </nc>
  </rcc>
  <rcc rId="3970" sId="1">
    <nc r="B382" t="inlineStr">
      <is>
        <t>19002 S2140</t>
      </is>
    </nc>
  </rcc>
  <rcc rId="3971" sId="1">
    <nc r="C382" t="inlineStr">
      <is>
        <t>612</t>
      </is>
    </nc>
  </rcc>
  <rcc rId="3972" sId="1">
    <nc r="D382" t="inlineStr">
      <is>
        <t>975</t>
      </is>
    </nc>
  </rcc>
  <rcc rId="3973" sId="1">
    <nc r="E382" t="inlineStr">
      <is>
        <t>11</t>
      </is>
    </nc>
  </rcc>
  <rcc rId="3974" sId="1">
    <nc r="F382" t="inlineStr">
      <is>
        <t>03</t>
      </is>
    </nc>
  </rcc>
  <rcc rId="3975" sId="1" numFmtId="4">
    <nc r="G382">
      <v>200</v>
    </nc>
  </rcc>
  <rcc rId="3976" sId="1">
    <nc r="A381" t="inlineStr">
      <is>
        <t>Субсидии бюджетным учреждениям на иные цели</t>
      </is>
    </nc>
  </rcc>
  <rcc rId="3977" sId="1">
    <nc r="B381" t="inlineStr">
      <is>
        <t>19002 S2140</t>
      </is>
    </nc>
  </rcc>
  <rcc rId="3978" sId="1">
    <nc r="C381" t="inlineStr">
      <is>
        <t>612</t>
      </is>
    </nc>
  </rcc>
  <rcc rId="3979" sId="1">
    <nc r="D381" t="inlineStr">
      <is>
        <t>969</t>
      </is>
    </nc>
  </rcc>
  <rcc rId="3980" sId="1">
    <nc r="E381" t="inlineStr">
      <is>
        <t>07</t>
      </is>
    </nc>
  </rcc>
  <rcc rId="3981" sId="1">
    <nc r="F381" t="inlineStr">
      <is>
        <t>02</t>
      </is>
    </nc>
  </rcc>
  <rcc rId="3982" sId="1" numFmtId="4">
    <nc r="G381">
      <v>705.69799999999998</v>
    </nc>
  </rcc>
  <rcc rId="3983" sId="1">
    <nc r="B380" t="inlineStr">
      <is>
        <t>19002 S2140</t>
      </is>
    </nc>
  </rcc>
  <rcc rId="3984" sId="1">
    <nc r="D380" t="inlineStr">
      <is>
        <t>969</t>
      </is>
    </nc>
  </rcc>
  <rcc rId="3985" sId="1">
    <nc r="E380" t="inlineStr">
      <is>
        <t>07</t>
      </is>
    </nc>
  </rcc>
  <rcc rId="3986" sId="1">
    <nc r="F380" t="inlineStr">
      <is>
        <t>02</t>
      </is>
    </nc>
  </rcc>
  <rcc rId="3987" sId="1">
    <nc r="G380">
      <f>G381+G382</f>
    </nc>
  </rcc>
  <rfmt sheetId="1" sqref="A380:XFD380" start="0" length="2147483647">
    <dxf>
      <font>
        <i/>
      </font>
    </dxf>
  </rfmt>
  <rcc rId="3988" sId="1">
    <nc r="A38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rc rId="3989" sId="1" ref="A379:XFD379" action="insertRow"/>
  <rfmt sheetId="1" sqref="A379:XFD379">
    <dxf>
      <fill>
        <patternFill>
          <bgColor theme="0"/>
        </patternFill>
      </fill>
    </dxf>
  </rfmt>
  <rrc rId="3990" sId="1" ref="A380:XFD380" action="insertRow"/>
  <rcc rId="3991" sId="1" odxf="1" dxf="1">
    <nc r="A381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3992" sId="1">
    <nc r="B381" t="inlineStr">
      <is>
        <t>19001 S2140</t>
      </is>
    </nc>
  </rcc>
  <rcc rId="3993" sId="1">
    <nc r="C381" t="inlineStr">
      <is>
        <t>540</t>
      </is>
    </nc>
  </rcc>
  <rcc rId="3994" sId="1">
    <nc r="D381" t="inlineStr">
      <is>
        <t>968</t>
      </is>
    </nc>
  </rcc>
  <rcc rId="3995" sId="1">
    <nc r="E381" t="inlineStr">
      <is>
        <t>14</t>
      </is>
    </nc>
  </rcc>
  <rcc rId="3996" sId="1">
    <nc r="F381" t="inlineStr">
      <is>
        <t>03</t>
      </is>
    </nc>
  </rcc>
  <rcc rId="3997" sId="1" numFmtId="4">
    <nc r="G381">
      <v>1200</v>
    </nc>
  </rcc>
  <rcc rId="3998" sId="1">
    <nc r="G380">
      <f>G381</f>
    </nc>
  </rcc>
  <rcc rId="3999" sId="1" odxf="1" dxf="1">
    <nc r="B380" t="inlineStr">
      <is>
        <t>19001 S2140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380" start="0" length="0">
    <dxf>
      <fill>
        <patternFill patternType="none">
          <bgColor indexed="65"/>
        </patternFill>
      </fill>
    </dxf>
  </rfmt>
  <rcc rId="4000" sId="1" odxf="1" dxf="1">
    <nc r="D380" t="inlineStr">
      <is>
        <t>968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001" sId="1" odxf="1" dxf="1">
    <nc r="E380" t="inlineStr">
      <is>
        <t>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002" sId="1" odxf="1" dxf="1">
    <nc r="F380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380:XFD380" start="0" length="2147483647">
    <dxf>
      <font>
        <i/>
      </font>
    </dxf>
  </rfmt>
  <rcc rId="4003" sId="1" odxf="1" dxf="1">
    <nc r="A38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ill>
        <patternFill>
          <bgColor theme="0"/>
        </patternFill>
      </fill>
    </odxf>
    <ndxf>
      <fill>
        <patternFill>
          <bgColor indexed="65"/>
        </patternFill>
      </fill>
    </ndxf>
  </rcc>
  <rrc rId="4004" sId="1" ref="A382:XFD382" action="insertRow"/>
  <rfmt sheetId="1" sqref="B382" start="0" length="0">
    <dxf>
      <font>
        <i/>
        <name val="Times New Roman"/>
        <family val="1"/>
      </font>
    </dxf>
  </rfmt>
  <rfmt sheetId="1" sqref="C382" start="0" length="0">
    <dxf>
      <font>
        <i/>
        <name val="Times New Roman"/>
        <family val="1"/>
      </font>
    </dxf>
  </rfmt>
  <rcc rId="4005" sId="1" odxf="1" dxf="1">
    <nc r="D382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6" sId="1" odxf="1" dxf="1">
    <nc r="E38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7" sId="1" odxf="1" dxf="1">
    <nc r="F38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8" sId="1">
    <nc r="B382" t="inlineStr">
      <is>
        <t>19002 00000</t>
      </is>
    </nc>
  </rcc>
  <rcc rId="4009" sId="1">
    <nc r="G382">
      <f>G383</f>
    </nc>
  </rcc>
  <rfmt sheetId="1" sqref="G382" start="0" length="2147483647">
    <dxf>
      <font>
        <i/>
      </font>
    </dxf>
  </rfmt>
  <rcc rId="4010" sId="1">
    <nc r="A382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382" start="0" length="2147483647">
    <dxf>
      <font>
        <i/>
      </font>
    </dxf>
  </rfmt>
  <rcc rId="4011" sId="1">
    <nc r="B379" t="inlineStr">
      <is>
        <t>19001 00000</t>
      </is>
    </nc>
  </rcc>
  <rfmt sheetId="1" sqref="B379" start="0" length="2147483647">
    <dxf>
      <font>
        <i/>
      </font>
    </dxf>
  </rfmt>
  <rcc rId="4012" sId="1">
    <nc r="G379">
      <f>G380</f>
    </nc>
  </rcc>
  <rcc rId="4013" sId="1">
    <nc r="A379" t="inlineStr">
      <is>
        <t xml:space="preserve">Основное мероприятие "Благоустройство территории во всех населенных пунктах МО СП </t>
      </is>
    </nc>
  </rcc>
  <rfmt sheetId="1" sqref="A379" start="0" length="2147483647">
    <dxf>
      <font>
        <i/>
      </font>
    </dxf>
  </rfmt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14" sId="1" ref="A385:XFD385" action="insertRow"/>
  <rcc rId="4015" sId="1">
    <nc r="B385" t="inlineStr">
      <is>
        <t>19002 S2140</t>
      </is>
    </nc>
  </rcc>
  <rcc rId="4016" sId="1">
    <nc r="D385" t="inlineStr">
      <is>
        <t>975</t>
      </is>
    </nc>
  </rcc>
  <rcc rId="4017" sId="1">
    <nc r="E385" t="inlineStr">
      <is>
        <t>11</t>
      </is>
    </nc>
  </rcc>
  <rcc rId="4018" sId="1">
    <nc r="F385" t="inlineStr">
      <is>
        <t>03</t>
      </is>
    </nc>
  </rcc>
  <rfmt sheetId="1" sqref="A385:XFD385" start="0" length="2147483647">
    <dxf>
      <font>
        <i/>
      </font>
    </dxf>
  </rfmt>
  <rcc rId="4019" sId="1">
    <nc r="A385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4020" sId="1">
    <nc r="G385">
      <f>G386</f>
    </nc>
  </rcc>
  <rcc rId="4021" sId="1">
    <oc r="G383">
      <f>G384+G386</f>
    </oc>
    <nc r="G383">
      <f>G384</f>
    </nc>
  </rcc>
  <rcc rId="4022" sId="1">
    <oc r="G382">
      <f>G383</f>
    </oc>
    <nc r="G382">
      <f>G383+G385</f>
    </nc>
  </rcc>
  <rcc rId="4023" sId="1">
    <oc r="D382" t="inlineStr">
      <is>
        <t>969</t>
      </is>
    </oc>
    <nc r="D382"/>
  </rcc>
  <rcc rId="4024" sId="1">
    <oc r="E382" t="inlineStr">
      <is>
        <t>07</t>
      </is>
    </oc>
    <nc r="E382"/>
  </rcc>
  <rcc rId="4025" sId="1">
    <oc r="F382" t="inlineStr">
      <is>
        <t>02</t>
      </is>
    </oc>
    <nc r="F382"/>
  </rcc>
  <rfmt sheetId="1" sqref="A378:XFD378" start="0" length="2147483647">
    <dxf>
      <font>
        <b/>
      </font>
    </dxf>
  </rfmt>
  <rcc rId="4026" sId="1">
    <nc r="B378" t="inlineStr">
      <is>
        <t>19000 00000</t>
      </is>
    </nc>
  </rcc>
  <rcc rId="4027" sId="1">
    <nc r="G378">
      <f>G379+G382</f>
    </nc>
  </rcc>
  <rcc rId="4028" sId="1">
    <nc r="A378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4029" sId="1" numFmtId="4">
    <oc r="G390">
      <v>720</v>
    </oc>
    <nc r="G390">
      <v>1118.0999999999999</v>
    </nc>
  </rcc>
  <rrc rId="4030" sId="1" ref="A387:XFD387" action="insertRow"/>
  <rrc rId="4031" sId="1" ref="A387:XFD387" action="insertRow"/>
  <rrc rId="4032" sId="1" ref="A387:XFD388" action="insertRow"/>
  <rfmt sheetId="1" sqref="A387:XFD387">
    <dxf>
      <fill>
        <patternFill>
          <bgColor rgb="FFFFFF00"/>
        </patternFill>
      </fill>
    </dxf>
  </rfmt>
  <rcc rId="4033" sId="1">
    <nc r="B390" t="inlineStr">
      <is>
        <t>21001 82900</t>
      </is>
    </nc>
  </rcc>
  <rcc rId="4034" sId="1">
    <nc r="C390" t="inlineStr">
      <is>
        <t>244</t>
      </is>
    </nc>
  </rcc>
  <rcc rId="4035" sId="1">
    <nc r="A390" t="inlineStr">
      <is>
        <t>Прочие закупки товаров, работ и услуг для государственных (муниципальных) нужд</t>
      </is>
    </nc>
  </rcc>
  <rcc rId="4036" sId="1">
    <nc r="D390" t="inlineStr">
      <is>
        <t>968</t>
      </is>
    </nc>
  </rcc>
  <rcc rId="4037" sId="1">
    <nc r="E390" t="inlineStr">
      <is>
        <t>04</t>
      </is>
    </nc>
  </rcc>
  <rcc rId="4038" sId="1">
    <nc r="F390" t="inlineStr">
      <is>
        <t>12</t>
      </is>
    </nc>
  </rcc>
  <rcc rId="4039" sId="1" numFmtId="4">
    <nc r="G390">
      <v>181</v>
    </nc>
  </rcc>
  <rcc rId="4040" sId="1">
    <nc r="B389" t="inlineStr">
      <is>
        <t>21001 82900</t>
      </is>
    </nc>
  </rcc>
  <rcc rId="4041" sId="1">
    <nc r="D389" t="inlineStr">
      <is>
        <t>968</t>
      </is>
    </nc>
  </rcc>
  <rcc rId="4042" sId="1">
    <nc r="E389" t="inlineStr">
      <is>
        <t>04</t>
      </is>
    </nc>
  </rcc>
  <rcc rId="4043" sId="1">
    <nc r="F389" t="inlineStr">
      <is>
        <t>12</t>
      </is>
    </nc>
  </rcc>
  <rcc rId="4044" sId="1">
    <nc r="G389">
      <f>G390</f>
    </nc>
  </rcc>
  <rfmt sheetId="1" sqref="A389:XFD389" start="0" length="2147483647">
    <dxf>
      <font>
        <i/>
      </font>
    </dxf>
  </rfmt>
  <rcc rId="4045" sId="1">
    <nc r="A389" t="inlineStr">
      <is>
        <t>Прочие мероприятия , связанные с выполнением обязательств ОМСУ</t>
      </is>
    </nc>
  </rcc>
  <rfmt sheetId="1" sqref="B388" start="0" length="0">
    <dxf>
      <font>
        <i/>
        <name val="Times New Roman"/>
        <family val="1"/>
      </font>
    </dxf>
  </rfmt>
  <rcc rId="4046" sId="1">
    <nc r="B388" t="inlineStr">
      <is>
        <t>21001 00000</t>
      </is>
    </nc>
  </rcc>
  <rcc rId="4047" sId="1">
    <nc r="A388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fmt sheetId="1" sqref="A388" start="0" length="2147483647">
    <dxf>
      <font>
        <i/>
      </font>
    </dxf>
  </rfmt>
  <rcc rId="4048" sId="1">
    <nc r="G388">
      <f>G389</f>
    </nc>
  </rcc>
  <rfmt sheetId="1" sqref="G388" start="0" length="2147483647">
    <dxf>
      <font>
        <i/>
      </font>
    </dxf>
  </rfmt>
  <rcc rId="4049" sId="1">
    <nc r="G387">
      <f>G388</f>
    </nc>
  </rcc>
  <rfmt sheetId="1" sqref="A387:XFD387" start="0" length="2147483647">
    <dxf>
      <font>
        <b/>
      </font>
    </dxf>
  </rfmt>
  <rcc rId="4050" sId="1">
    <nc r="B387" t="inlineStr">
      <is>
        <t>21000 00000</t>
      </is>
    </nc>
  </rcc>
  <rcc rId="4051" sId="1">
    <nc r="A387" t="inlineStr">
      <is>
        <t>Муниципальная программа "Профилактика преступлений и иных правонарушений в Селенгинском районе"</t>
      </is>
    </nc>
  </rcc>
  <rrc rId="4052" sId="1" ref="A395:XFD395" action="insertRow"/>
  <rrc rId="4053" sId="1" ref="A395:XFD395" action="insertRow"/>
  <rrc rId="4054" sId="1" ref="A395:XFD395" action="insertRow"/>
  <rrc rId="4055" sId="1" ref="A395:XFD395" action="insertRow"/>
  <rfmt sheetId="1" sqref="A395:XFD395">
    <dxf>
      <fill>
        <patternFill>
          <bgColor rgb="FFFFFF00"/>
        </patternFill>
      </fill>
    </dxf>
  </rfmt>
  <rcc rId="4056" sId="1">
    <nc r="A398" t="inlineStr">
      <is>
        <t>Прочие закупки товаров, работ и услуг для государственных (муниципальных) нужд</t>
      </is>
    </nc>
  </rcc>
  <rcc rId="4057" sId="1">
    <nc r="B398" t="inlineStr">
      <is>
        <t>24001 S2570</t>
      </is>
    </nc>
  </rcc>
  <rcc rId="4058" sId="1">
    <nc r="C398" t="inlineStr">
      <is>
        <t>244</t>
      </is>
    </nc>
  </rcc>
  <rcc rId="4059" sId="1">
    <nc r="D398" t="inlineStr">
      <is>
        <t>976</t>
      </is>
    </nc>
  </rcc>
  <rcc rId="4060" sId="1">
    <nc r="E398" t="inlineStr">
      <is>
        <t>04</t>
      </is>
    </nc>
  </rcc>
  <rcc rId="4061" sId="1">
    <nc r="F398" t="inlineStr">
      <is>
        <t>12</t>
      </is>
    </nc>
  </rcc>
  <rcc rId="4062" sId="1" numFmtId="4">
    <nc r="G398">
      <v>800</v>
    </nc>
  </rcc>
  <rcc rId="4063" sId="1">
    <nc r="B397" t="inlineStr">
      <is>
        <t>24001 S2570</t>
      </is>
    </nc>
  </rcc>
  <rcc rId="4064" sId="1">
    <nc r="D397" t="inlineStr">
      <is>
        <t>976</t>
      </is>
    </nc>
  </rcc>
  <rcc rId="4065" sId="1">
    <nc r="E397" t="inlineStr">
      <is>
        <t>04</t>
      </is>
    </nc>
  </rcc>
  <rcc rId="4066" sId="1">
    <nc r="F397" t="inlineStr">
      <is>
        <t>12</t>
      </is>
    </nc>
  </rcc>
  <rfmt sheetId="1" sqref="A397:XFD397" start="0" length="2147483647">
    <dxf>
      <font>
        <i/>
      </font>
    </dxf>
  </rfmt>
  <rfmt sheetId="1" sqref="A396:XFD396" start="0" length="2147483647">
    <dxf>
      <font>
        <i/>
      </font>
    </dxf>
  </rfmt>
  <rfmt sheetId="1" sqref="A395:XFD395" start="0" length="2147483647">
    <dxf>
      <font>
        <b/>
      </font>
    </dxf>
  </rfmt>
  <rcc rId="4067" sId="1">
    <nc r="G397">
      <f>G398</f>
    </nc>
  </rcc>
  <rcc rId="4068" sId="1">
    <nc r="A397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4069" sId="1">
    <nc r="B396" t="inlineStr">
      <is>
        <t>24001 00000</t>
      </is>
    </nc>
  </rcc>
  <rcc rId="4070" sId="1">
    <nc r="G396">
      <f>G397</f>
    </nc>
  </rcc>
  <rcc rId="4071" sId="1">
    <nc r="G395">
      <f>G396</f>
    </nc>
  </rcc>
  <rcc rId="4072" sId="1">
    <nc r="B395" t="inlineStr">
      <is>
        <t>24000 00000</t>
      </is>
    </nc>
  </rcc>
  <rcc rId="4073" sId="1">
    <nc r="A396" t="inlineStr">
      <is>
        <t>Основное мероприятие "Уничтожение очагов произрастания дикорастущей конопли"</t>
      </is>
    </nc>
  </rcc>
  <rcc rId="4074" sId="1">
    <nc r="A395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</rcc>
  <rcc rId="4075" sId="1">
    <oc r="G409">
      <f>G21+G46+G67+G74+G111+G116+G146+G195+G242+G341+G345+G349+G359+G364+G370+G391+G395+G355</f>
    </oc>
    <nc r="G409">
      <f>G21+G46+G67+G74+G111+G116+G146+G195+G242+G341+G345+G349+G359+G364+G370+G391+G399+G355+G378+G387+G395</f>
    </nc>
  </rcc>
  <rcc rId="4076" sId="1">
    <oc r="D400" t="inlineStr">
      <is>
        <t>968</t>
      </is>
    </oc>
    <nc r="D400"/>
  </rcc>
  <rcc rId="4077" sId="1">
    <oc r="E400" t="inlineStr">
      <is>
        <t>01</t>
      </is>
    </oc>
    <nc r="E400"/>
  </rcc>
  <rcc rId="4078" sId="1">
    <oc r="F400" t="inlineStr">
      <is>
        <t>13</t>
      </is>
    </oc>
    <nc r="F400"/>
  </rcc>
  <rcc rId="4079" sId="1">
    <oc r="D403" t="inlineStr">
      <is>
        <t>973</t>
      </is>
    </oc>
    <nc r="D403"/>
  </rcc>
  <rcc rId="4080" sId="1">
    <oc r="E403" t="inlineStr">
      <is>
        <t>08</t>
      </is>
    </oc>
    <nc r="E403"/>
  </rcc>
  <rcc rId="4081" sId="1">
    <oc r="F403" t="inlineStr">
      <is>
        <t>01</t>
      </is>
    </oc>
    <nc r="F403"/>
  </rcc>
  <rcc rId="4082" sId="1">
    <oc r="D406" t="inlineStr">
      <is>
        <t>968</t>
      </is>
    </oc>
    <nc r="D406"/>
  </rcc>
  <rcc rId="4083" sId="1">
    <oc r="E406" t="inlineStr">
      <is>
        <t>05</t>
      </is>
    </oc>
    <nc r="E406"/>
  </rcc>
  <rcc rId="4084" sId="1">
    <oc r="F406" t="inlineStr">
      <is>
        <t>03</t>
      </is>
    </oc>
    <nc r="F406"/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85" sId="1" ref="A28:XFD28" action="insertRow"/>
  <rrc rId="4086" sId="1" ref="A30:XFD30" action="insertRow"/>
  <rrc rId="4087" sId="1" ref="A32:XFD32" action="insertRow"/>
  <rrc rId="4088" sId="1" ref="A34:XFD34" action="insertRow"/>
  <rrc rId="4089" sId="1" ref="A36:XFD36" action="insertRow"/>
  <rrc rId="4090" sId="1" ref="A38:XFD38" action="insertRow"/>
  <rcc rId="4091" sId="1">
    <nc r="G38">
      <f>G39</f>
    </nc>
  </rcc>
  <rcc rId="4092" sId="1">
    <nc r="G36">
      <f>G37</f>
    </nc>
  </rcc>
  <rcc rId="4093" sId="1">
    <nc r="G34">
      <f>G35</f>
    </nc>
  </rcc>
  <rcc rId="4094" sId="1">
    <nc r="G32">
      <f>G33</f>
    </nc>
  </rcc>
  <rcc rId="4095" sId="1">
    <nc r="G30">
      <f>G31</f>
    </nc>
  </rcc>
  <rcc rId="4096" sId="1">
    <nc r="G28">
      <f>G29</f>
    </nc>
  </rcc>
  <rcc rId="4097" sId="1" odxf="1" dxf="1">
    <nc r="A3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098" sId="1" odxf="1" dxf="1">
    <nc r="A36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099" sId="1" odxf="1" dxf="1">
    <nc r="A34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0" sId="1" odxf="1" dxf="1">
    <nc r="A32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1" sId="1" odxf="1" dxf="1">
    <nc r="A30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2" sId="1" odxf="1" dxf="1">
    <nc r="A2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3" sId="1">
    <oc r="G26">
      <f>G27+G29+G31+G33+G35+G37+G39</f>
    </oc>
    <nc r="G26">
      <f>G27</f>
    </nc>
  </rcc>
  <rcc rId="4104" sId="1">
    <oc r="D25" t="inlineStr">
      <is>
        <t>968</t>
      </is>
    </oc>
    <nc r="D25"/>
  </rcc>
  <rcc rId="4105" sId="1">
    <oc r="E25" t="inlineStr">
      <is>
        <t>01</t>
      </is>
    </oc>
    <nc r="E25"/>
  </rcc>
  <rcc rId="4106" sId="1">
    <oc r="F25" t="inlineStr">
      <is>
        <t>13</t>
      </is>
    </oc>
    <nc r="F25"/>
  </rcc>
  <rrc rId="4107" sId="1" ref="A26:XFD26" action="insertRow"/>
  <rcc rId="4108" sId="1">
    <nc r="B26" t="inlineStr">
      <is>
        <t>01002 S2870</t>
      </is>
    </nc>
  </rcc>
  <rcc rId="4109" sId="1" odxf="1" dxf="1">
    <nc r="A26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alignment vertical="top"/>
    </odxf>
    <ndxf>
      <alignment vertical="center"/>
    </ndxf>
  </rcc>
  <rcc rId="4110" sId="1">
    <nc r="G26">
      <f>G27+G29+G31+G33+G35+G37+G39</f>
    </nc>
  </rcc>
  <rcc rId="4111" sId="1">
    <oc r="G25">
      <f>G27</f>
    </oc>
    <nc r="G25">
      <f>G26</f>
    </nc>
  </rcc>
  <rcc rId="4112" sId="1">
    <nc r="B29" t="inlineStr">
      <is>
        <t>01002 S2870</t>
      </is>
    </nc>
  </rcc>
  <rcc rId="4113" sId="1">
    <nc r="D29" t="inlineStr">
      <is>
        <t>969</t>
      </is>
    </nc>
  </rcc>
  <rcc rId="4114" sId="1">
    <nc r="E29" t="inlineStr">
      <is>
        <t>07</t>
      </is>
    </nc>
  </rcc>
  <rcc rId="4115" sId="1">
    <nc r="F29" t="inlineStr">
      <is>
        <t>09</t>
      </is>
    </nc>
  </rcc>
  <rcc rId="4116" sId="1">
    <nc r="B31" t="inlineStr">
      <is>
        <t>01002 S2870</t>
      </is>
    </nc>
  </rcc>
  <rcc rId="4117" sId="1">
    <nc r="D31" t="inlineStr">
      <is>
        <t>970</t>
      </is>
    </nc>
  </rcc>
  <rcc rId="4118" sId="1">
    <nc r="E31" t="inlineStr">
      <is>
        <t>01</t>
      </is>
    </nc>
  </rcc>
  <rcc rId="4119" sId="1">
    <nc r="F31" t="inlineStr">
      <is>
        <t>06</t>
      </is>
    </nc>
  </rcc>
  <rcc rId="4120" sId="1">
    <nc r="B33" t="inlineStr">
      <is>
        <t>01002 S2870</t>
      </is>
    </nc>
  </rcc>
  <rcc rId="4121" sId="1">
    <nc r="D33" t="inlineStr">
      <is>
        <t>971</t>
      </is>
    </nc>
  </rcc>
  <rcc rId="4122" sId="1">
    <nc r="E33" t="inlineStr">
      <is>
        <t>01</t>
      </is>
    </nc>
  </rcc>
  <rcc rId="4123" sId="1">
    <nc r="F33" t="inlineStr">
      <is>
        <t>13</t>
      </is>
    </nc>
  </rcc>
  <rcc rId="4124" sId="1">
    <nc r="B35" t="inlineStr">
      <is>
        <t>01002 S2870</t>
      </is>
    </nc>
  </rcc>
  <rcc rId="4125" sId="1">
    <nc r="D35" t="inlineStr">
      <is>
        <t>973</t>
      </is>
    </nc>
  </rcc>
  <rcc rId="4126" sId="1">
    <nc r="E35" t="inlineStr">
      <is>
        <t>08</t>
      </is>
    </nc>
  </rcc>
  <rcc rId="4127" sId="1">
    <nc r="F35" t="inlineStr">
      <is>
        <t>04</t>
      </is>
    </nc>
  </rcc>
  <rcc rId="4128" sId="1">
    <nc r="B37" t="inlineStr">
      <is>
        <t>01002 S2870</t>
      </is>
    </nc>
  </rcc>
  <rcc rId="4129" sId="1">
    <nc r="D37" t="inlineStr">
      <is>
        <t>975</t>
      </is>
    </nc>
  </rcc>
  <rcc rId="4130" sId="1">
    <nc r="E37" t="inlineStr">
      <is>
        <t>11</t>
      </is>
    </nc>
  </rcc>
  <rcc rId="4131" sId="1">
    <nc r="F37" t="inlineStr">
      <is>
        <t>05</t>
      </is>
    </nc>
  </rcc>
  <rcc rId="4132" sId="1">
    <nc r="B39" t="inlineStr">
      <is>
        <t>01002 S2870</t>
      </is>
    </nc>
  </rcc>
  <rcc rId="4133" sId="1">
    <nc r="D39" t="inlineStr">
      <is>
        <t>968</t>
      </is>
    </nc>
  </rcc>
  <rcc rId="4134" sId="1">
    <nc r="E39" t="inlineStr">
      <is>
        <t>01</t>
      </is>
    </nc>
  </rcc>
  <rcc rId="4135" sId="1">
    <nc r="F39" t="inlineStr">
      <is>
        <t>13</t>
      </is>
    </nc>
  </rcc>
  <rfmt sheetId="1" sqref="A39:XFD39" start="0" length="2147483647">
    <dxf>
      <font>
        <i val="0"/>
      </font>
    </dxf>
  </rfmt>
  <rfmt sheetId="1" sqref="A39:XFD39" start="0" length="2147483647">
    <dxf>
      <font>
        <i/>
      </font>
    </dxf>
  </rfmt>
  <rfmt sheetId="1" sqref="A37:XFD37" start="0" length="2147483647">
    <dxf>
      <font>
        <i val="0"/>
      </font>
    </dxf>
  </rfmt>
  <rfmt sheetId="1" sqref="A37:XFD37" start="0" length="2147483647">
    <dxf>
      <font>
        <i/>
      </font>
    </dxf>
  </rfmt>
  <rfmt sheetId="1" sqref="A35:XFD35" start="0" length="2147483647">
    <dxf>
      <font>
        <i val="0"/>
      </font>
    </dxf>
  </rfmt>
  <rfmt sheetId="1" sqref="A35:XFD35" start="0" length="2147483647">
    <dxf>
      <font>
        <i/>
      </font>
    </dxf>
  </rfmt>
  <rfmt sheetId="1" sqref="A33:XFD33" start="0" length="2147483647">
    <dxf>
      <font>
        <i val="0"/>
      </font>
    </dxf>
  </rfmt>
  <rfmt sheetId="1" sqref="A33:XFD33" start="0" length="2147483647">
    <dxf>
      <font>
        <i/>
      </font>
    </dxf>
  </rfmt>
  <rfmt sheetId="1" sqref="A31:XFD31" start="0" length="2147483647">
    <dxf>
      <font>
        <i val="0"/>
      </font>
    </dxf>
  </rfmt>
  <rfmt sheetId="1" sqref="A31:XFD31" start="0" length="2147483647">
    <dxf>
      <font>
        <i/>
      </font>
    </dxf>
  </rfmt>
  <rfmt sheetId="1" sqref="A29:XFD29" start="0" length="2147483647">
    <dxf>
      <font>
        <i val="0"/>
      </font>
    </dxf>
  </rfmt>
  <rfmt sheetId="1" sqref="A29:XFD29" start="0" length="2147483647">
    <dxf>
      <font>
        <i/>
      </font>
    </dxf>
  </rfmt>
  <rcc rId="4136" sId="1">
    <oc r="D48" t="inlineStr">
      <is>
        <t>968</t>
      </is>
    </oc>
    <nc r="D48"/>
  </rcc>
  <rcc rId="4137" sId="1">
    <oc r="E48" t="inlineStr">
      <is>
        <t>01</t>
      </is>
    </oc>
    <nc r="E48"/>
  </rcc>
  <rcc rId="4138" sId="1">
    <oc r="F48" t="inlineStr">
      <is>
        <t>13</t>
      </is>
    </oc>
    <nc r="F48"/>
  </rcc>
  <rcc rId="4139" sId="1">
    <oc r="D41" t="inlineStr">
      <is>
        <t>968</t>
      </is>
    </oc>
    <nc r="D41"/>
  </rcc>
  <rcc rId="4140" sId="1">
    <oc r="E41" t="inlineStr">
      <is>
        <t>01</t>
      </is>
    </oc>
    <nc r="E41"/>
  </rcc>
  <rcc rId="4141" sId="1">
    <oc r="F41" t="inlineStr">
      <is>
        <t>13</t>
      </is>
    </oc>
    <nc r="F41"/>
  </rcc>
  <rcc rId="4142" sId="1">
    <oc r="D45" t="inlineStr">
      <is>
        <t>968</t>
      </is>
    </oc>
    <nc r="D45"/>
  </rcc>
  <rcc rId="4143" sId="1">
    <oc r="E45" t="inlineStr">
      <is>
        <t>01</t>
      </is>
    </oc>
    <nc r="E45"/>
  </rcc>
  <rcc rId="4144" sId="1">
    <oc r="F45" t="inlineStr">
      <is>
        <t>13</t>
      </is>
    </oc>
    <nc r="F45"/>
  </rcc>
  <rrc rId="4145" sId="1" ref="A51:XFD51" action="insertRow"/>
  <rrc rId="4146" sId="1" ref="A53:XFD53" action="insertRow"/>
  <rcc rId="4147" sId="1" odxf="1" dxf="1">
    <nc r="A51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148" sId="1" odxf="1" dxf="1">
    <nc r="A53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149" sId="1">
    <nc r="G53">
      <f>G54</f>
    </nc>
  </rcc>
  <rcc rId="4150" sId="1">
    <nc r="G51">
      <f>G52</f>
    </nc>
  </rcc>
  <rcc rId="4151" sId="1">
    <oc r="G49">
      <f>G50+G52+G54</f>
    </oc>
    <nc r="G49">
      <f>G50</f>
    </nc>
  </rcc>
  <rcc rId="4152" sId="1">
    <oc r="G48">
      <f>G49</f>
    </oc>
    <nc r="G48">
      <f>G49+G51+G53</f>
    </nc>
  </rcc>
  <rcc rId="4153" sId="1">
    <nc r="B53" t="inlineStr">
      <is>
        <t xml:space="preserve">01005 82900 </t>
      </is>
    </nc>
  </rcc>
  <rcc rId="4154" sId="1">
    <nc r="D53" t="inlineStr">
      <is>
        <t>968</t>
      </is>
    </nc>
  </rcc>
  <rcc rId="4155" sId="1">
    <nc r="E53" t="inlineStr">
      <is>
        <t>01</t>
      </is>
    </nc>
  </rcc>
  <rcc rId="4156" sId="1">
    <nc r="F53" t="inlineStr">
      <is>
        <t>13</t>
      </is>
    </nc>
  </rcc>
  <rcc rId="4157" sId="1">
    <nc r="B51" t="inlineStr">
      <is>
        <t>01005 82900</t>
      </is>
    </nc>
  </rcc>
  <rcc rId="4158" sId="1">
    <nc r="D51" t="inlineStr">
      <is>
        <t>976</t>
      </is>
    </nc>
  </rcc>
  <rcc rId="4159" sId="1">
    <nc r="E51" t="inlineStr">
      <is>
        <t>04</t>
      </is>
    </nc>
  </rcc>
  <rcc rId="4160" sId="1">
    <nc r="F51" t="inlineStr">
      <is>
        <t>05</t>
      </is>
    </nc>
  </rcc>
  <rfmt sheetId="1" sqref="A51:XFD51" start="0" length="2147483647">
    <dxf>
      <font>
        <i val="0"/>
      </font>
    </dxf>
  </rfmt>
  <rfmt sheetId="1" sqref="A51:XFD51" start="0" length="2147483647">
    <dxf>
      <font>
        <i/>
      </font>
    </dxf>
  </rfmt>
  <rfmt sheetId="1" sqref="A53:XFD53" start="0" length="2147483647">
    <dxf>
      <font>
        <i val="0"/>
      </font>
    </dxf>
  </rfmt>
  <rfmt sheetId="1" sqref="A53:XFD53" start="0" length="2147483647">
    <dxf>
      <font>
        <i/>
      </font>
    </dxf>
  </rfmt>
  <rcc rId="4161" sId="1">
    <oc r="D22" t="inlineStr">
      <is>
        <t>968</t>
      </is>
    </oc>
    <nc r="D22"/>
  </rcc>
  <rcc rId="4162" sId="1">
    <oc r="E22" t="inlineStr">
      <is>
        <t>01</t>
      </is>
    </oc>
    <nc r="E22"/>
  </rcc>
  <rcc rId="4163" sId="1">
    <oc r="F22" t="inlineStr">
      <is>
        <t>13</t>
      </is>
    </oc>
    <nc r="F22"/>
  </rcc>
  <rrc rId="4164" sId="1" ref="A113:XFD113" action="insertRow"/>
  <rcc rId="4165" sId="1" odxf="1" dxf="1">
    <nc r="A113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66" sId="1">
    <nc r="B113" t="inlineStr">
      <is>
        <t>04304 82200</t>
      </is>
    </nc>
  </rcc>
  <rcc rId="4167" sId="1">
    <nc r="D113" t="inlineStr">
      <is>
        <t>968</t>
      </is>
    </nc>
  </rcc>
  <rcc rId="4168" sId="1">
    <nc r="E113" t="inlineStr">
      <is>
        <t>04</t>
      </is>
    </nc>
  </rcc>
  <rcc rId="4169" sId="1">
    <nc r="F113" t="inlineStr">
      <is>
        <t>09</t>
      </is>
    </nc>
  </rcc>
  <rfmt sheetId="1" sqref="A113:XFD113" start="0" length="2147483647">
    <dxf>
      <font>
        <i val="0"/>
      </font>
    </dxf>
  </rfmt>
  <rfmt sheetId="1" sqref="A113:XFD113" start="0" length="2147483647">
    <dxf>
      <font>
        <i/>
      </font>
    </dxf>
  </rfmt>
  <rcc rId="4170" sId="1">
    <nc r="G113">
      <f>G114</f>
    </nc>
  </rcc>
  <rrc rId="4171" sId="1" ref="A109:XFD109" action="insertRow"/>
  <rcc rId="4172" sId="1" odxf="1" dxf="1">
    <nc r="B109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73" sId="1" odxf="1" dxf="1">
    <nc r="A109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74" sId="1">
    <oc r="G110">
      <f>G111+G112+G110+G114</f>
    </oc>
    <nc r="G110">
      <f>G112+G113+G111</f>
    </nc>
  </rcc>
  <rcc rId="4175" sId="1">
    <nc r="G109">
      <f>G110+G114</f>
    </nc>
  </rcc>
  <rcc rId="4176" sId="1">
    <oc r="G106">
      <f>G110+G116+G120+G107</f>
    </oc>
    <nc r="G106">
      <f>G107+G109+G116+G120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7" sId="1" ref="A118:XFD118" action="insertRow"/>
  <rcc rId="4178" sId="1">
    <nc r="B118" t="inlineStr">
      <is>
        <t>04304 S21Д0</t>
      </is>
    </nc>
  </rcc>
  <rcc rId="4179" sId="1">
    <nc r="D118" t="inlineStr">
      <is>
        <t>968</t>
      </is>
    </nc>
  </rcc>
  <rcc rId="4180" sId="1">
    <nc r="E118" t="inlineStr">
      <is>
        <t>04</t>
      </is>
    </nc>
  </rcc>
  <rcc rId="4181" sId="1">
    <nc r="F118" t="inlineStr">
      <is>
        <t>09</t>
      </is>
    </nc>
  </rcc>
  <rfmt sheetId="1" sqref="A118:XFD118" start="0" length="2147483647">
    <dxf>
      <font>
        <i/>
      </font>
    </dxf>
  </rfmt>
  <rcc rId="4182" sId="1">
    <nc r="G118">
      <f>G119+G120</f>
    </nc>
  </rcc>
  <rcc rId="4183" sId="1">
    <nc r="A118" t="inlineStr">
      <is>
        <t>На дорожную деятельность в отношении автомобильных дорог общего пользования местного значения</t>
      </is>
    </nc>
  </rcc>
  <rrc rId="4184" sId="1" ref="A116:XFD116" action="insertRow"/>
  <rcc rId="4185" sId="1" odxf="1" dxf="1">
    <nc r="A116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86" sId="1" odxf="1" dxf="1">
    <nc r="B116" t="inlineStr">
      <is>
        <t>04304 S21Д0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87" sId="1">
    <oc r="G117">
      <f>G120+G121+G118</f>
    </oc>
    <nc r="G117">
      <f>G118</f>
    </nc>
  </rcc>
  <rcc rId="4188" sId="1">
    <nc r="G116">
      <f>G117+G119</f>
    </nc>
  </rcc>
  <rfmt sheetId="1" sqref="G116" start="0" length="2147483647">
    <dxf>
      <font>
        <i/>
      </font>
    </dxf>
  </rfmt>
  <rcc rId="4189" sId="1">
    <oc r="G106">
      <f>G107+G109+G117+G122</f>
    </oc>
    <nc r="G106">
      <f>G107+G109+G116+G122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91" sId="1" ref="A121:XFD121" action="insertRow"/>
  <rcc rId="4192" sId="1">
    <nc r="A121" t="inlineStr">
      <is>
        <t>Иные межбюджетные трансферты</t>
      </is>
    </nc>
  </rcc>
  <rcc rId="4193" sId="1">
    <nc r="B121" t="inlineStr">
      <is>
        <t>04304 S21Д0</t>
      </is>
    </nc>
  </rcc>
  <rcc rId="4194" sId="1">
    <nc r="C121" t="inlineStr">
      <is>
        <t>540</t>
      </is>
    </nc>
  </rcc>
  <rcc rId="4195" sId="1">
    <nc r="D121" t="inlineStr">
      <is>
        <t>971</t>
      </is>
    </nc>
  </rcc>
  <rcc rId="4196" sId="1">
    <nc r="E121" t="inlineStr">
      <is>
        <t>04</t>
      </is>
    </nc>
  </rcc>
  <rrc rId="4197" sId="1" ref="A121:XFD121" action="deleteRow"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Иные межбюджетные трансферты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04304 S21Д0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1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198" sId="1">
    <oc r="A118" t="inlineStr">
      <is>
        <t>Прочие закупки товаров, работ и услуг для государственных (муниципальных) нужд</t>
      </is>
    </oc>
    <nc r="A118" t="inlineStr">
      <is>
        <t>Иные межбюджетные трансферты</t>
      </is>
    </nc>
  </rcc>
  <rcc rId="4199" sId="1">
    <oc r="C118" t="inlineStr">
      <is>
        <t>244</t>
      </is>
    </oc>
    <nc r="C118" t="inlineStr">
      <is>
        <t>540</t>
      </is>
    </nc>
  </rcc>
  <rfmt sheetId="1" sqref="G212" start="0" length="2147483647">
    <dxf>
      <font>
        <i val="0"/>
      </font>
    </dxf>
  </rfmt>
  <rcc rId="4200" sId="1" numFmtId="4">
    <oc r="G263">
      <v>36226.134689999999</v>
    </oc>
    <nc r="G263">
      <v>38065.214169999999</v>
    </nc>
  </rcc>
  <rrc rId="4201" sId="1" ref="A266:XFD266" action="insertRow"/>
  <rrc rId="4202" sId="1" ref="A266:XFD266" action="insertRow"/>
  <rcc rId="4203" sId="1">
    <nc r="A2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rc rId="4204" sId="1" ref="A266:XFD266" action="insertRow"/>
  <rcc rId="4205" sId="1">
    <nc r="C268" t="inlineStr">
      <is>
        <t>611</t>
      </is>
    </nc>
  </rcc>
  <rcc rId="4206" sId="1">
    <nc r="D268" t="inlineStr">
      <is>
        <t>969</t>
      </is>
    </nc>
  </rcc>
  <rcc rId="4207" sId="1">
    <nc r="E268" t="inlineStr">
      <is>
        <t>07</t>
      </is>
    </nc>
  </rcc>
  <rcc rId="4208" sId="1">
    <nc r="F268" t="inlineStr">
      <is>
        <t>01</t>
      </is>
    </nc>
  </rcc>
  <rcc rId="4209" sId="1">
    <nc r="B268" t="inlineStr">
      <is>
        <t>10101 S2B60</t>
      </is>
    </nc>
  </rcc>
  <rcc rId="4210" sId="1" numFmtId="4">
    <nc r="G268">
      <v>38193.5</v>
    </nc>
  </rcc>
  <rcc rId="4211" sId="1">
    <nc r="B267" t="inlineStr">
      <is>
        <t>10101 S2B60</t>
      </is>
    </nc>
  </rcc>
  <rcc rId="4212" sId="1">
    <nc r="D267" t="inlineStr">
      <is>
        <t>969</t>
      </is>
    </nc>
  </rcc>
  <rcc rId="4213" sId="1">
    <nc r="E267" t="inlineStr">
      <is>
        <t>07</t>
      </is>
    </nc>
  </rcc>
  <rcc rId="4214" sId="1">
    <nc r="F267" t="inlineStr">
      <is>
        <t>01</t>
      </is>
    </nc>
  </rcc>
  <rcc rId="4215" sId="1">
    <nc r="G267">
      <f>G268</f>
    </nc>
  </rcc>
  <rcc rId="4216" sId="1">
    <nc r="A267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267:XFD267" start="0" length="2147483647">
    <dxf>
      <font>
        <i/>
      </font>
    </dxf>
  </rfmt>
  <rrc rId="4217" sId="1" ref="A266:XFD266" action="deleteRow">
    <rfmt sheetId="1" xfDxf="1" sqref="A266:XFD266" start="0" length="0">
      <dxf>
        <font>
          <name val="Times New Roman CYR"/>
          <family val="1"/>
        </font>
        <alignment wrapText="1"/>
      </dxf>
    </rfmt>
    <rfmt sheetId="1" sqref="A266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218" sId="1">
    <oc r="G257">
      <f>G258+G262+G260+G264</f>
    </oc>
    <nc r="G257">
      <f>G258+G262+G260+G264+G266</f>
    </nc>
  </rcc>
  <rcc rId="4219" sId="1" numFmtId="4">
    <oc r="G335">
      <v>2146.2424299999998</v>
    </oc>
    <nc r="G335">
      <v>3739.1750299999999</v>
    </nc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20CAC57B-1E8C-442B-B5EF-BA45056225ED}" name="Пользователь" id="-1702001346" dateTime="2023-03-14T15:35:39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499"/>
  <sheetViews>
    <sheetView tabSelected="1" view="pageBreakPreview" topLeftCell="A149" zoomScaleNormal="100" zoomScaleSheetLayoutView="100" workbookViewId="0">
      <selection activeCell="L162" sqref="L161:M162"/>
    </sheetView>
  </sheetViews>
  <sheetFormatPr defaultRowHeight="12.75" x14ac:dyDescent="0.2"/>
  <cols>
    <col min="1" max="1" width="50.140625" style="1" customWidth="1"/>
    <col min="2" max="2" width="16" style="1" customWidth="1"/>
    <col min="3" max="3" width="9.7109375" style="1" customWidth="1"/>
    <col min="4" max="4" width="5.7109375" style="1" customWidth="1"/>
    <col min="5" max="5" width="6" style="1" customWidth="1"/>
    <col min="6" max="6" width="5.7109375" style="1" customWidth="1"/>
    <col min="7" max="7" width="24.28515625" style="1" customWidth="1"/>
    <col min="8" max="16384" width="9.140625" style="1"/>
  </cols>
  <sheetData>
    <row r="1" spans="1:7" x14ac:dyDescent="0.2">
      <c r="G1" s="3" t="s">
        <v>434</v>
      </c>
    </row>
    <row r="2" spans="1:7" x14ac:dyDescent="0.2">
      <c r="G2" s="3" t="s">
        <v>399</v>
      </c>
    </row>
    <row r="3" spans="1:7" x14ac:dyDescent="0.2">
      <c r="G3" s="3" t="s">
        <v>525</v>
      </c>
    </row>
    <row r="5" spans="1:7" ht="12.75" customHeight="1" x14ac:dyDescent="0.2">
      <c r="A5" s="31"/>
      <c r="B5" s="31"/>
      <c r="C5" s="31"/>
      <c r="D5" s="31"/>
      <c r="E5" s="31"/>
      <c r="F5" s="66"/>
      <c r="G5" s="3" t="s">
        <v>398</v>
      </c>
    </row>
    <row r="6" spans="1:7" ht="12.75" customHeight="1" x14ac:dyDescent="0.2">
      <c r="A6" s="31"/>
      <c r="B6" s="31"/>
      <c r="C6" s="31"/>
      <c r="D6" s="31"/>
      <c r="E6" s="31"/>
      <c r="F6" s="66"/>
      <c r="G6" s="3" t="s">
        <v>186</v>
      </c>
    </row>
    <row r="7" spans="1:7" ht="12.75" customHeight="1" x14ac:dyDescent="0.2">
      <c r="A7" s="31"/>
      <c r="B7" s="31"/>
      <c r="C7" s="31"/>
      <c r="D7" s="31"/>
      <c r="E7" s="2"/>
      <c r="F7" s="66"/>
      <c r="G7" s="3" t="s">
        <v>187</v>
      </c>
    </row>
    <row r="8" spans="1:7" ht="12.75" customHeight="1" x14ac:dyDescent="0.2">
      <c r="A8" s="31"/>
      <c r="B8" s="31"/>
      <c r="C8" s="31"/>
      <c r="D8" s="31"/>
      <c r="E8" s="2"/>
      <c r="F8" s="66"/>
      <c r="G8" s="3" t="s">
        <v>72</v>
      </c>
    </row>
    <row r="9" spans="1:7" ht="12.75" customHeight="1" x14ac:dyDescent="0.2">
      <c r="A9" s="31"/>
      <c r="B9" s="31"/>
      <c r="C9" s="31"/>
      <c r="D9" s="31"/>
      <c r="E9" s="2"/>
      <c r="F9" s="66"/>
      <c r="G9" s="3" t="s">
        <v>320</v>
      </c>
    </row>
    <row r="10" spans="1:7" ht="12.75" customHeight="1" x14ac:dyDescent="0.2">
      <c r="A10" s="31"/>
      <c r="B10" s="31"/>
      <c r="C10" s="31"/>
      <c r="D10" s="31"/>
      <c r="E10" s="2"/>
      <c r="F10" s="119" t="s">
        <v>321</v>
      </c>
      <c r="G10" s="119"/>
    </row>
    <row r="11" spans="1:7" ht="12.75" customHeight="1" x14ac:dyDescent="0.2">
      <c r="A11" s="31"/>
      <c r="B11" s="31"/>
      <c r="C11" s="31"/>
      <c r="D11" s="31"/>
      <c r="E11" s="2"/>
      <c r="F11" s="66"/>
      <c r="G11" s="3" t="s">
        <v>354</v>
      </c>
    </row>
    <row r="12" spans="1:7" ht="12.75" customHeight="1" x14ac:dyDescent="0.2">
      <c r="A12" s="31"/>
      <c r="B12" s="31"/>
      <c r="C12" s="31"/>
      <c r="D12" s="31"/>
      <c r="E12" s="2"/>
      <c r="F12" s="2"/>
    </row>
    <row r="13" spans="1:7" ht="12.75" customHeight="1" x14ac:dyDescent="0.2">
      <c r="A13" s="31"/>
      <c r="B13" s="31"/>
      <c r="C13" s="31"/>
      <c r="D13" s="31"/>
      <c r="E13" s="2"/>
      <c r="F13" s="2"/>
    </row>
    <row r="14" spans="1:7" ht="12.75" customHeight="1" x14ac:dyDescent="0.2">
      <c r="A14" s="31"/>
      <c r="B14" s="31"/>
      <c r="C14" s="31"/>
      <c r="D14" s="31"/>
      <c r="E14" s="2"/>
      <c r="F14" s="2"/>
    </row>
    <row r="15" spans="1:7" ht="12.75" customHeight="1" x14ac:dyDescent="0.2">
      <c r="A15" s="31"/>
      <c r="B15" s="31"/>
      <c r="C15" s="31"/>
      <c r="D15" s="31"/>
      <c r="E15" s="2"/>
      <c r="F15" s="2"/>
    </row>
    <row r="16" spans="1:7" ht="18.75" x14ac:dyDescent="0.2">
      <c r="A16" s="120" t="s">
        <v>311</v>
      </c>
      <c r="B16" s="120"/>
      <c r="C16" s="120"/>
      <c r="D16" s="120"/>
      <c r="E16" s="120"/>
      <c r="F16" s="120"/>
      <c r="G16" s="120"/>
    </row>
    <row r="17" spans="1:7" ht="18.75" x14ac:dyDescent="0.2">
      <c r="A17" s="65"/>
      <c r="B17" s="65"/>
      <c r="C17" s="65"/>
      <c r="D17" s="65"/>
      <c r="E17" s="65"/>
      <c r="F17" s="65"/>
      <c r="G17" s="65"/>
    </row>
    <row r="18" spans="1:7" ht="15.75" x14ac:dyDescent="0.25">
      <c r="A18" s="32"/>
      <c r="B18" s="32"/>
      <c r="C18" s="32"/>
      <c r="D18" s="32"/>
      <c r="E18" s="32"/>
      <c r="F18" s="32"/>
      <c r="G18" s="33" t="s">
        <v>96</v>
      </c>
    </row>
    <row r="19" spans="1:7" ht="34.5" customHeight="1" x14ac:dyDescent="0.2">
      <c r="A19" s="124" t="s">
        <v>50</v>
      </c>
      <c r="B19" s="34"/>
      <c r="C19" s="34"/>
      <c r="D19" s="122" t="s">
        <v>88</v>
      </c>
      <c r="E19" s="122" t="s">
        <v>64</v>
      </c>
      <c r="F19" s="123"/>
      <c r="G19" s="121" t="s">
        <v>201</v>
      </c>
    </row>
    <row r="20" spans="1:7" ht="25.5" x14ac:dyDescent="0.2">
      <c r="A20" s="124"/>
      <c r="B20" s="34" t="s">
        <v>62</v>
      </c>
      <c r="C20" s="34" t="s">
        <v>63</v>
      </c>
      <c r="D20" s="122"/>
      <c r="E20" s="34" t="s">
        <v>60</v>
      </c>
      <c r="F20" s="34" t="s">
        <v>61</v>
      </c>
      <c r="G20" s="121"/>
    </row>
    <row r="21" spans="1:7" ht="25.5" x14ac:dyDescent="0.2">
      <c r="A21" s="57" t="s">
        <v>501</v>
      </c>
      <c r="B21" s="58" t="s">
        <v>205</v>
      </c>
      <c r="C21" s="58"/>
      <c r="D21" s="58"/>
      <c r="E21" s="58"/>
      <c r="F21" s="58"/>
      <c r="G21" s="59">
        <f>G22+G25+G48+G41+G45</f>
        <v>1392</v>
      </c>
    </row>
    <row r="22" spans="1:7" s="28" customFormat="1" ht="38.25" x14ac:dyDescent="0.2">
      <c r="A22" s="17" t="s">
        <v>250</v>
      </c>
      <c r="B22" s="4" t="s">
        <v>217</v>
      </c>
      <c r="C22" s="4"/>
      <c r="D22" s="4"/>
      <c r="E22" s="4"/>
      <c r="F22" s="4"/>
      <c r="G22" s="5">
        <f>G23</f>
        <v>30</v>
      </c>
    </row>
    <row r="23" spans="1:7" s="27" customFormat="1" ht="25.5" x14ac:dyDescent="0.2">
      <c r="A23" s="12" t="s">
        <v>105</v>
      </c>
      <c r="B23" s="4" t="s">
        <v>213</v>
      </c>
      <c r="C23" s="7"/>
      <c r="D23" s="4">
        <v>968</v>
      </c>
      <c r="E23" s="4" t="s">
        <v>51</v>
      </c>
      <c r="F23" s="4" t="s">
        <v>73</v>
      </c>
      <c r="G23" s="5">
        <f>G24</f>
        <v>30</v>
      </c>
    </row>
    <row r="24" spans="1:7" ht="25.5" x14ac:dyDescent="0.2">
      <c r="A24" s="52" t="s">
        <v>78</v>
      </c>
      <c r="B24" s="6" t="s">
        <v>213</v>
      </c>
      <c r="C24" s="6" t="s">
        <v>79</v>
      </c>
      <c r="D24" s="6" t="s">
        <v>99</v>
      </c>
      <c r="E24" s="6" t="s">
        <v>51</v>
      </c>
      <c r="F24" s="6" t="s">
        <v>73</v>
      </c>
      <c r="G24" s="15">
        <v>30</v>
      </c>
    </row>
    <row r="25" spans="1:7" ht="25.5" x14ac:dyDescent="0.2">
      <c r="A25" s="17" t="s">
        <v>251</v>
      </c>
      <c r="B25" s="4" t="s">
        <v>252</v>
      </c>
      <c r="C25" s="4"/>
      <c r="D25" s="4"/>
      <c r="E25" s="4"/>
      <c r="F25" s="4"/>
      <c r="G25" s="5">
        <f>G26</f>
        <v>416</v>
      </c>
    </row>
    <row r="26" spans="1:7" ht="38.25" x14ac:dyDescent="0.2">
      <c r="A26" s="18" t="s">
        <v>206</v>
      </c>
      <c r="B26" s="4" t="s">
        <v>33</v>
      </c>
      <c r="C26" s="4"/>
      <c r="D26" s="4"/>
      <c r="E26" s="4"/>
      <c r="F26" s="4"/>
      <c r="G26" s="5">
        <f>G27+G29+G31+G33+G35+G37+G39</f>
        <v>416</v>
      </c>
    </row>
    <row r="27" spans="1:7" s="27" customFormat="1" ht="38.25" x14ac:dyDescent="0.2">
      <c r="A27" s="18" t="s">
        <v>206</v>
      </c>
      <c r="B27" s="4" t="s">
        <v>33</v>
      </c>
      <c r="C27" s="4"/>
      <c r="D27" s="4" t="s">
        <v>99</v>
      </c>
      <c r="E27" s="4" t="s">
        <v>51</v>
      </c>
      <c r="F27" s="4" t="s">
        <v>73</v>
      </c>
      <c r="G27" s="5">
        <f>G28</f>
        <v>86.9</v>
      </c>
    </row>
    <row r="28" spans="1:7" ht="25.5" x14ac:dyDescent="0.2">
      <c r="A28" s="52" t="s">
        <v>78</v>
      </c>
      <c r="B28" s="6" t="s">
        <v>33</v>
      </c>
      <c r="C28" s="6" t="s">
        <v>79</v>
      </c>
      <c r="D28" s="6" t="s">
        <v>99</v>
      </c>
      <c r="E28" s="6" t="s">
        <v>51</v>
      </c>
      <c r="F28" s="6" t="s">
        <v>73</v>
      </c>
      <c r="G28" s="67">
        <v>86.9</v>
      </c>
    </row>
    <row r="29" spans="1:7" s="27" customFormat="1" ht="38.25" x14ac:dyDescent="0.2">
      <c r="A29" s="18" t="s">
        <v>206</v>
      </c>
      <c r="B29" s="4" t="s">
        <v>33</v>
      </c>
      <c r="C29" s="4"/>
      <c r="D29" s="4" t="s">
        <v>97</v>
      </c>
      <c r="E29" s="4" t="s">
        <v>54</v>
      </c>
      <c r="F29" s="4" t="s">
        <v>56</v>
      </c>
      <c r="G29" s="69">
        <f>G30</f>
        <v>20</v>
      </c>
    </row>
    <row r="30" spans="1:7" ht="25.5" x14ac:dyDescent="0.2">
      <c r="A30" s="52" t="s">
        <v>78</v>
      </c>
      <c r="B30" s="6" t="s">
        <v>33</v>
      </c>
      <c r="C30" s="6" t="s">
        <v>79</v>
      </c>
      <c r="D30" s="6" t="s">
        <v>97</v>
      </c>
      <c r="E30" s="6" t="s">
        <v>54</v>
      </c>
      <c r="F30" s="6" t="s">
        <v>56</v>
      </c>
      <c r="G30" s="67">
        <v>20</v>
      </c>
    </row>
    <row r="31" spans="1:7" s="27" customFormat="1" ht="38.25" x14ac:dyDescent="0.2">
      <c r="A31" s="18" t="s">
        <v>206</v>
      </c>
      <c r="B31" s="4" t="s">
        <v>33</v>
      </c>
      <c r="C31" s="4"/>
      <c r="D31" s="4" t="s">
        <v>401</v>
      </c>
      <c r="E31" s="4" t="s">
        <v>51</v>
      </c>
      <c r="F31" s="4" t="s">
        <v>58</v>
      </c>
      <c r="G31" s="69">
        <f>G32</f>
        <v>77.599999999999994</v>
      </c>
    </row>
    <row r="32" spans="1:7" ht="25.5" x14ac:dyDescent="0.2">
      <c r="A32" s="52" t="s">
        <v>78</v>
      </c>
      <c r="B32" s="6" t="s">
        <v>33</v>
      </c>
      <c r="C32" s="6" t="s">
        <v>79</v>
      </c>
      <c r="D32" s="6" t="s">
        <v>401</v>
      </c>
      <c r="E32" s="6" t="s">
        <v>51</v>
      </c>
      <c r="F32" s="6" t="s">
        <v>58</v>
      </c>
      <c r="G32" s="67">
        <v>77.599999999999994</v>
      </c>
    </row>
    <row r="33" spans="1:7" s="27" customFormat="1" ht="38.25" x14ac:dyDescent="0.2">
      <c r="A33" s="18" t="s">
        <v>206</v>
      </c>
      <c r="B33" s="4" t="s">
        <v>33</v>
      </c>
      <c r="C33" s="4"/>
      <c r="D33" s="4" t="s">
        <v>106</v>
      </c>
      <c r="E33" s="4" t="s">
        <v>51</v>
      </c>
      <c r="F33" s="4" t="s">
        <v>73</v>
      </c>
      <c r="G33" s="69">
        <f>G34</f>
        <v>38.5</v>
      </c>
    </row>
    <row r="34" spans="1:7" ht="25.5" x14ac:dyDescent="0.2">
      <c r="A34" s="52" t="s">
        <v>78</v>
      </c>
      <c r="B34" s="6" t="s">
        <v>33</v>
      </c>
      <c r="C34" s="6" t="s">
        <v>79</v>
      </c>
      <c r="D34" s="6" t="s">
        <v>106</v>
      </c>
      <c r="E34" s="6" t="s">
        <v>51</v>
      </c>
      <c r="F34" s="6" t="s">
        <v>73</v>
      </c>
      <c r="G34" s="67">
        <v>38.5</v>
      </c>
    </row>
    <row r="35" spans="1:7" s="27" customFormat="1" ht="38.25" x14ac:dyDescent="0.2">
      <c r="A35" s="18" t="s">
        <v>206</v>
      </c>
      <c r="B35" s="4" t="s">
        <v>33</v>
      </c>
      <c r="C35" s="4"/>
      <c r="D35" s="4" t="s">
        <v>98</v>
      </c>
      <c r="E35" s="4" t="s">
        <v>57</v>
      </c>
      <c r="F35" s="4" t="s">
        <v>53</v>
      </c>
      <c r="G35" s="69">
        <f>G36</f>
        <v>30.5</v>
      </c>
    </row>
    <row r="36" spans="1:7" ht="25.5" x14ac:dyDescent="0.2">
      <c r="A36" s="52" t="s">
        <v>78</v>
      </c>
      <c r="B36" s="6" t="s">
        <v>33</v>
      </c>
      <c r="C36" s="6" t="s">
        <v>79</v>
      </c>
      <c r="D36" s="6" t="s">
        <v>98</v>
      </c>
      <c r="E36" s="6" t="s">
        <v>57</v>
      </c>
      <c r="F36" s="6" t="s">
        <v>53</v>
      </c>
      <c r="G36" s="67">
        <v>30.5</v>
      </c>
    </row>
    <row r="37" spans="1:7" s="27" customFormat="1" ht="38.25" x14ac:dyDescent="0.2">
      <c r="A37" s="18" t="s">
        <v>206</v>
      </c>
      <c r="B37" s="4" t="s">
        <v>33</v>
      </c>
      <c r="C37" s="4"/>
      <c r="D37" s="4" t="s">
        <v>44</v>
      </c>
      <c r="E37" s="4" t="s">
        <v>68</v>
      </c>
      <c r="F37" s="4" t="s">
        <v>55</v>
      </c>
      <c r="G37" s="69">
        <f>G38</f>
        <v>20.3</v>
      </c>
    </row>
    <row r="38" spans="1:7" ht="25.5" x14ac:dyDescent="0.2">
      <c r="A38" s="52" t="s">
        <v>78</v>
      </c>
      <c r="B38" s="6" t="s">
        <v>33</v>
      </c>
      <c r="C38" s="6" t="s">
        <v>79</v>
      </c>
      <c r="D38" s="6" t="s">
        <v>44</v>
      </c>
      <c r="E38" s="6" t="s">
        <v>68</v>
      </c>
      <c r="F38" s="6" t="s">
        <v>55</v>
      </c>
      <c r="G38" s="67">
        <v>20.3</v>
      </c>
    </row>
    <row r="39" spans="1:7" s="27" customFormat="1" ht="38.25" x14ac:dyDescent="0.2">
      <c r="A39" s="18" t="s">
        <v>206</v>
      </c>
      <c r="B39" s="4" t="s">
        <v>33</v>
      </c>
      <c r="C39" s="4"/>
      <c r="D39" s="4" t="s">
        <v>99</v>
      </c>
      <c r="E39" s="4" t="s">
        <v>51</v>
      </c>
      <c r="F39" s="4" t="s">
        <v>73</v>
      </c>
      <c r="G39" s="69">
        <f>G40</f>
        <v>142.19999999999999</v>
      </c>
    </row>
    <row r="40" spans="1:7" x14ac:dyDescent="0.2">
      <c r="A40" s="10" t="s">
        <v>109</v>
      </c>
      <c r="B40" s="6" t="s">
        <v>33</v>
      </c>
      <c r="C40" s="6" t="s">
        <v>80</v>
      </c>
      <c r="D40" s="6" t="s">
        <v>99</v>
      </c>
      <c r="E40" s="6" t="s">
        <v>51</v>
      </c>
      <c r="F40" s="6" t="s">
        <v>73</v>
      </c>
      <c r="G40" s="67">
        <v>142.19999999999999</v>
      </c>
    </row>
    <row r="41" spans="1:7" s="27" customFormat="1" ht="38.25" x14ac:dyDescent="0.2">
      <c r="A41" s="13" t="s">
        <v>440</v>
      </c>
      <c r="B41" s="4" t="s">
        <v>439</v>
      </c>
      <c r="C41" s="4"/>
      <c r="D41" s="4"/>
      <c r="E41" s="4"/>
      <c r="F41" s="4"/>
      <c r="G41" s="69">
        <f>G42</f>
        <v>650</v>
      </c>
    </row>
    <row r="42" spans="1:7" s="27" customFormat="1" ht="25.5" x14ac:dyDescent="0.2">
      <c r="A42" s="13" t="s">
        <v>356</v>
      </c>
      <c r="B42" s="4" t="s">
        <v>438</v>
      </c>
      <c r="C42" s="4"/>
      <c r="D42" s="4" t="s">
        <v>99</v>
      </c>
      <c r="E42" s="4" t="s">
        <v>51</v>
      </c>
      <c r="F42" s="4" t="s">
        <v>73</v>
      </c>
      <c r="G42" s="69">
        <f>G43+G44</f>
        <v>650</v>
      </c>
    </row>
    <row r="43" spans="1:7" ht="25.5" x14ac:dyDescent="0.2">
      <c r="A43" s="52" t="s">
        <v>78</v>
      </c>
      <c r="B43" s="6" t="s">
        <v>438</v>
      </c>
      <c r="C43" s="6" t="s">
        <v>79</v>
      </c>
      <c r="D43" s="6" t="s">
        <v>99</v>
      </c>
      <c r="E43" s="6" t="s">
        <v>51</v>
      </c>
      <c r="F43" s="6" t="s">
        <v>73</v>
      </c>
      <c r="G43" s="67">
        <v>50</v>
      </c>
    </row>
    <row r="44" spans="1:7" x14ac:dyDescent="0.2">
      <c r="A44" s="10" t="s">
        <v>109</v>
      </c>
      <c r="B44" s="6" t="s">
        <v>438</v>
      </c>
      <c r="C44" s="6" t="s">
        <v>80</v>
      </c>
      <c r="D44" s="6" t="s">
        <v>99</v>
      </c>
      <c r="E44" s="6" t="s">
        <v>51</v>
      </c>
      <c r="F44" s="6" t="s">
        <v>73</v>
      </c>
      <c r="G44" s="67">
        <v>600</v>
      </c>
    </row>
    <row r="45" spans="1:7" ht="38.25" x14ac:dyDescent="0.2">
      <c r="A45" s="13" t="s">
        <v>437</v>
      </c>
      <c r="B45" s="4" t="s">
        <v>436</v>
      </c>
      <c r="C45" s="6"/>
      <c r="D45" s="4"/>
      <c r="E45" s="4"/>
      <c r="F45" s="4"/>
      <c r="G45" s="69">
        <f>G46</f>
        <v>250</v>
      </c>
    </row>
    <row r="46" spans="1:7" s="27" customFormat="1" ht="25.5" x14ac:dyDescent="0.2">
      <c r="A46" s="13" t="s">
        <v>356</v>
      </c>
      <c r="B46" s="4" t="s">
        <v>435</v>
      </c>
      <c r="C46" s="4"/>
      <c r="D46" s="4" t="s">
        <v>99</v>
      </c>
      <c r="E46" s="4" t="s">
        <v>51</v>
      </c>
      <c r="F46" s="4" t="s">
        <v>73</v>
      </c>
      <c r="G46" s="69">
        <f>G47</f>
        <v>250</v>
      </c>
    </row>
    <row r="47" spans="1:7" ht="25.5" x14ac:dyDescent="0.2">
      <c r="A47" s="52" t="s">
        <v>78</v>
      </c>
      <c r="B47" s="6" t="s">
        <v>435</v>
      </c>
      <c r="C47" s="6" t="s">
        <v>79</v>
      </c>
      <c r="D47" s="6" t="s">
        <v>99</v>
      </c>
      <c r="E47" s="6" t="s">
        <v>51</v>
      </c>
      <c r="F47" s="6" t="s">
        <v>73</v>
      </c>
      <c r="G47" s="67">
        <v>250</v>
      </c>
    </row>
    <row r="48" spans="1:7" s="28" customFormat="1" ht="38.25" x14ac:dyDescent="0.2">
      <c r="A48" s="47" t="s">
        <v>16</v>
      </c>
      <c r="B48" s="4" t="s">
        <v>17</v>
      </c>
      <c r="C48" s="4"/>
      <c r="D48" s="4"/>
      <c r="E48" s="4"/>
      <c r="F48" s="4"/>
      <c r="G48" s="5">
        <f>G49+G53+G55+G51</f>
        <v>46</v>
      </c>
    </row>
    <row r="49" spans="1:7" s="28" customFormat="1" ht="25.5" x14ac:dyDescent="0.2">
      <c r="A49" s="12" t="s">
        <v>105</v>
      </c>
      <c r="B49" s="4" t="s">
        <v>18</v>
      </c>
      <c r="C49" s="7"/>
      <c r="D49" s="4" t="s">
        <v>99</v>
      </c>
      <c r="E49" s="4" t="s">
        <v>51</v>
      </c>
      <c r="F49" s="4" t="s">
        <v>73</v>
      </c>
      <c r="G49" s="5">
        <f>G50</f>
        <v>7</v>
      </c>
    </row>
    <row r="50" spans="1:7" s="28" customFormat="1" ht="25.5" x14ac:dyDescent="0.2">
      <c r="A50" s="52" t="s">
        <v>78</v>
      </c>
      <c r="B50" s="6" t="s">
        <v>18</v>
      </c>
      <c r="C50" s="6" t="s">
        <v>79</v>
      </c>
      <c r="D50" s="6" t="s">
        <v>99</v>
      </c>
      <c r="E50" s="6" t="s">
        <v>51</v>
      </c>
      <c r="F50" s="6" t="s">
        <v>73</v>
      </c>
      <c r="G50" s="15">
        <v>7</v>
      </c>
    </row>
    <row r="51" spans="1:7" s="28" customFormat="1" ht="25.5" x14ac:dyDescent="0.2">
      <c r="A51" s="12" t="s">
        <v>105</v>
      </c>
      <c r="B51" s="4" t="s">
        <v>18</v>
      </c>
      <c r="C51" s="7"/>
      <c r="D51" s="4" t="s">
        <v>98</v>
      </c>
      <c r="E51" s="4" t="s">
        <v>57</v>
      </c>
      <c r="F51" s="4" t="s">
        <v>53</v>
      </c>
      <c r="G51" s="5">
        <f>G52</f>
        <v>15</v>
      </c>
    </row>
    <row r="52" spans="1:7" s="28" customFormat="1" ht="25.5" x14ac:dyDescent="0.2">
      <c r="A52" s="52" t="s">
        <v>78</v>
      </c>
      <c r="B52" s="6" t="s">
        <v>18</v>
      </c>
      <c r="C52" s="6" t="s">
        <v>79</v>
      </c>
      <c r="D52" s="6" t="s">
        <v>98</v>
      </c>
      <c r="E52" s="6" t="s">
        <v>57</v>
      </c>
      <c r="F52" s="6" t="s">
        <v>53</v>
      </c>
      <c r="G52" s="15">
        <v>15</v>
      </c>
    </row>
    <row r="53" spans="1:7" s="112" customFormat="1" ht="26.25" x14ac:dyDescent="0.25">
      <c r="A53" s="12" t="s">
        <v>105</v>
      </c>
      <c r="B53" s="4" t="s">
        <v>18</v>
      </c>
      <c r="C53" s="4"/>
      <c r="D53" s="4" t="s">
        <v>43</v>
      </c>
      <c r="E53" s="4" t="s">
        <v>53</v>
      </c>
      <c r="F53" s="4" t="s">
        <v>55</v>
      </c>
      <c r="G53" s="5">
        <f>G54</f>
        <v>3.5</v>
      </c>
    </row>
    <row r="54" spans="1:7" s="28" customFormat="1" ht="25.5" x14ac:dyDescent="0.2">
      <c r="A54" s="52" t="s">
        <v>78</v>
      </c>
      <c r="B54" s="6" t="s">
        <v>18</v>
      </c>
      <c r="C54" s="6" t="s">
        <v>79</v>
      </c>
      <c r="D54" s="6" t="s">
        <v>43</v>
      </c>
      <c r="E54" s="6" t="s">
        <v>53</v>
      </c>
      <c r="F54" s="6" t="s">
        <v>55</v>
      </c>
      <c r="G54" s="15">
        <v>3.5</v>
      </c>
    </row>
    <row r="55" spans="1:7" s="112" customFormat="1" ht="26.25" x14ac:dyDescent="0.25">
      <c r="A55" s="12" t="s">
        <v>105</v>
      </c>
      <c r="B55" s="4" t="s">
        <v>441</v>
      </c>
      <c r="C55" s="4"/>
      <c r="D55" s="4" t="s">
        <v>99</v>
      </c>
      <c r="E55" s="4" t="s">
        <v>51</v>
      </c>
      <c r="F55" s="4" t="s">
        <v>73</v>
      </c>
      <c r="G55" s="5">
        <f>G56</f>
        <v>20.5</v>
      </c>
    </row>
    <row r="56" spans="1:7" s="28" customFormat="1" x14ac:dyDescent="0.2">
      <c r="A56" s="10" t="s">
        <v>297</v>
      </c>
      <c r="B56" s="6" t="s">
        <v>441</v>
      </c>
      <c r="C56" s="6" t="s">
        <v>90</v>
      </c>
      <c r="D56" s="6" t="s">
        <v>99</v>
      </c>
      <c r="E56" s="6" t="s">
        <v>51</v>
      </c>
      <c r="F56" s="6" t="s">
        <v>73</v>
      </c>
      <c r="G56" s="15">
        <v>20.5</v>
      </c>
    </row>
    <row r="57" spans="1:7" s="28" customFormat="1" ht="38.25" x14ac:dyDescent="0.2">
      <c r="A57" s="60" t="s">
        <v>502</v>
      </c>
      <c r="B57" s="58" t="s">
        <v>112</v>
      </c>
      <c r="C57" s="58"/>
      <c r="D57" s="58"/>
      <c r="E57" s="58"/>
      <c r="F57" s="58"/>
      <c r="G57" s="59">
        <f>G58+G66+G74</f>
        <v>61375.208319999998</v>
      </c>
    </row>
    <row r="58" spans="1:7" s="28" customFormat="1" ht="27" x14ac:dyDescent="0.25">
      <c r="A58" s="46" t="s">
        <v>0</v>
      </c>
      <c r="B58" s="7" t="s">
        <v>113</v>
      </c>
      <c r="C58" s="7"/>
      <c r="D58" s="7">
        <v>970</v>
      </c>
      <c r="E58" s="7" t="s">
        <v>51</v>
      </c>
      <c r="F58" s="7" t="s">
        <v>58</v>
      </c>
      <c r="G58" s="30">
        <f>G59</f>
        <v>9954.4869500000004</v>
      </c>
    </row>
    <row r="59" spans="1:7" s="28" customFormat="1" ht="25.5" x14ac:dyDescent="0.2">
      <c r="A59" s="22" t="s">
        <v>115</v>
      </c>
      <c r="B59" s="4" t="s">
        <v>114</v>
      </c>
      <c r="C59" s="4"/>
      <c r="D59" s="4">
        <v>970</v>
      </c>
      <c r="E59" s="4" t="s">
        <v>51</v>
      </c>
      <c r="F59" s="4" t="s">
        <v>58</v>
      </c>
      <c r="G59" s="5">
        <f>G60</f>
        <v>9954.4869500000004</v>
      </c>
    </row>
    <row r="60" spans="1:7" s="28" customFormat="1" ht="25.5" x14ac:dyDescent="0.2">
      <c r="A60" s="20" t="s">
        <v>91</v>
      </c>
      <c r="B60" s="4" t="s">
        <v>111</v>
      </c>
      <c r="C60" s="7"/>
      <c r="D60" s="4">
        <v>970</v>
      </c>
      <c r="E60" s="4" t="s">
        <v>51</v>
      </c>
      <c r="F60" s="4" t="s">
        <v>58</v>
      </c>
      <c r="G60" s="5">
        <f>SUM(G61:G65)</f>
        <v>9954.4869500000004</v>
      </c>
    </row>
    <row r="61" spans="1:7" s="28" customFormat="1" ht="25.5" x14ac:dyDescent="0.2">
      <c r="A61" s="10" t="s">
        <v>116</v>
      </c>
      <c r="B61" s="6" t="s">
        <v>111</v>
      </c>
      <c r="C61" s="6" t="s">
        <v>75</v>
      </c>
      <c r="D61" s="6">
        <v>970</v>
      </c>
      <c r="E61" s="6" t="s">
        <v>51</v>
      </c>
      <c r="F61" s="6" t="s">
        <v>58</v>
      </c>
      <c r="G61" s="15">
        <v>6171.5586499999999</v>
      </c>
    </row>
    <row r="62" spans="1:7" s="28" customFormat="1" ht="38.25" x14ac:dyDescent="0.2">
      <c r="A62" s="10" t="s">
        <v>333</v>
      </c>
      <c r="B62" s="6" t="s">
        <v>111</v>
      </c>
      <c r="C62" s="6" t="s">
        <v>329</v>
      </c>
      <c r="D62" s="6">
        <v>970</v>
      </c>
      <c r="E62" s="6" t="s">
        <v>51</v>
      </c>
      <c r="F62" s="6" t="s">
        <v>58</v>
      </c>
      <c r="G62" s="15">
        <v>154.13999999999999</v>
      </c>
    </row>
    <row r="63" spans="1:7" s="28" customFormat="1" ht="38.25" x14ac:dyDescent="0.2">
      <c r="A63" s="10" t="s">
        <v>117</v>
      </c>
      <c r="B63" s="6" t="s">
        <v>111</v>
      </c>
      <c r="C63" s="6" t="s">
        <v>110</v>
      </c>
      <c r="D63" s="6">
        <v>970</v>
      </c>
      <c r="E63" s="6" t="s">
        <v>51</v>
      </c>
      <c r="F63" s="6" t="s">
        <v>58</v>
      </c>
      <c r="G63" s="15">
        <v>1873.5672999999999</v>
      </c>
    </row>
    <row r="64" spans="1:7" s="28" customFormat="1" ht="25.5" x14ac:dyDescent="0.2">
      <c r="A64" s="10" t="s">
        <v>76</v>
      </c>
      <c r="B64" s="6" t="s">
        <v>111</v>
      </c>
      <c r="C64" s="6" t="s">
        <v>77</v>
      </c>
      <c r="D64" s="6">
        <v>970</v>
      </c>
      <c r="E64" s="6" t="s">
        <v>51</v>
      </c>
      <c r="F64" s="6" t="s">
        <v>58</v>
      </c>
      <c r="G64" s="15">
        <v>1283.421</v>
      </c>
    </row>
    <row r="65" spans="1:7" s="28" customFormat="1" ht="25.5" x14ac:dyDescent="0.2">
      <c r="A65" s="10" t="s">
        <v>78</v>
      </c>
      <c r="B65" s="6" t="s">
        <v>111</v>
      </c>
      <c r="C65" s="6" t="s">
        <v>79</v>
      </c>
      <c r="D65" s="6">
        <v>970</v>
      </c>
      <c r="E65" s="6" t="s">
        <v>51</v>
      </c>
      <c r="F65" s="6" t="s">
        <v>58</v>
      </c>
      <c r="G65" s="15">
        <v>471.8</v>
      </c>
    </row>
    <row r="66" spans="1:7" s="28" customFormat="1" ht="27" x14ac:dyDescent="0.2">
      <c r="A66" s="23" t="s">
        <v>264</v>
      </c>
      <c r="B66" s="7" t="s">
        <v>118</v>
      </c>
      <c r="C66" s="7"/>
      <c r="D66" s="7">
        <v>970</v>
      </c>
      <c r="E66" s="7" t="s">
        <v>70</v>
      </c>
      <c r="F66" s="7" t="s">
        <v>51</v>
      </c>
      <c r="G66" s="30">
        <f>G67</f>
        <v>51407</v>
      </c>
    </row>
    <row r="67" spans="1:7" s="28" customFormat="1" ht="25.5" x14ac:dyDescent="0.2">
      <c r="A67" s="12" t="s">
        <v>119</v>
      </c>
      <c r="B67" s="4" t="s">
        <v>120</v>
      </c>
      <c r="C67" s="4"/>
      <c r="D67" s="4">
        <v>970</v>
      </c>
      <c r="E67" s="4" t="s">
        <v>70</v>
      </c>
      <c r="F67" s="4" t="s">
        <v>51</v>
      </c>
      <c r="G67" s="5">
        <f>G68+G72+G70</f>
        <v>51407</v>
      </c>
    </row>
    <row r="68" spans="1:7" s="28" customFormat="1" ht="25.5" x14ac:dyDescent="0.2">
      <c r="A68" s="12" t="s">
        <v>71</v>
      </c>
      <c r="B68" s="4" t="s">
        <v>122</v>
      </c>
      <c r="C68" s="4"/>
      <c r="D68" s="4">
        <v>970</v>
      </c>
      <c r="E68" s="4" t="s">
        <v>70</v>
      </c>
      <c r="F68" s="4" t="s">
        <v>51</v>
      </c>
      <c r="G68" s="5">
        <f>SUM(G69)</f>
        <v>15413.6</v>
      </c>
    </row>
    <row r="69" spans="1:7" s="28" customFormat="1" x14ac:dyDescent="0.2">
      <c r="A69" s="14" t="s">
        <v>95</v>
      </c>
      <c r="B69" s="6" t="s">
        <v>122</v>
      </c>
      <c r="C69" s="6" t="s">
        <v>87</v>
      </c>
      <c r="D69" s="6">
        <v>970</v>
      </c>
      <c r="E69" s="6" t="s">
        <v>70</v>
      </c>
      <c r="F69" s="6" t="s">
        <v>51</v>
      </c>
      <c r="G69" s="15">
        <v>15413.6</v>
      </c>
    </row>
    <row r="70" spans="1:7" s="112" customFormat="1" ht="26.25" x14ac:dyDescent="0.25">
      <c r="A70" s="12" t="s">
        <v>402</v>
      </c>
      <c r="B70" s="4" t="s">
        <v>400</v>
      </c>
      <c r="C70" s="4"/>
      <c r="D70" s="4" t="s">
        <v>401</v>
      </c>
      <c r="E70" s="4" t="s">
        <v>70</v>
      </c>
      <c r="F70" s="4" t="s">
        <v>65</v>
      </c>
      <c r="G70" s="5">
        <f>G71</f>
        <v>35887.199999999997</v>
      </c>
    </row>
    <row r="71" spans="1:7" s="28" customFormat="1" x14ac:dyDescent="0.2">
      <c r="A71" s="10" t="s">
        <v>109</v>
      </c>
      <c r="B71" s="6" t="s">
        <v>400</v>
      </c>
      <c r="C71" s="6" t="s">
        <v>80</v>
      </c>
      <c r="D71" s="6" t="s">
        <v>401</v>
      </c>
      <c r="E71" s="6" t="s">
        <v>70</v>
      </c>
      <c r="F71" s="6" t="s">
        <v>65</v>
      </c>
      <c r="G71" s="15">
        <f>32450+3437.2</f>
        <v>35887.199999999997</v>
      </c>
    </row>
    <row r="72" spans="1:7" s="28" customFormat="1" ht="25.5" x14ac:dyDescent="0.2">
      <c r="A72" s="20" t="s">
        <v>94</v>
      </c>
      <c r="B72" s="4" t="s">
        <v>121</v>
      </c>
      <c r="C72" s="4"/>
      <c r="D72" s="4">
        <v>970</v>
      </c>
      <c r="E72" s="4" t="s">
        <v>70</v>
      </c>
      <c r="F72" s="4" t="s">
        <v>51</v>
      </c>
      <c r="G72" s="5">
        <f>SUM(G73)</f>
        <v>106.2</v>
      </c>
    </row>
    <row r="73" spans="1:7" s="28" customFormat="1" x14ac:dyDescent="0.2">
      <c r="A73" s="14" t="s">
        <v>95</v>
      </c>
      <c r="B73" s="6" t="s">
        <v>121</v>
      </c>
      <c r="C73" s="6" t="s">
        <v>87</v>
      </c>
      <c r="D73" s="6">
        <v>970</v>
      </c>
      <c r="E73" s="6" t="s">
        <v>70</v>
      </c>
      <c r="F73" s="6" t="s">
        <v>51</v>
      </c>
      <c r="G73" s="67">
        <v>106.2</v>
      </c>
    </row>
    <row r="74" spans="1:7" s="28" customFormat="1" ht="13.5" x14ac:dyDescent="0.25">
      <c r="A74" s="89" t="s">
        <v>334</v>
      </c>
      <c r="B74" s="90" t="s">
        <v>335</v>
      </c>
      <c r="C74" s="90"/>
      <c r="D74" s="90">
        <v>970</v>
      </c>
      <c r="E74" s="90" t="s">
        <v>73</v>
      </c>
      <c r="F74" s="90" t="s">
        <v>51</v>
      </c>
      <c r="G74" s="91">
        <f>G75</f>
        <v>13.72137</v>
      </c>
    </row>
    <row r="75" spans="1:7" s="28" customFormat="1" ht="25.5" x14ac:dyDescent="0.2">
      <c r="A75" s="92" t="s">
        <v>336</v>
      </c>
      <c r="B75" s="87" t="s">
        <v>337</v>
      </c>
      <c r="C75" s="87"/>
      <c r="D75" s="87">
        <v>970</v>
      </c>
      <c r="E75" s="87" t="s">
        <v>73</v>
      </c>
      <c r="F75" s="87" t="s">
        <v>51</v>
      </c>
      <c r="G75" s="93">
        <f>G76</f>
        <v>13.72137</v>
      </c>
    </row>
    <row r="76" spans="1:7" s="28" customFormat="1" x14ac:dyDescent="0.2">
      <c r="A76" s="92" t="s">
        <v>338</v>
      </c>
      <c r="B76" s="87" t="s">
        <v>339</v>
      </c>
      <c r="C76" s="87"/>
      <c r="D76" s="87">
        <v>970</v>
      </c>
      <c r="E76" s="87" t="s">
        <v>73</v>
      </c>
      <c r="F76" s="87" t="s">
        <v>51</v>
      </c>
      <c r="G76" s="93">
        <f>SUM(G77)</f>
        <v>13.72137</v>
      </c>
    </row>
    <row r="77" spans="1:7" s="28" customFormat="1" x14ac:dyDescent="0.2">
      <c r="A77" s="94" t="s">
        <v>340</v>
      </c>
      <c r="B77" s="6" t="s">
        <v>339</v>
      </c>
      <c r="C77" s="6" t="s">
        <v>341</v>
      </c>
      <c r="D77" s="6">
        <v>970</v>
      </c>
      <c r="E77" s="6" t="s">
        <v>73</v>
      </c>
      <c r="F77" s="6" t="s">
        <v>51</v>
      </c>
      <c r="G77" s="15">
        <v>13.72137</v>
      </c>
    </row>
    <row r="78" spans="1:7" s="28" customFormat="1" ht="38.25" x14ac:dyDescent="0.2">
      <c r="A78" s="57" t="s">
        <v>503</v>
      </c>
      <c r="B78" s="58" t="s">
        <v>214</v>
      </c>
      <c r="C78" s="58"/>
      <c r="D78" s="58"/>
      <c r="E78" s="58"/>
      <c r="F78" s="58"/>
      <c r="G78" s="59">
        <f>G79+G82</f>
        <v>700</v>
      </c>
    </row>
    <row r="79" spans="1:7" s="28" customFormat="1" ht="28.5" customHeight="1" x14ac:dyDescent="0.2">
      <c r="A79" s="75" t="s">
        <v>358</v>
      </c>
      <c r="B79" s="4" t="s">
        <v>357</v>
      </c>
      <c r="C79" s="4"/>
      <c r="D79" s="4">
        <v>968</v>
      </c>
      <c r="E79" s="4" t="s">
        <v>51</v>
      </c>
      <c r="F79" s="4" t="s">
        <v>73</v>
      </c>
      <c r="G79" s="5">
        <f>G80</f>
        <v>100</v>
      </c>
    </row>
    <row r="80" spans="1:7" s="28" customFormat="1" ht="27" customHeight="1" x14ac:dyDescent="0.2">
      <c r="A80" s="12" t="s">
        <v>356</v>
      </c>
      <c r="B80" s="4" t="s">
        <v>355</v>
      </c>
      <c r="C80" s="4"/>
      <c r="D80" s="4">
        <v>968</v>
      </c>
      <c r="E80" s="4" t="s">
        <v>51</v>
      </c>
      <c r="F80" s="4" t="s">
        <v>73</v>
      </c>
      <c r="G80" s="5">
        <f>G81</f>
        <v>100</v>
      </c>
    </row>
    <row r="81" spans="1:7" s="28" customFormat="1" ht="25.5" x14ac:dyDescent="0.2">
      <c r="A81" s="10" t="s">
        <v>78</v>
      </c>
      <c r="B81" s="6" t="s">
        <v>355</v>
      </c>
      <c r="C81" s="6" t="s">
        <v>79</v>
      </c>
      <c r="D81" s="6">
        <v>968</v>
      </c>
      <c r="E81" s="6" t="s">
        <v>51</v>
      </c>
      <c r="F81" s="6" t="s">
        <v>73</v>
      </c>
      <c r="G81" s="15">
        <v>100</v>
      </c>
    </row>
    <row r="82" spans="1:7" s="112" customFormat="1" ht="38.25" x14ac:dyDescent="0.25">
      <c r="A82" s="13" t="s">
        <v>406</v>
      </c>
      <c r="B82" s="4" t="s">
        <v>405</v>
      </c>
      <c r="C82" s="4"/>
      <c r="D82" s="4" t="s">
        <v>99</v>
      </c>
      <c r="E82" s="4" t="s">
        <v>53</v>
      </c>
      <c r="F82" s="4" t="s">
        <v>69</v>
      </c>
      <c r="G82" s="5">
        <f>G83</f>
        <v>600</v>
      </c>
    </row>
    <row r="83" spans="1:7" s="112" customFormat="1" ht="38.25" x14ac:dyDescent="0.25">
      <c r="A83" s="13" t="s">
        <v>404</v>
      </c>
      <c r="B83" s="4" t="s">
        <v>403</v>
      </c>
      <c r="C83" s="4"/>
      <c r="D83" s="4" t="s">
        <v>99</v>
      </c>
      <c r="E83" s="4" t="s">
        <v>53</v>
      </c>
      <c r="F83" s="4" t="s">
        <v>69</v>
      </c>
      <c r="G83" s="5">
        <f>G84</f>
        <v>600</v>
      </c>
    </row>
    <row r="84" spans="1:7" s="28" customFormat="1" x14ac:dyDescent="0.2">
      <c r="A84" s="10" t="s">
        <v>297</v>
      </c>
      <c r="B84" s="6" t="s">
        <v>403</v>
      </c>
      <c r="C84" s="6" t="s">
        <v>90</v>
      </c>
      <c r="D84" s="6" t="s">
        <v>99</v>
      </c>
      <c r="E84" s="6" t="s">
        <v>53</v>
      </c>
      <c r="F84" s="6" t="s">
        <v>69</v>
      </c>
      <c r="G84" s="15">
        <v>600</v>
      </c>
    </row>
    <row r="85" spans="1:7" s="28" customFormat="1" ht="51" x14ac:dyDescent="0.2">
      <c r="A85" s="60" t="s">
        <v>504</v>
      </c>
      <c r="B85" s="58" t="s">
        <v>124</v>
      </c>
      <c r="C85" s="58"/>
      <c r="D85" s="58"/>
      <c r="E85" s="58"/>
      <c r="F85" s="58"/>
      <c r="G85" s="59">
        <f>G86+G106+G110</f>
        <v>145312.64124999999</v>
      </c>
    </row>
    <row r="86" spans="1:7" s="28" customFormat="1" ht="40.5" x14ac:dyDescent="0.25">
      <c r="A86" s="46" t="s">
        <v>1</v>
      </c>
      <c r="B86" s="7" t="s">
        <v>125</v>
      </c>
      <c r="C86" s="7"/>
      <c r="D86" s="7" t="s">
        <v>106</v>
      </c>
      <c r="E86" s="7" t="s">
        <v>51</v>
      </c>
      <c r="F86" s="7" t="s">
        <v>73</v>
      </c>
      <c r="G86" s="30">
        <f>G87+G98</f>
        <v>8864.7517800000005</v>
      </c>
    </row>
    <row r="87" spans="1:7" s="28" customFormat="1" ht="38.25" x14ac:dyDescent="0.2">
      <c r="A87" s="22" t="s">
        <v>227</v>
      </c>
      <c r="B87" s="4" t="s">
        <v>39</v>
      </c>
      <c r="C87" s="4"/>
      <c r="D87" s="4" t="s">
        <v>106</v>
      </c>
      <c r="E87" s="4" t="s">
        <v>51</v>
      </c>
      <c r="F87" s="4" t="s">
        <v>73</v>
      </c>
      <c r="G87" s="5">
        <f>G88+G92+G95</f>
        <v>7103.05753</v>
      </c>
    </row>
    <row r="88" spans="1:7" s="28" customFormat="1" ht="25.5" x14ac:dyDescent="0.2">
      <c r="A88" s="20" t="s">
        <v>91</v>
      </c>
      <c r="B88" s="4" t="s">
        <v>184</v>
      </c>
      <c r="C88" s="7"/>
      <c r="D88" s="4" t="s">
        <v>106</v>
      </c>
      <c r="E88" s="4" t="s">
        <v>51</v>
      </c>
      <c r="F88" s="4" t="s">
        <v>73</v>
      </c>
      <c r="G88" s="5">
        <f>SUM(G89:G91)</f>
        <v>3490.3816700000002</v>
      </c>
    </row>
    <row r="89" spans="1:7" s="28" customFormat="1" ht="25.5" x14ac:dyDescent="0.2">
      <c r="A89" s="10" t="s">
        <v>116</v>
      </c>
      <c r="B89" s="6" t="s">
        <v>184</v>
      </c>
      <c r="C89" s="6" t="s">
        <v>75</v>
      </c>
      <c r="D89" s="6" t="s">
        <v>106</v>
      </c>
      <c r="E89" s="6" t="s">
        <v>51</v>
      </c>
      <c r="F89" s="6" t="s">
        <v>73</v>
      </c>
      <c r="G89" s="15">
        <v>2669.2103400000001</v>
      </c>
    </row>
    <row r="90" spans="1:7" s="28" customFormat="1" ht="38.25" x14ac:dyDescent="0.2">
      <c r="A90" s="10" t="s">
        <v>333</v>
      </c>
      <c r="B90" s="6" t="s">
        <v>184</v>
      </c>
      <c r="C90" s="6" t="s">
        <v>329</v>
      </c>
      <c r="D90" s="6" t="s">
        <v>106</v>
      </c>
      <c r="E90" s="6" t="s">
        <v>51</v>
      </c>
      <c r="F90" s="6" t="s">
        <v>73</v>
      </c>
      <c r="G90" s="15">
        <v>26.42</v>
      </c>
    </row>
    <row r="91" spans="1:7" s="28" customFormat="1" ht="38.25" x14ac:dyDescent="0.2">
      <c r="A91" s="10" t="s">
        <v>117</v>
      </c>
      <c r="B91" s="6" t="s">
        <v>184</v>
      </c>
      <c r="C91" s="6" t="s">
        <v>110</v>
      </c>
      <c r="D91" s="6" t="s">
        <v>106</v>
      </c>
      <c r="E91" s="6" t="s">
        <v>51</v>
      </c>
      <c r="F91" s="6" t="s">
        <v>73</v>
      </c>
      <c r="G91" s="15">
        <v>794.75133000000005</v>
      </c>
    </row>
    <row r="92" spans="1:7" s="28" customFormat="1" x14ac:dyDescent="0.2">
      <c r="A92" s="26" t="s">
        <v>224</v>
      </c>
      <c r="B92" s="8" t="s">
        <v>38</v>
      </c>
      <c r="C92" s="8"/>
      <c r="D92" s="8" t="s">
        <v>106</v>
      </c>
      <c r="E92" s="8" t="s">
        <v>51</v>
      </c>
      <c r="F92" s="8" t="s">
        <v>73</v>
      </c>
      <c r="G92" s="36">
        <f>SUM(G93:G94)</f>
        <v>386.90799999999996</v>
      </c>
    </row>
    <row r="93" spans="1:7" s="28" customFormat="1" ht="25.5" x14ac:dyDescent="0.2">
      <c r="A93" s="10" t="s">
        <v>76</v>
      </c>
      <c r="B93" s="6" t="s">
        <v>295</v>
      </c>
      <c r="C93" s="6" t="s">
        <v>77</v>
      </c>
      <c r="D93" s="6" t="s">
        <v>106</v>
      </c>
      <c r="E93" s="6" t="s">
        <v>51</v>
      </c>
      <c r="F93" s="6" t="s">
        <v>73</v>
      </c>
      <c r="G93" s="15">
        <v>299.39299999999997</v>
      </c>
    </row>
    <row r="94" spans="1:7" s="28" customFormat="1" ht="25.5" x14ac:dyDescent="0.2">
      <c r="A94" s="10" t="s">
        <v>78</v>
      </c>
      <c r="B94" s="6" t="s">
        <v>295</v>
      </c>
      <c r="C94" s="6" t="s">
        <v>79</v>
      </c>
      <c r="D94" s="6" t="s">
        <v>106</v>
      </c>
      <c r="E94" s="6" t="s">
        <v>51</v>
      </c>
      <c r="F94" s="6" t="s">
        <v>73</v>
      </c>
      <c r="G94" s="15">
        <v>87.515000000000001</v>
      </c>
    </row>
    <row r="95" spans="1:7" s="28" customFormat="1" ht="25.5" x14ac:dyDescent="0.2">
      <c r="A95" s="20" t="s">
        <v>91</v>
      </c>
      <c r="B95" s="4" t="s">
        <v>484</v>
      </c>
      <c r="C95" s="7"/>
      <c r="D95" s="4" t="s">
        <v>106</v>
      </c>
      <c r="E95" s="4" t="s">
        <v>51</v>
      </c>
      <c r="F95" s="4" t="s">
        <v>73</v>
      </c>
      <c r="G95" s="5">
        <f>SUM(G96:G97)</f>
        <v>3225.7678599999999</v>
      </c>
    </row>
    <row r="96" spans="1:7" s="28" customFormat="1" ht="25.5" x14ac:dyDescent="0.2">
      <c r="A96" s="10" t="s">
        <v>116</v>
      </c>
      <c r="B96" s="6" t="s">
        <v>484</v>
      </c>
      <c r="C96" s="6" t="s">
        <v>75</v>
      </c>
      <c r="D96" s="6" t="s">
        <v>106</v>
      </c>
      <c r="E96" s="6" t="s">
        <v>51</v>
      </c>
      <c r="F96" s="6" t="s">
        <v>73</v>
      </c>
      <c r="G96" s="15">
        <v>2480.0654199999999</v>
      </c>
    </row>
    <row r="97" spans="1:7" s="28" customFormat="1" ht="38.25" x14ac:dyDescent="0.2">
      <c r="A97" s="10" t="s">
        <v>117</v>
      </c>
      <c r="B97" s="6" t="s">
        <v>484</v>
      </c>
      <c r="C97" s="6" t="s">
        <v>110</v>
      </c>
      <c r="D97" s="6" t="s">
        <v>106</v>
      </c>
      <c r="E97" s="6" t="s">
        <v>51</v>
      </c>
      <c r="F97" s="6" t="s">
        <v>73</v>
      </c>
      <c r="G97" s="15">
        <v>745.70244000000002</v>
      </c>
    </row>
    <row r="98" spans="1:7" s="28" customFormat="1" ht="38.25" x14ac:dyDescent="0.2">
      <c r="A98" s="22" t="s">
        <v>228</v>
      </c>
      <c r="B98" s="4" t="s">
        <v>35</v>
      </c>
      <c r="C98" s="4"/>
      <c r="D98" s="4">
        <v>971</v>
      </c>
      <c r="E98" s="4" t="s">
        <v>51</v>
      </c>
      <c r="F98" s="4" t="s">
        <v>73</v>
      </c>
      <c r="G98" s="5">
        <f>G99+G104+G102</f>
        <v>1761.69425</v>
      </c>
    </row>
    <row r="99" spans="1:7" s="28" customFormat="1" ht="38.25" x14ac:dyDescent="0.2">
      <c r="A99" s="12" t="s">
        <v>127</v>
      </c>
      <c r="B99" s="4" t="s">
        <v>185</v>
      </c>
      <c r="C99" s="4"/>
      <c r="D99" s="4">
        <v>971</v>
      </c>
      <c r="E99" s="4" t="s">
        <v>51</v>
      </c>
      <c r="F99" s="4" t="s">
        <v>73</v>
      </c>
      <c r="G99" s="5">
        <f>SUM(G100:G101)</f>
        <v>1124.70625</v>
      </c>
    </row>
    <row r="100" spans="1:7" s="28" customFormat="1" ht="25.5" x14ac:dyDescent="0.2">
      <c r="A100" s="14" t="s">
        <v>443</v>
      </c>
      <c r="B100" s="6" t="s">
        <v>185</v>
      </c>
      <c r="C100" s="6" t="s">
        <v>442</v>
      </c>
      <c r="D100" s="6">
        <v>971</v>
      </c>
      <c r="E100" s="6" t="s">
        <v>51</v>
      </c>
      <c r="F100" s="6" t="s">
        <v>73</v>
      </c>
      <c r="G100" s="5">
        <v>225.66</v>
      </c>
    </row>
    <row r="101" spans="1:7" s="28" customFormat="1" ht="25.5" x14ac:dyDescent="0.2">
      <c r="A101" s="10" t="s">
        <v>78</v>
      </c>
      <c r="B101" s="6" t="s">
        <v>185</v>
      </c>
      <c r="C101" s="6" t="s">
        <v>79</v>
      </c>
      <c r="D101" s="6">
        <v>971</v>
      </c>
      <c r="E101" s="6" t="s">
        <v>51</v>
      </c>
      <c r="F101" s="6" t="s">
        <v>73</v>
      </c>
      <c r="G101" s="15">
        <v>899.04624999999999</v>
      </c>
    </row>
    <row r="102" spans="1:7" s="28" customFormat="1" ht="51" x14ac:dyDescent="0.2">
      <c r="A102" s="13" t="s">
        <v>221</v>
      </c>
      <c r="B102" s="4" t="s">
        <v>351</v>
      </c>
      <c r="C102" s="4"/>
      <c r="D102" s="4" t="s">
        <v>106</v>
      </c>
      <c r="E102" s="4" t="s">
        <v>53</v>
      </c>
      <c r="F102" s="4" t="s">
        <v>69</v>
      </c>
      <c r="G102" s="69">
        <f>G103</f>
        <v>250</v>
      </c>
    </row>
    <row r="103" spans="1:7" s="28" customFormat="1" ht="25.5" x14ac:dyDescent="0.2">
      <c r="A103" s="10" t="s">
        <v>78</v>
      </c>
      <c r="B103" s="6" t="s">
        <v>351</v>
      </c>
      <c r="C103" s="6" t="s">
        <v>79</v>
      </c>
      <c r="D103" s="6" t="s">
        <v>106</v>
      </c>
      <c r="E103" s="6" t="s">
        <v>53</v>
      </c>
      <c r="F103" s="6" t="s">
        <v>69</v>
      </c>
      <c r="G103" s="67">
        <f>200+50</f>
        <v>250</v>
      </c>
    </row>
    <row r="104" spans="1:7" s="28" customFormat="1" ht="25.5" x14ac:dyDescent="0.2">
      <c r="A104" s="13" t="s">
        <v>349</v>
      </c>
      <c r="B104" s="4" t="s">
        <v>350</v>
      </c>
      <c r="C104" s="6"/>
      <c r="D104" s="4">
        <v>971</v>
      </c>
      <c r="E104" s="4" t="s">
        <v>53</v>
      </c>
      <c r="F104" s="4" t="s">
        <v>69</v>
      </c>
      <c r="G104" s="5">
        <f>G105</f>
        <v>386.988</v>
      </c>
    </row>
    <row r="105" spans="1:7" s="28" customFormat="1" ht="25.5" x14ac:dyDescent="0.2">
      <c r="A105" s="10" t="s">
        <v>78</v>
      </c>
      <c r="B105" s="6" t="s">
        <v>350</v>
      </c>
      <c r="C105" s="6" t="s">
        <v>79</v>
      </c>
      <c r="D105" s="6">
        <v>971</v>
      </c>
      <c r="E105" s="6" t="s">
        <v>53</v>
      </c>
      <c r="F105" s="6" t="s">
        <v>69</v>
      </c>
      <c r="G105" s="67">
        <v>386.988</v>
      </c>
    </row>
    <row r="106" spans="1:7" s="28" customFormat="1" ht="25.5" x14ac:dyDescent="0.2">
      <c r="A106" s="44" t="s">
        <v>2</v>
      </c>
      <c r="B106" s="8" t="s">
        <v>197</v>
      </c>
      <c r="C106" s="8"/>
      <c r="D106" s="8" t="s">
        <v>106</v>
      </c>
      <c r="E106" s="8" t="s">
        <v>53</v>
      </c>
      <c r="F106" s="8" t="s">
        <v>69</v>
      </c>
      <c r="G106" s="36">
        <f>G107</f>
        <v>320</v>
      </c>
    </row>
    <row r="107" spans="1:7" s="28" customFormat="1" ht="76.5" x14ac:dyDescent="0.2">
      <c r="A107" s="18" t="s">
        <v>229</v>
      </c>
      <c r="B107" s="4" t="s">
        <v>198</v>
      </c>
      <c r="C107" s="4"/>
      <c r="D107" s="4" t="s">
        <v>106</v>
      </c>
      <c r="E107" s="4" t="s">
        <v>53</v>
      </c>
      <c r="F107" s="4" t="s">
        <v>69</v>
      </c>
      <c r="G107" s="5">
        <f>G108</f>
        <v>320</v>
      </c>
    </row>
    <row r="108" spans="1:7" s="28" customFormat="1" ht="25.5" x14ac:dyDescent="0.2">
      <c r="A108" s="18" t="s">
        <v>15</v>
      </c>
      <c r="B108" s="4" t="s">
        <v>296</v>
      </c>
      <c r="C108" s="4"/>
      <c r="D108" s="4" t="s">
        <v>106</v>
      </c>
      <c r="E108" s="4" t="s">
        <v>53</v>
      </c>
      <c r="F108" s="4" t="s">
        <v>69</v>
      </c>
      <c r="G108" s="5">
        <f>G109</f>
        <v>320</v>
      </c>
    </row>
    <row r="109" spans="1:7" s="28" customFormat="1" ht="25.5" x14ac:dyDescent="0.2">
      <c r="A109" s="10" t="s">
        <v>78</v>
      </c>
      <c r="B109" s="6" t="s">
        <v>296</v>
      </c>
      <c r="C109" s="6" t="s">
        <v>79</v>
      </c>
      <c r="D109" s="6" t="s">
        <v>106</v>
      </c>
      <c r="E109" s="6" t="s">
        <v>53</v>
      </c>
      <c r="F109" s="6" t="s">
        <v>69</v>
      </c>
      <c r="G109" s="15">
        <v>320</v>
      </c>
    </row>
    <row r="110" spans="1:7" s="28" customFormat="1" ht="25.5" x14ac:dyDescent="0.2">
      <c r="A110" s="113" t="s">
        <v>395</v>
      </c>
      <c r="B110" s="8" t="s">
        <v>396</v>
      </c>
      <c r="C110" s="8"/>
      <c r="D110" s="8" t="s">
        <v>99</v>
      </c>
      <c r="E110" s="8" t="s">
        <v>53</v>
      </c>
      <c r="F110" s="8" t="s">
        <v>56</v>
      </c>
      <c r="G110" s="36">
        <f>G111</f>
        <v>136127.88946999999</v>
      </c>
    </row>
    <row r="111" spans="1:7" s="112" customFormat="1" ht="25.5" x14ac:dyDescent="0.25">
      <c r="A111" s="13" t="s">
        <v>394</v>
      </c>
      <c r="B111" s="4" t="s">
        <v>393</v>
      </c>
      <c r="C111" s="4"/>
      <c r="D111" s="4" t="s">
        <v>99</v>
      </c>
      <c r="E111" s="4" t="s">
        <v>53</v>
      </c>
      <c r="F111" s="4" t="s">
        <v>56</v>
      </c>
      <c r="G111" s="5">
        <f>G112+G115+G120+G125+G118+G123</f>
        <v>136127.88946999999</v>
      </c>
    </row>
    <row r="112" spans="1:7" s="112" customFormat="1" ht="63.75" x14ac:dyDescent="0.25">
      <c r="A112" s="13" t="s">
        <v>445</v>
      </c>
      <c r="B112" s="4" t="s">
        <v>444</v>
      </c>
      <c r="C112" s="4"/>
      <c r="D112" s="4" t="s">
        <v>99</v>
      </c>
      <c r="E112" s="4" t="s">
        <v>53</v>
      </c>
      <c r="F112" s="4" t="s">
        <v>56</v>
      </c>
      <c r="G112" s="5">
        <f>SUM(G113:G114)</f>
        <v>15500</v>
      </c>
    </row>
    <row r="113" spans="1:7" s="112" customFormat="1" ht="13.5" x14ac:dyDescent="0.25">
      <c r="A113" s="10" t="s">
        <v>109</v>
      </c>
      <c r="B113" s="6" t="s">
        <v>444</v>
      </c>
      <c r="C113" s="6" t="s">
        <v>80</v>
      </c>
      <c r="D113" s="6" t="s">
        <v>99</v>
      </c>
      <c r="E113" s="6" t="s">
        <v>53</v>
      </c>
      <c r="F113" s="6" t="s">
        <v>56</v>
      </c>
      <c r="G113" s="15">
        <v>10000</v>
      </c>
    </row>
    <row r="114" spans="1:7" s="112" customFormat="1" ht="13.5" x14ac:dyDescent="0.25">
      <c r="A114" s="104" t="s">
        <v>297</v>
      </c>
      <c r="B114" s="6" t="s">
        <v>444</v>
      </c>
      <c r="C114" s="6" t="s">
        <v>90</v>
      </c>
      <c r="D114" s="6" t="s">
        <v>99</v>
      </c>
      <c r="E114" s="6" t="s">
        <v>53</v>
      </c>
      <c r="F114" s="6" t="s">
        <v>56</v>
      </c>
      <c r="G114" s="15">
        <v>5500</v>
      </c>
    </row>
    <row r="115" spans="1:7" s="27" customFormat="1" ht="25.5" x14ac:dyDescent="0.2">
      <c r="A115" s="13" t="s">
        <v>394</v>
      </c>
      <c r="B115" s="4" t="s">
        <v>397</v>
      </c>
      <c r="C115" s="4"/>
      <c r="D115" s="4" t="s">
        <v>106</v>
      </c>
      <c r="E115" s="4" t="s">
        <v>53</v>
      </c>
      <c r="F115" s="4" t="s">
        <v>56</v>
      </c>
      <c r="G115" s="5">
        <f>G116+G117</f>
        <v>18271.472829999999</v>
      </c>
    </row>
    <row r="116" spans="1:7" x14ac:dyDescent="0.2">
      <c r="A116" s="10" t="s">
        <v>294</v>
      </c>
      <c r="B116" s="6" t="s">
        <v>397</v>
      </c>
      <c r="C116" s="6" t="s">
        <v>293</v>
      </c>
      <c r="D116" s="6" t="s">
        <v>106</v>
      </c>
      <c r="E116" s="6" t="s">
        <v>53</v>
      </c>
      <c r="F116" s="6" t="s">
        <v>56</v>
      </c>
      <c r="G116" s="15">
        <v>25.855550000000001</v>
      </c>
    </row>
    <row r="117" spans="1:7" x14ac:dyDescent="0.2">
      <c r="A117" s="10" t="s">
        <v>109</v>
      </c>
      <c r="B117" s="6" t="s">
        <v>397</v>
      </c>
      <c r="C117" s="6" t="s">
        <v>80</v>
      </c>
      <c r="D117" s="6" t="s">
        <v>106</v>
      </c>
      <c r="E117" s="6" t="s">
        <v>53</v>
      </c>
      <c r="F117" s="6" t="s">
        <v>56</v>
      </c>
      <c r="G117" s="15">
        <v>18245.617279999999</v>
      </c>
    </row>
    <row r="118" spans="1:7" ht="25.5" x14ac:dyDescent="0.2">
      <c r="A118" s="13" t="s">
        <v>394</v>
      </c>
      <c r="B118" s="4" t="s">
        <v>397</v>
      </c>
      <c r="C118" s="4"/>
      <c r="D118" s="4" t="s">
        <v>99</v>
      </c>
      <c r="E118" s="4" t="s">
        <v>53</v>
      </c>
      <c r="F118" s="4" t="s">
        <v>56</v>
      </c>
      <c r="G118" s="5">
        <f>G119</f>
        <v>225.57965999999999</v>
      </c>
    </row>
    <row r="119" spans="1:7" x14ac:dyDescent="0.2">
      <c r="A119" s="10" t="s">
        <v>297</v>
      </c>
      <c r="B119" s="6" t="s">
        <v>397</v>
      </c>
      <c r="C119" s="6" t="s">
        <v>90</v>
      </c>
      <c r="D119" s="6" t="s">
        <v>99</v>
      </c>
      <c r="E119" s="6" t="s">
        <v>53</v>
      </c>
      <c r="F119" s="6" t="s">
        <v>56</v>
      </c>
      <c r="G119" s="15">
        <v>225.57965999999999</v>
      </c>
    </row>
    <row r="120" spans="1:7" s="112" customFormat="1" ht="38.25" x14ac:dyDescent="0.25">
      <c r="A120" s="13" t="s">
        <v>312</v>
      </c>
      <c r="B120" s="4" t="s">
        <v>392</v>
      </c>
      <c r="C120" s="4"/>
      <c r="D120" s="4" t="s">
        <v>99</v>
      </c>
      <c r="E120" s="4" t="s">
        <v>53</v>
      </c>
      <c r="F120" s="4" t="s">
        <v>56</v>
      </c>
      <c r="G120" s="5">
        <f>G121+G122</f>
        <v>101020.41</v>
      </c>
    </row>
    <row r="121" spans="1:7" s="28" customFormat="1" ht="51" x14ac:dyDescent="0.2">
      <c r="A121" s="10" t="s">
        <v>486</v>
      </c>
      <c r="B121" s="6" t="s">
        <v>392</v>
      </c>
      <c r="C121" s="6" t="s">
        <v>485</v>
      </c>
      <c r="D121" s="6" t="s">
        <v>99</v>
      </c>
      <c r="E121" s="6" t="s">
        <v>53</v>
      </c>
      <c r="F121" s="6" t="s">
        <v>56</v>
      </c>
      <c r="G121" s="15">
        <v>51020.41</v>
      </c>
    </row>
    <row r="122" spans="1:7" s="28" customFormat="1" x14ac:dyDescent="0.2">
      <c r="A122" s="10" t="s">
        <v>109</v>
      </c>
      <c r="B122" s="6" t="s">
        <v>392</v>
      </c>
      <c r="C122" s="6" t="s">
        <v>80</v>
      </c>
      <c r="D122" s="6" t="s">
        <v>99</v>
      </c>
      <c r="E122" s="6" t="s">
        <v>53</v>
      </c>
      <c r="F122" s="6" t="s">
        <v>56</v>
      </c>
      <c r="G122" s="15">
        <v>50000</v>
      </c>
    </row>
    <row r="123" spans="1:7" s="28" customFormat="1" ht="38.25" x14ac:dyDescent="0.2">
      <c r="A123" s="13" t="s">
        <v>312</v>
      </c>
      <c r="B123" s="4" t="s">
        <v>392</v>
      </c>
      <c r="C123" s="4"/>
      <c r="D123" s="4" t="s">
        <v>106</v>
      </c>
      <c r="E123" s="4" t="s">
        <v>53</v>
      </c>
      <c r="F123" s="4" t="s">
        <v>56</v>
      </c>
      <c r="G123" s="5">
        <f>G124</f>
        <v>728.47</v>
      </c>
    </row>
    <row r="124" spans="1:7" s="112" customFormat="1" ht="13.5" x14ac:dyDescent="0.25">
      <c r="A124" s="10" t="s">
        <v>109</v>
      </c>
      <c r="B124" s="6" t="s">
        <v>392</v>
      </c>
      <c r="C124" s="6" t="s">
        <v>80</v>
      </c>
      <c r="D124" s="6" t="s">
        <v>106</v>
      </c>
      <c r="E124" s="6" t="s">
        <v>53</v>
      </c>
      <c r="F124" s="6" t="s">
        <v>56</v>
      </c>
      <c r="G124" s="15">
        <v>728.47</v>
      </c>
    </row>
    <row r="125" spans="1:7" s="112" customFormat="1" ht="63.75" x14ac:dyDescent="0.25">
      <c r="A125" s="13" t="s">
        <v>391</v>
      </c>
      <c r="B125" s="4" t="s">
        <v>390</v>
      </c>
      <c r="C125" s="4"/>
      <c r="D125" s="4" t="s">
        <v>99</v>
      </c>
      <c r="E125" s="4" t="s">
        <v>53</v>
      </c>
      <c r="F125" s="4" t="s">
        <v>56</v>
      </c>
      <c r="G125" s="5">
        <f>G126</f>
        <v>381.95697999999999</v>
      </c>
    </row>
    <row r="126" spans="1:7" s="28" customFormat="1" x14ac:dyDescent="0.2">
      <c r="A126" s="10" t="s">
        <v>297</v>
      </c>
      <c r="B126" s="6" t="s">
        <v>390</v>
      </c>
      <c r="C126" s="6" t="s">
        <v>90</v>
      </c>
      <c r="D126" s="6" t="s">
        <v>99</v>
      </c>
      <c r="E126" s="6" t="s">
        <v>53</v>
      </c>
      <c r="F126" s="6" t="s">
        <v>56</v>
      </c>
      <c r="G126" s="15">
        <v>381.95697999999999</v>
      </c>
    </row>
    <row r="127" spans="1:7" s="28" customFormat="1" ht="38.25" x14ac:dyDescent="0.2">
      <c r="A127" s="57" t="s">
        <v>505</v>
      </c>
      <c r="B127" s="58" t="s">
        <v>126</v>
      </c>
      <c r="C127" s="58"/>
      <c r="D127" s="58"/>
      <c r="E127" s="58"/>
      <c r="F127" s="58"/>
      <c r="G127" s="59">
        <f>G128</f>
        <v>135</v>
      </c>
    </row>
    <row r="128" spans="1:7" s="28" customFormat="1" ht="38.25" x14ac:dyDescent="0.2">
      <c r="A128" s="18" t="s">
        <v>34</v>
      </c>
      <c r="B128" s="4" t="s">
        <v>215</v>
      </c>
      <c r="C128" s="4"/>
      <c r="D128" s="4">
        <v>968</v>
      </c>
      <c r="E128" s="4" t="s">
        <v>51</v>
      </c>
      <c r="F128" s="4" t="s">
        <v>73</v>
      </c>
      <c r="G128" s="5">
        <f>G129</f>
        <v>135</v>
      </c>
    </row>
    <row r="129" spans="1:7" s="28" customFormat="1" ht="25.5" x14ac:dyDescent="0.2">
      <c r="A129" s="12" t="s">
        <v>105</v>
      </c>
      <c r="B129" s="4" t="s">
        <v>216</v>
      </c>
      <c r="C129" s="7"/>
      <c r="D129" s="4">
        <v>968</v>
      </c>
      <c r="E129" s="4" t="s">
        <v>51</v>
      </c>
      <c r="F129" s="4" t="s">
        <v>73</v>
      </c>
      <c r="G129" s="5">
        <f>G130+G131</f>
        <v>135</v>
      </c>
    </row>
    <row r="130" spans="1:7" s="28" customFormat="1" ht="25.5" x14ac:dyDescent="0.2">
      <c r="A130" s="52" t="s">
        <v>78</v>
      </c>
      <c r="B130" s="6" t="s">
        <v>216</v>
      </c>
      <c r="C130" s="6" t="s">
        <v>79</v>
      </c>
      <c r="D130" s="6">
        <v>968</v>
      </c>
      <c r="E130" s="6" t="s">
        <v>51</v>
      </c>
      <c r="F130" s="6" t="s">
        <v>73</v>
      </c>
      <c r="G130" s="15">
        <v>125</v>
      </c>
    </row>
    <row r="131" spans="1:7" s="28" customFormat="1" x14ac:dyDescent="0.2">
      <c r="A131" s="11" t="s">
        <v>226</v>
      </c>
      <c r="B131" s="6" t="s">
        <v>216</v>
      </c>
      <c r="C131" s="6" t="s">
        <v>225</v>
      </c>
      <c r="D131" s="6">
        <v>968</v>
      </c>
      <c r="E131" s="6" t="s">
        <v>51</v>
      </c>
      <c r="F131" s="6" t="s">
        <v>73</v>
      </c>
      <c r="G131" s="15">
        <v>10</v>
      </c>
    </row>
    <row r="132" spans="1:7" s="28" customFormat="1" ht="38.25" x14ac:dyDescent="0.2">
      <c r="A132" s="60" t="s">
        <v>506</v>
      </c>
      <c r="B132" s="58" t="s">
        <v>40</v>
      </c>
      <c r="C132" s="58"/>
      <c r="D132" s="58"/>
      <c r="E132" s="58"/>
      <c r="F132" s="58"/>
      <c r="G132" s="63">
        <f>G133+G136+G159</f>
        <v>675184.2084</v>
      </c>
    </row>
    <row r="133" spans="1:7" s="107" customFormat="1" ht="38.25" x14ac:dyDescent="0.2">
      <c r="A133" s="105" t="s">
        <v>41</v>
      </c>
      <c r="B133" s="106" t="s">
        <v>360</v>
      </c>
      <c r="C133" s="106"/>
      <c r="D133" s="106" t="s">
        <v>43</v>
      </c>
      <c r="E133" s="106" t="s">
        <v>53</v>
      </c>
      <c r="F133" s="106" t="s">
        <v>55</v>
      </c>
      <c r="G133" s="73">
        <f>G134</f>
        <v>110</v>
      </c>
    </row>
    <row r="134" spans="1:7" s="107" customFormat="1" ht="25.5" x14ac:dyDescent="0.2">
      <c r="A134" s="105" t="s">
        <v>105</v>
      </c>
      <c r="B134" s="106" t="s">
        <v>359</v>
      </c>
      <c r="C134" s="106"/>
      <c r="D134" s="106" t="s">
        <v>43</v>
      </c>
      <c r="E134" s="106" t="s">
        <v>53</v>
      </c>
      <c r="F134" s="106" t="s">
        <v>55</v>
      </c>
      <c r="G134" s="73">
        <f>G135</f>
        <v>110</v>
      </c>
    </row>
    <row r="135" spans="1:7" s="103" customFormat="1" ht="25.5" x14ac:dyDescent="0.2">
      <c r="A135" s="52" t="s">
        <v>78</v>
      </c>
      <c r="B135" s="82" t="s">
        <v>359</v>
      </c>
      <c r="C135" s="82" t="s">
        <v>79</v>
      </c>
      <c r="D135" s="82" t="s">
        <v>43</v>
      </c>
      <c r="E135" s="82" t="s">
        <v>53</v>
      </c>
      <c r="F135" s="82" t="s">
        <v>55</v>
      </c>
      <c r="G135" s="84">
        <v>110</v>
      </c>
    </row>
    <row r="136" spans="1:7" s="102" customFormat="1" ht="51" x14ac:dyDescent="0.2">
      <c r="A136" s="55" t="s">
        <v>365</v>
      </c>
      <c r="B136" s="106" t="s">
        <v>364</v>
      </c>
      <c r="C136" s="106"/>
      <c r="D136" s="106" t="s">
        <v>99</v>
      </c>
      <c r="E136" s="106" t="s">
        <v>54</v>
      </c>
      <c r="F136" s="106" t="s">
        <v>65</v>
      </c>
      <c r="G136" s="73">
        <f>G137+G140+G143+G146+G149+G152+G156</f>
        <v>666444.14020000002</v>
      </c>
    </row>
    <row r="137" spans="1:7" s="107" customFormat="1" ht="51" x14ac:dyDescent="0.2">
      <c r="A137" s="105" t="s">
        <v>363</v>
      </c>
      <c r="B137" s="106" t="s">
        <v>362</v>
      </c>
      <c r="C137" s="106"/>
      <c r="D137" s="106" t="s">
        <v>99</v>
      </c>
      <c r="E137" s="106" t="s">
        <v>54</v>
      </c>
      <c r="F137" s="106" t="s">
        <v>65</v>
      </c>
      <c r="G137" s="73">
        <f>G138</f>
        <v>39145.870000000003</v>
      </c>
    </row>
    <row r="138" spans="1:7" s="107" customFormat="1" ht="18" customHeight="1" x14ac:dyDescent="0.2">
      <c r="A138" s="108" t="s">
        <v>324</v>
      </c>
      <c r="B138" s="106" t="s">
        <v>361</v>
      </c>
      <c r="C138" s="106"/>
      <c r="D138" s="106" t="s">
        <v>99</v>
      </c>
      <c r="E138" s="106" t="s">
        <v>54</v>
      </c>
      <c r="F138" s="106" t="s">
        <v>65</v>
      </c>
      <c r="G138" s="73">
        <f>G139</f>
        <v>39145.870000000003</v>
      </c>
    </row>
    <row r="139" spans="1:7" s="103" customFormat="1" x14ac:dyDescent="0.2">
      <c r="A139" s="104" t="s">
        <v>297</v>
      </c>
      <c r="B139" s="82" t="s">
        <v>361</v>
      </c>
      <c r="C139" s="82" t="s">
        <v>90</v>
      </c>
      <c r="D139" s="82" t="s">
        <v>99</v>
      </c>
      <c r="E139" s="82" t="s">
        <v>54</v>
      </c>
      <c r="F139" s="82" t="s">
        <v>65</v>
      </c>
      <c r="G139" s="84">
        <v>39145.870000000003</v>
      </c>
    </row>
    <row r="140" spans="1:7" s="107" customFormat="1" ht="38.25" x14ac:dyDescent="0.2">
      <c r="A140" s="105" t="s">
        <v>367</v>
      </c>
      <c r="B140" s="106" t="s">
        <v>371</v>
      </c>
      <c r="C140" s="106"/>
      <c r="D140" s="106" t="s">
        <v>106</v>
      </c>
      <c r="E140" s="106" t="s">
        <v>57</v>
      </c>
      <c r="F140" s="106" t="s">
        <v>51</v>
      </c>
      <c r="G140" s="73">
        <f>G141</f>
        <v>111818.37</v>
      </c>
    </row>
    <row r="141" spans="1:7" s="107" customFormat="1" ht="25.5" x14ac:dyDescent="0.2">
      <c r="A141" s="108" t="s">
        <v>324</v>
      </c>
      <c r="B141" s="106" t="s">
        <v>366</v>
      </c>
      <c r="C141" s="106"/>
      <c r="D141" s="106" t="s">
        <v>106</v>
      </c>
      <c r="E141" s="106" t="s">
        <v>57</v>
      </c>
      <c r="F141" s="106" t="s">
        <v>51</v>
      </c>
      <c r="G141" s="73">
        <f>G142</f>
        <v>111818.37</v>
      </c>
    </row>
    <row r="142" spans="1:7" s="103" customFormat="1" ht="38.25" x14ac:dyDescent="0.2">
      <c r="A142" s="104" t="s">
        <v>353</v>
      </c>
      <c r="B142" s="82" t="s">
        <v>366</v>
      </c>
      <c r="C142" s="82" t="s">
        <v>352</v>
      </c>
      <c r="D142" s="82" t="s">
        <v>106</v>
      </c>
      <c r="E142" s="82" t="s">
        <v>57</v>
      </c>
      <c r="F142" s="82" t="s">
        <v>51</v>
      </c>
      <c r="G142" s="84">
        <v>111818.37</v>
      </c>
    </row>
    <row r="143" spans="1:7" s="107" customFormat="1" ht="51" x14ac:dyDescent="0.2">
      <c r="A143" s="105" t="s">
        <v>370</v>
      </c>
      <c r="B143" s="106" t="s">
        <v>369</v>
      </c>
      <c r="C143" s="106"/>
      <c r="D143" s="106" t="s">
        <v>99</v>
      </c>
      <c r="E143" s="106" t="s">
        <v>54</v>
      </c>
      <c r="F143" s="106" t="s">
        <v>65</v>
      </c>
      <c r="G143" s="73">
        <f>G144</f>
        <v>65550.47</v>
      </c>
    </row>
    <row r="144" spans="1:7" s="107" customFormat="1" ht="25.5" x14ac:dyDescent="0.2">
      <c r="A144" s="108" t="s">
        <v>324</v>
      </c>
      <c r="B144" s="106" t="s">
        <v>368</v>
      </c>
      <c r="C144" s="106"/>
      <c r="D144" s="106" t="s">
        <v>99</v>
      </c>
      <c r="E144" s="106" t="s">
        <v>54</v>
      </c>
      <c r="F144" s="106" t="s">
        <v>65</v>
      </c>
      <c r="G144" s="73">
        <f>G145</f>
        <v>65550.47</v>
      </c>
    </row>
    <row r="145" spans="1:7" s="103" customFormat="1" x14ac:dyDescent="0.2">
      <c r="A145" s="104" t="s">
        <v>297</v>
      </c>
      <c r="B145" s="82" t="s">
        <v>368</v>
      </c>
      <c r="C145" s="82" t="s">
        <v>90</v>
      </c>
      <c r="D145" s="82" t="s">
        <v>99</v>
      </c>
      <c r="E145" s="82" t="s">
        <v>54</v>
      </c>
      <c r="F145" s="82" t="s">
        <v>65</v>
      </c>
      <c r="G145" s="84">
        <v>65550.47</v>
      </c>
    </row>
    <row r="146" spans="1:7" s="107" customFormat="1" ht="41.25" customHeight="1" x14ac:dyDescent="0.2">
      <c r="A146" s="105" t="s">
        <v>374</v>
      </c>
      <c r="B146" s="106" t="s">
        <v>373</v>
      </c>
      <c r="C146" s="106"/>
      <c r="D146" s="106" t="s">
        <v>99</v>
      </c>
      <c r="E146" s="106" t="s">
        <v>57</v>
      </c>
      <c r="F146" s="106" t="s">
        <v>51</v>
      </c>
      <c r="G146" s="73">
        <f>G147</f>
        <v>71232.36</v>
      </c>
    </row>
    <row r="147" spans="1:7" s="107" customFormat="1" ht="14.25" customHeight="1" x14ac:dyDescent="0.2">
      <c r="A147" s="108" t="s">
        <v>324</v>
      </c>
      <c r="B147" s="106" t="s">
        <v>372</v>
      </c>
      <c r="C147" s="106"/>
      <c r="D147" s="106" t="s">
        <v>99</v>
      </c>
      <c r="E147" s="106" t="s">
        <v>57</v>
      </c>
      <c r="F147" s="106" t="s">
        <v>51</v>
      </c>
      <c r="G147" s="73">
        <f>G148</f>
        <v>71232.36</v>
      </c>
    </row>
    <row r="148" spans="1:7" s="103" customFormat="1" ht="14.25" customHeight="1" x14ac:dyDescent="0.2">
      <c r="A148" s="104" t="s">
        <v>297</v>
      </c>
      <c r="B148" s="82" t="s">
        <v>372</v>
      </c>
      <c r="C148" s="82" t="s">
        <v>90</v>
      </c>
      <c r="D148" s="82" t="s">
        <v>99</v>
      </c>
      <c r="E148" s="82" t="s">
        <v>57</v>
      </c>
      <c r="F148" s="82" t="s">
        <v>51</v>
      </c>
      <c r="G148" s="84">
        <v>71232.36</v>
      </c>
    </row>
    <row r="149" spans="1:7" s="107" customFormat="1" ht="39" customHeight="1" x14ac:dyDescent="0.2">
      <c r="A149" s="105" t="s">
        <v>377</v>
      </c>
      <c r="B149" s="106" t="s">
        <v>376</v>
      </c>
      <c r="C149" s="106"/>
      <c r="D149" s="106" t="s">
        <v>106</v>
      </c>
      <c r="E149" s="106" t="s">
        <v>68</v>
      </c>
      <c r="F149" s="106" t="s">
        <v>52</v>
      </c>
      <c r="G149" s="73">
        <f>G150</f>
        <v>162517.7102</v>
      </c>
    </row>
    <row r="150" spans="1:7" s="107" customFormat="1" ht="14.25" customHeight="1" x14ac:dyDescent="0.2">
      <c r="A150" s="108" t="s">
        <v>324</v>
      </c>
      <c r="B150" s="106" t="s">
        <v>375</v>
      </c>
      <c r="C150" s="106"/>
      <c r="D150" s="106" t="s">
        <v>106</v>
      </c>
      <c r="E150" s="106" t="s">
        <v>68</v>
      </c>
      <c r="F150" s="106" t="s">
        <v>52</v>
      </c>
      <c r="G150" s="73">
        <f>G151</f>
        <v>162517.7102</v>
      </c>
    </row>
    <row r="151" spans="1:7" s="103" customFormat="1" ht="37.5" customHeight="1" x14ac:dyDescent="0.2">
      <c r="A151" s="104" t="s">
        <v>353</v>
      </c>
      <c r="B151" s="82" t="s">
        <v>375</v>
      </c>
      <c r="C151" s="82" t="s">
        <v>352</v>
      </c>
      <c r="D151" s="82" t="s">
        <v>106</v>
      </c>
      <c r="E151" s="82" t="s">
        <v>68</v>
      </c>
      <c r="F151" s="82" t="s">
        <v>52</v>
      </c>
      <c r="G151" s="84">
        <v>162517.7102</v>
      </c>
    </row>
    <row r="152" spans="1:7" s="107" customFormat="1" ht="36" customHeight="1" x14ac:dyDescent="0.2">
      <c r="A152" s="105" t="s">
        <v>380</v>
      </c>
      <c r="B152" s="106" t="s">
        <v>379</v>
      </c>
      <c r="C152" s="106"/>
      <c r="D152" s="106" t="s">
        <v>99</v>
      </c>
      <c r="E152" s="106" t="s">
        <v>55</v>
      </c>
      <c r="F152" s="106" t="s">
        <v>52</v>
      </c>
      <c r="G152" s="73">
        <f>G153</f>
        <v>103070</v>
      </c>
    </row>
    <row r="153" spans="1:7" s="107" customFormat="1" ht="14.25" customHeight="1" x14ac:dyDescent="0.2">
      <c r="A153" s="108" t="s">
        <v>324</v>
      </c>
      <c r="B153" s="106" t="s">
        <v>378</v>
      </c>
      <c r="C153" s="106"/>
      <c r="D153" s="106" t="s">
        <v>99</v>
      </c>
      <c r="E153" s="106" t="s">
        <v>55</v>
      </c>
      <c r="F153" s="106" t="s">
        <v>52</v>
      </c>
      <c r="G153" s="73">
        <f>G154+G155</f>
        <v>103070</v>
      </c>
    </row>
    <row r="154" spans="1:7" s="103" customFormat="1" ht="14.25" customHeight="1" x14ac:dyDescent="0.2">
      <c r="A154" s="104" t="s">
        <v>109</v>
      </c>
      <c r="B154" s="82" t="s">
        <v>378</v>
      </c>
      <c r="C154" s="82" t="s">
        <v>80</v>
      </c>
      <c r="D154" s="82" t="s">
        <v>99</v>
      </c>
      <c r="E154" s="82" t="s">
        <v>55</v>
      </c>
      <c r="F154" s="82" t="s">
        <v>52</v>
      </c>
      <c r="G154" s="84">
        <v>51535</v>
      </c>
    </row>
    <row r="155" spans="1:7" s="103" customFormat="1" x14ac:dyDescent="0.2">
      <c r="A155" s="104" t="s">
        <v>297</v>
      </c>
      <c r="B155" s="82" t="s">
        <v>378</v>
      </c>
      <c r="C155" s="82" t="s">
        <v>90</v>
      </c>
      <c r="D155" s="82" t="s">
        <v>99</v>
      </c>
      <c r="E155" s="82" t="s">
        <v>55</v>
      </c>
      <c r="F155" s="82" t="s">
        <v>52</v>
      </c>
      <c r="G155" s="84">
        <v>51535</v>
      </c>
    </row>
    <row r="156" spans="1:7" s="107" customFormat="1" ht="38.25" x14ac:dyDescent="0.2">
      <c r="A156" s="105" t="s">
        <v>383</v>
      </c>
      <c r="B156" s="106" t="s">
        <v>382</v>
      </c>
      <c r="C156" s="106"/>
      <c r="D156" s="106" t="s">
        <v>99</v>
      </c>
      <c r="E156" s="106" t="s">
        <v>57</v>
      </c>
      <c r="F156" s="106" t="s">
        <v>51</v>
      </c>
      <c r="G156" s="73">
        <f>G157</f>
        <v>113109.36</v>
      </c>
    </row>
    <row r="157" spans="1:7" s="107" customFormat="1" ht="25.5" x14ac:dyDescent="0.2">
      <c r="A157" s="108" t="s">
        <v>324</v>
      </c>
      <c r="B157" s="106" t="s">
        <v>381</v>
      </c>
      <c r="C157" s="106"/>
      <c r="D157" s="106" t="s">
        <v>99</v>
      </c>
      <c r="E157" s="106" t="s">
        <v>57</v>
      </c>
      <c r="F157" s="106" t="s">
        <v>51</v>
      </c>
      <c r="G157" s="73">
        <f>G158</f>
        <v>113109.36</v>
      </c>
    </row>
    <row r="158" spans="1:7" s="103" customFormat="1" x14ac:dyDescent="0.2">
      <c r="A158" s="104" t="s">
        <v>297</v>
      </c>
      <c r="B158" s="82" t="s">
        <v>381</v>
      </c>
      <c r="C158" s="82" t="s">
        <v>90</v>
      </c>
      <c r="D158" s="82" t="s">
        <v>99</v>
      </c>
      <c r="E158" s="82" t="s">
        <v>57</v>
      </c>
      <c r="F158" s="82" t="s">
        <v>51</v>
      </c>
      <c r="G158" s="84">
        <v>113109.36</v>
      </c>
    </row>
    <row r="159" spans="1:7" s="103" customFormat="1" ht="38.25" x14ac:dyDescent="0.2">
      <c r="A159" s="12" t="s">
        <v>389</v>
      </c>
      <c r="B159" s="106" t="s">
        <v>385</v>
      </c>
      <c r="C159" s="106"/>
      <c r="D159" s="106" t="s">
        <v>99</v>
      </c>
      <c r="E159" s="106" t="s">
        <v>59</v>
      </c>
      <c r="F159" s="106" t="s">
        <v>65</v>
      </c>
      <c r="G159" s="73">
        <f>G160</f>
        <v>8630.0681999999997</v>
      </c>
    </row>
    <row r="160" spans="1:7" s="107" customFormat="1" ht="25.5" x14ac:dyDescent="0.2">
      <c r="A160" s="108" t="s">
        <v>324</v>
      </c>
      <c r="B160" s="106" t="s">
        <v>384</v>
      </c>
      <c r="C160" s="106"/>
      <c r="D160" s="106" t="s">
        <v>99</v>
      </c>
      <c r="E160" s="106" t="s">
        <v>59</v>
      </c>
      <c r="F160" s="106" t="s">
        <v>65</v>
      </c>
      <c r="G160" s="73">
        <f>G161</f>
        <v>8630.0681999999997</v>
      </c>
    </row>
    <row r="161" spans="1:7" s="103" customFormat="1" x14ac:dyDescent="0.2">
      <c r="A161" s="104" t="s">
        <v>297</v>
      </c>
      <c r="B161" s="82" t="s">
        <v>384</v>
      </c>
      <c r="C161" s="82" t="s">
        <v>90</v>
      </c>
      <c r="D161" s="82" t="s">
        <v>99</v>
      </c>
      <c r="E161" s="82" t="s">
        <v>59</v>
      </c>
      <c r="F161" s="82" t="s">
        <v>65</v>
      </c>
      <c r="G161" s="84">
        <v>8630.0681999999997</v>
      </c>
    </row>
    <row r="162" spans="1:7" s="28" customFormat="1" ht="25.5" x14ac:dyDescent="0.2">
      <c r="A162" s="35" t="s">
        <v>507</v>
      </c>
      <c r="B162" s="58" t="s">
        <v>128</v>
      </c>
      <c r="C162" s="58"/>
      <c r="D162" s="58"/>
      <c r="E162" s="58"/>
      <c r="F162" s="58"/>
      <c r="G162" s="59">
        <f>G163+G177+G192+G199</f>
        <v>79597.165859999994</v>
      </c>
    </row>
    <row r="163" spans="1:7" s="28" customFormat="1" ht="13.5" x14ac:dyDescent="0.2">
      <c r="A163" s="29" t="s">
        <v>4</v>
      </c>
      <c r="B163" s="7" t="s">
        <v>134</v>
      </c>
      <c r="C163" s="7"/>
      <c r="D163" s="7" t="s">
        <v>98</v>
      </c>
      <c r="E163" s="7" t="s">
        <v>66</v>
      </c>
      <c r="F163" s="7" t="s">
        <v>51</v>
      </c>
      <c r="G163" s="30">
        <f>G164</f>
        <v>15545.391529999999</v>
      </c>
    </row>
    <row r="164" spans="1:7" s="28" customFormat="1" ht="25.5" x14ac:dyDescent="0.2">
      <c r="A164" s="18" t="s">
        <v>135</v>
      </c>
      <c r="B164" s="4" t="s">
        <v>136</v>
      </c>
      <c r="C164" s="4"/>
      <c r="D164" s="4" t="s">
        <v>98</v>
      </c>
      <c r="E164" s="4" t="s">
        <v>57</v>
      </c>
      <c r="F164" s="4" t="s">
        <v>51</v>
      </c>
      <c r="G164" s="5">
        <f>G165+G171+G167+G169+G173+G175</f>
        <v>15545.391529999999</v>
      </c>
    </row>
    <row r="165" spans="1:7" s="28" customFormat="1" ht="25.5" x14ac:dyDescent="0.2">
      <c r="A165" s="17" t="s">
        <v>137</v>
      </c>
      <c r="B165" s="4" t="s">
        <v>138</v>
      </c>
      <c r="C165" s="4"/>
      <c r="D165" s="4" t="s">
        <v>98</v>
      </c>
      <c r="E165" s="4" t="s">
        <v>57</v>
      </c>
      <c r="F165" s="4" t="s">
        <v>51</v>
      </c>
      <c r="G165" s="69">
        <f>G166</f>
        <v>3619.4981200000002</v>
      </c>
    </row>
    <row r="166" spans="1:7" s="28" customFormat="1" ht="51" x14ac:dyDescent="0.2">
      <c r="A166" s="11" t="s">
        <v>81</v>
      </c>
      <c r="B166" s="6" t="s">
        <v>138</v>
      </c>
      <c r="C166" s="6" t="s">
        <v>86</v>
      </c>
      <c r="D166" s="6" t="s">
        <v>98</v>
      </c>
      <c r="E166" s="6" t="s">
        <v>57</v>
      </c>
      <c r="F166" s="6" t="s">
        <v>51</v>
      </c>
      <c r="G166" s="67">
        <f>3721.69812-102.2</f>
        <v>3619.4981200000002</v>
      </c>
    </row>
    <row r="167" spans="1:7" s="112" customFormat="1" ht="39" x14ac:dyDescent="0.25">
      <c r="A167" s="17" t="s">
        <v>410</v>
      </c>
      <c r="B167" s="4" t="s">
        <v>409</v>
      </c>
      <c r="C167" s="4"/>
      <c r="D167" s="4" t="s">
        <v>98</v>
      </c>
      <c r="E167" s="4" t="s">
        <v>57</v>
      </c>
      <c r="F167" s="4" t="s">
        <v>51</v>
      </c>
      <c r="G167" s="69">
        <f>G168</f>
        <v>256.46740999999997</v>
      </c>
    </row>
    <row r="168" spans="1:7" s="28" customFormat="1" x14ac:dyDescent="0.2">
      <c r="A168" s="11" t="s">
        <v>408</v>
      </c>
      <c r="B168" s="6" t="s">
        <v>409</v>
      </c>
      <c r="C168" s="6" t="s">
        <v>84</v>
      </c>
      <c r="D168" s="6" t="s">
        <v>98</v>
      </c>
      <c r="E168" s="6" t="s">
        <v>57</v>
      </c>
      <c r="F168" s="6" t="s">
        <v>51</v>
      </c>
      <c r="G168" s="67">
        <v>256.46740999999997</v>
      </c>
    </row>
    <row r="169" spans="1:7" s="112" customFormat="1" ht="26.25" x14ac:dyDescent="0.25">
      <c r="A169" s="17" t="s">
        <v>344</v>
      </c>
      <c r="B169" s="4" t="s">
        <v>407</v>
      </c>
      <c r="C169" s="4"/>
      <c r="D169" s="4" t="s">
        <v>98</v>
      </c>
      <c r="E169" s="4" t="s">
        <v>57</v>
      </c>
      <c r="F169" s="4" t="s">
        <v>51</v>
      </c>
      <c r="G169" s="69">
        <f>G170</f>
        <v>3000</v>
      </c>
    </row>
    <row r="170" spans="1:7" s="28" customFormat="1" ht="51" x14ac:dyDescent="0.2">
      <c r="A170" s="11" t="s">
        <v>81</v>
      </c>
      <c r="B170" s="6" t="s">
        <v>407</v>
      </c>
      <c r="C170" s="6" t="s">
        <v>86</v>
      </c>
      <c r="D170" s="6" t="s">
        <v>98</v>
      </c>
      <c r="E170" s="6" t="s">
        <v>57</v>
      </c>
      <c r="F170" s="6" t="s">
        <v>51</v>
      </c>
      <c r="G170" s="67">
        <v>3000</v>
      </c>
    </row>
    <row r="171" spans="1:7" s="28" customFormat="1" ht="25.5" x14ac:dyDescent="0.2">
      <c r="A171" s="17" t="s">
        <v>139</v>
      </c>
      <c r="B171" s="4" t="s">
        <v>234</v>
      </c>
      <c r="C171" s="4"/>
      <c r="D171" s="4" t="s">
        <v>98</v>
      </c>
      <c r="E171" s="4" t="s">
        <v>57</v>
      </c>
      <c r="F171" s="4" t="s">
        <v>51</v>
      </c>
      <c r="G171" s="5">
        <f>G172</f>
        <v>7729.5320000000002</v>
      </c>
    </row>
    <row r="172" spans="1:7" s="28" customFormat="1" ht="51" x14ac:dyDescent="0.2">
      <c r="A172" s="11" t="s">
        <v>81</v>
      </c>
      <c r="B172" s="6" t="s">
        <v>234</v>
      </c>
      <c r="C172" s="6" t="s">
        <v>86</v>
      </c>
      <c r="D172" s="6" t="s">
        <v>98</v>
      </c>
      <c r="E172" s="6" t="s">
        <v>57</v>
      </c>
      <c r="F172" s="6" t="s">
        <v>51</v>
      </c>
      <c r="G172" s="67">
        <v>7729.5320000000002</v>
      </c>
    </row>
    <row r="173" spans="1:7" s="28" customFormat="1" ht="25.5" x14ac:dyDescent="0.2">
      <c r="A173" s="17" t="s">
        <v>487</v>
      </c>
      <c r="B173" s="4" t="s">
        <v>488</v>
      </c>
      <c r="C173" s="4"/>
      <c r="D173" s="4" t="s">
        <v>98</v>
      </c>
      <c r="E173" s="4" t="s">
        <v>57</v>
      </c>
      <c r="F173" s="4" t="s">
        <v>51</v>
      </c>
      <c r="G173" s="5">
        <f>G174</f>
        <v>209.89400000000001</v>
      </c>
    </row>
    <row r="174" spans="1:7" s="28" customFormat="1" x14ac:dyDescent="0.2">
      <c r="A174" s="43" t="s">
        <v>83</v>
      </c>
      <c r="B174" s="6" t="s">
        <v>488</v>
      </c>
      <c r="C174" s="6" t="s">
        <v>84</v>
      </c>
      <c r="D174" s="6" t="s">
        <v>98</v>
      </c>
      <c r="E174" s="6" t="s">
        <v>57</v>
      </c>
      <c r="F174" s="6" t="s">
        <v>51</v>
      </c>
      <c r="G174" s="67">
        <v>209.89400000000001</v>
      </c>
    </row>
    <row r="175" spans="1:7" s="28" customFormat="1" ht="51" x14ac:dyDescent="0.2">
      <c r="A175" s="13" t="s">
        <v>482</v>
      </c>
      <c r="B175" s="4" t="s">
        <v>490</v>
      </c>
      <c r="C175" s="4"/>
      <c r="D175" s="4" t="s">
        <v>98</v>
      </c>
      <c r="E175" s="4" t="s">
        <v>57</v>
      </c>
      <c r="F175" s="4" t="s">
        <v>51</v>
      </c>
      <c r="G175" s="69">
        <f>G176</f>
        <v>730</v>
      </c>
    </row>
    <row r="176" spans="1:7" s="28" customFormat="1" ht="51" x14ac:dyDescent="0.2">
      <c r="A176" s="19" t="s">
        <v>82</v>
      </c>
      <c r="B176" s="6" t="s">
        <v>490</v>
      </c>
      <c r="C176" s="6" t="s">
        <v>86</v>
      </c>
      <c r="D176" s="6" t="s">
        <v>98</v>
      </c>
      <c r="E176" s="6" t="s">
        <v>57</v>
      </c>
      <c r="F176" s="6" t="s">
        <v>51</v>
      </c>
      <c r="G176" s="67">
        <v>730</v>
      </c>
    </row>
    <row r="177" spans="1:7" s="28" customFormat="1" ht="27" x14ac:dyDescent="0.25">
      <c r="A177" s="45" t="s">
        <v>5</v>
      </c>
      <c r="B177" s="7" t="s">
        <v>140</v>
      </c>
      <c r="C177" s="7"/>
      <c r="D177" s="7" t="s">
        <v>98</v>
      </c>
      <c r="E177" s="7" t="s">
        <v>66</v>
      </c>
      <c r="F177" s="7" t="s">
        <v>51</v>
      </c>
      <c r="G177" s="68">
        <f>G178</f>
        <v>27143.51195</v>
      </c>
    </row>
    <row r="178" spans="1:7" s="28" customFormat="1" ht="25.5" x14ac:dyDescent="0.2">
      <c r="A178" s="18" t="s">
        <v>141</v>
      </c>
      <c r="B178" s="4" t="s">
        <v>142</v>
      </c>
      <c r="C178" s="4"/>
      <c r="D178" s="4" t="s">
        <v>98</v>
      </c>
      <c r="E178" s="4" t="s">
        <v>57</v>
      </c>
      <c r="F178" s="4" t="s">
        <v>51</v>
      </c>
      <c r="G178" s="69">
        <f>G185+G179+G181+G183+G187+G189</f>
        <v>27143.51195</v>
      </c>
    </row>
    <row r="179" spans="1:7" s="28" customFormat="1" ht="38.25" x14ac:dyDescent="0.2">
      <c r="A179" s="17" t="s">
        <v>143</v>
      </c>
      <c r="B179" s="4" t="s">
        <v>144</v>
      </c>
      <c r="C179" s="4"/>
      <c r="D179" s="4" t="s">
        <v>98</v>
      </c>
      <c r="E179" s="4" t="s">
        <v>66</v>
      </c>
      <c r="F179" s="4" t="s">
        <v>51</v>
      </c>
      <c r="G179" s="69">
        <f>SUM(G180)</f>
        <v>5064.8092200000001</v>
      </c>
    </row>
    <row r="180" spans="1:7" s="28" customFormat="1" ht="51" x14ac:dyDescent="0.2">
      <c r="A180" s="19" t="s">
        <v>82</v>
      </c>
      <c r="B180" s="6" t="s">
        <v>144</v>
      </c>
      <c r="C180" s="6" t="s">
        <v>85</v>
      </c>
      <c r="D180" s="6" t="s">
        <v>98</v>
      </c>
      <c r="E180" s="6" t="s">
        <v>57</v>
      </c>
      <c r="F180" s="6" t="s">
        <v>51</v>
      </c>
      <c r="G180" s="74">
        <v>5064.8092200000001</v>
      </c>
    </row>
    <row r="181" spans="1:7" s="112" customFormat="1" ht="38.25" x14ac:dyDescent="0.25">
      <c r="A181" s="18" t="s">
        <v>413</v>
      </c>
      <c r="B181" s="4" t="s">
        <v>412</v>
      </c>
      <c r="C181" s="4"/>
      <c r="D181" s="4" t="s">
        <v>98</v>
      </c>
      <c r="E181" s="4" t="s">
        <v>57</v>
      </c>
      <c r="F181" s="4" t="s">
        <v>51</v>
      </c>
      <c r="G181" s="114">
        <f>G182</f>
        <v>1003.38579</v>
      </c>
    </row>
    <row r="182" spans="1:7" s="28" customFormat="1" x14ac:dyDescent="0.2">
      <c r="A182" s="19" t="s">
        <v>297</v>
      </c>
      <c r="B182" s="6" t="s">
        <v>412</v>
      </c>
      <c r="C182" s="6" t="s">
        <v>90</v>
      </c>
      <c r="D182" s="6" t="s">
        <v>98</v>
      </c>
      <c r="E182" s="6" t="s">
        <v>57</v>
      </c>
      <c r="F182" s="6" t="s">
        <v>51</v>
      </c>
      <c r="G182" s="74">
        <v>1003.38579</v>
      </c>
    </row>
    <row r="183" spans="1:7" s="28" customFormat="1" ht="25.5" x14ac:dyDescent="0.2">
      <c r="A183" s="17" t="s">
        <v>344</v>
      </c>
      <c r="B183" s="4" t="s">
        <v>411</v>
      </c>
      <c r="C183" s="4"/>
      <c r="D183" s="4" t="s">
        <v>98</v>
      </c>
      <c r="E183" s="4" t="s">
        <v>57</v>
      </c>
      <c r="F183" s="4" t="s">
        <v>51</v>
      </c>
      <c r="G183" s="114">
        <f>G184</f>
        <v>6000</v>
      </c>
    </row>
    <row r="184" spans="1:7" s="28" customFormat="1" ht="51" x14ac:dyDescent="0.2">
      <c r="A184" s="19" t="s">
        <v>82</v>
      </c>
      <c r="B184" s="6" t="s">
        <v>411</v>
      </c>
      <c r="C184" s="6" t="s">
        <v>85</v>
      </c>
      <c r="D184" s="6" t="s">
        <v>98</v>
      </c>
      <c r="E184" s="6" t="s">
        <v>57</v>
      </c>
      <c r="F184" s="6" t="s">
        <v>51</v>
      </c>
      <c r="G184" s="74">
        <v>6000</v>
      </c>
    </row>
    <row r="185" spans="1:7" s="28" customFormat="1" ht="25.5" x14ac:dyDescent="0.2">
      <c r="A185" s="17" t="s">
        <v>139</v>
      </c>
      <c r="B185" s="4" t="s">
        <v>235</v>
      </c>
      <c r="C185" s="4"/>
      <c r="D185" s="4" t="s">
        <v>98</v>
      </c>
      <c r="E185" s="4" t="s">
        <v>57</v>
      </c>
      <c r="F185" s="4" t="s">
        <v>51</v>
      </c>
      <c r="G185" s="69">
        <f>G186</f>
        <v>13983.864</v>
      </c>
    </row>
    <row r="186" spans="1:7" s="28" customFormat="1" ht="51" x14ac:dyDescent="0.2">
      <c r="A186" s="19" t="s">
        <v>82</v>
      </c>
      <c r="B186" s="6" t="s">
        <v>235</v>
      </c>
      <c r="C186" s="6" t="s">
        <v>85</v>
      </c>
      <c r="D186" s="6" t="s">
        <v>98</v>
      </c>
      <c r="E186" s="6" t="s">
        <v>57</v>
      </c>
      <c r="F186" s="6" t="s">
        <v>51</v>
      </c>
      <c r="G186" s="67">
        <v>13983.864</v>
      </c>
    </row>
    <row r="187" spans="1:7" s="28" customFormat="1" ht="25.5" x14ac:dyDescent="0.2">
      <c r="A187" s="17" t="s">
        <v>487</v>
      </c>
      <c r="B187" s="4" t="s">
        <v>489</v>
      </c>
      <c r="C187" s="4"/>
      <c r="D187" s="4" t="s">
        <v>98</v>
      </c>
      <c r="E187" s="4" t="s">
        <v>57</v>
      </c>
      <c r="F187" s="4" t="s">
        <v>51</v>
      </c>
      <c r="G187" s="69">
        <f>G188</f>
        <v>407.45294000000001</v>
      </c>
    </row>
    <row r="188" spans="1:7" s="28" customFormat="1" x14ac:dyDescent="0.2">
      <c r="A188" s="19" t="s">
        <v>297</v>
      </c>
      <c r="B188" s="6" t="s">
        <v>489</v>
      </c>
      <c r="C188" s="6" t="s">
        <v>90</v>
      </c>
      <c r="D188" s="6" t="s">
        <v>98</v>
      </c>
      <c r="E188" s="6" t="s">
        <v>57</v>
      </c>
      <c r="F188" s="6" t="s">
        <v>51</v>
      </c>
      <c r="G188" s="67">
        <v>407.45294000000001</v>
      </c>
    </row>
    <row r="189" spans="1:7" s="28" customFormat="1" ht="51" x14ac:dyDescent="0.2">
      <c r="A189" s="13" t="s">
        <v>482</v>
      </c>
      <c r="B189" s="4" t="s">
        <v>491</v>
      </c>
      <c r="C189" s="4"/>
      <c r="D189" s="4" t="s">
        <v>98</v>
      </c>
      <c r="E189" s="4" t="s">
        <v>57</v>
      </c>
      <c r="F189" s="4" t="s">
        <v>51</v>
      </c>
      <c r="G189" s="69">
        <f>G190</f>
        <v>684</v>
      </c>
    </row>
    <row r="190" spans="1:7" s="28" customFormat="1" ht="51" x14ac:dyDescent="0.2">
      <c r="A190" s="19" t="s">
        <v>82</v>
      </c>
      <c r="B190" s="6" t="s">
        <v>491</v>
      </c>
      <c r="C190" s="6" t="s">
        <v>85</v>
      </c>
      <c r="D190" s="6" t="s">
        <v>98</v>
      </c>
      <c r="E190" s="6" t="s">
        <v>57</v>
      </c>
      <c r="F190" s="6" t="s">
        <v>51</v>
      </c>
      <c r="G190" s="67">
        <v>684</v>
      </c>
    </row>
    <row r="191" spans="1:7" s="28" customFormat="1" ht="27" x14ac:dyDescent="0.2">
      <c r="A191" s="29" t="s">
        <v>3</v>
      </c>
      <c r="B191" s="7" t="s">
        <v>129</v>
      </c>
      <c r="C191" s="7"/>
      <c r="D191" s="7">
        <v>973</v>
      </c>
      <c r="E191" s="7" t="s">
        <v>54</v>
      </c>
      <c r="F191" s="7" t="s">
        <v>65</v>
      </c>
      <c r="G191" s="70">
        <f>G192</f>
        <v>23700.291280000001</v>
      </c>
    </row>
    <row r="192" spans="1:7" s="28" customFormat="1" ht="25.5" x14ac:dyDescent="0.2">
      <c r="A192" s="18" t="s">
        <v>130</v>
      </c>
      <c r="B192" s="4" t="s">
        <v>131</v>
      </c>
      <c r="C192" s="4"/>
      <c r="D192" s="4" t="s">
        <v>98</v>
      </c>
      <c r="E192" s="4" t="s">
        <v>54</v>
      </c>
      <c r="F192" s="4" t="s">
        <v>65</v>
      </c>
      <c r="G192" s="71">
        <f>G193+G195+G197</f>
        <v>23700.291280000001</v>
      </c>
    </row>
    <row r="193" spans="1:7" s="28" customFormat="1" ht="38.25" x14ac:dyDescent="0.2">
      <c r="A193" s="17" t="s">
        <v>132</v>
      </c>
      <c r="B193" s="4" t="s">
        <v>133</v>
      </c>
      <c r="C193" s="4"/>
      <c r="D193" s="4">
        <v>973</v>
      </c>
      <c r="E193" s="4" t="s">
        <v>54</v>
      </c>
      <c r="F193" s="4" t="s">
        <v>65</v>
      </c>
      <c r="G193" s="69">
        <f>G194</f>
        <v>9217.9</v>
      </c>
    </row>
    <row r="194" spans="1:7" s="28" customFormat="1" ht="51" x14ac:dyDescent="0.2">
      <c r="A194" s="19" t="s">
        <v>82</v>
      </c>
      <c r="B194" s="6" t="s">
        <v>133</v>
      </c>
      <c r="C194" s="6" t="s">
        <v>85</v>
      </c>
      <c r="D194" s="6" t="s">
        <v>98</v>
      </c>
      <c r="E194" s="6" t="s">
        <v>54</v>
      </c>
      <c r="F194" s="6" t="s">
        <v>65</v>
      </c>
      <c r="G194" s="67">
        <v>9217.9</v>
      </c>
    </row>
    <row r="195" spans="1:7" s="28" customFormat="1" ht="89.25" x14ac:dyDescent="0.2">
      <c r="A195" s="18" t="s">
        <v>313</v>
      </c>
      <c r="B195" s="4" t="s">
        <v>233</v>
      </c>
      <c r="C195" s="4"/>
      <c r="D195" s="4">
        <v>973</v>
      </c>
      <c r="E195" s="4" t="s">
        <v>54</v>
      </c>
      <c r="F195" s="4" t="s">
        <v>65</v>
      </c>
      <c r="G195" s="69">
        <f>G196</f>
        <v>13483.5</v>
      </c>
    </row>
    <row r="196" spans="1:7" s="28" customFormat="1" ht="51" x14ac:dyDescent="0.2">
      <c r="A196" s="19" t="s">
        <v>82</v>
      </c>
      <c r="B196" s="6" t="s">
        <v>233</v>
      </c>
      <c r="C196" s="6" t="s">
        <v>85</v>
      </c>
      <c r="D196" s="6">
        <v>973</v>
      </c>
      <c r="E196" s="6" t="s">
        <v>54</v>
      </c>
      <c r="F196" s="6" t="s">
        <v>65</v>
      </c>
      <c r="G196" s="67">
        <v>13483.5</v>
      </c>
    </row>
    <row r="197" spans="1:7" s="28" customFormat="1" ht="51" x14ac:dyDescent="0.2">
      <c r="A197" s="13" t="s">
        <v>482</v>
      </c>
      <c r="B197" s="4" t="s">
        <v>492</v>
      </c>
      <c r="C197" s="4"/>
      <c r="D197" s="4">
        <v>973</v>
      </c>
      <c r="E197" s="4" t="s">
        <v>54</v>
      </c>
      <c r="F197" s="4" t="s">
        <v>65</v>
      </c>
      <c r="G197" s="69">
        <f>G198</f>
        <v>998.89128000000005</v>
      </c>
    </row>
    <row r="198" spans="1:7" s="28" customFormat="1" ht="51" x14ac:dyDescent="0.2">
      <c r="A198" s="19" t="s">
        <v>82</v>
      </c>
      <c r="B198" s="6" t="s">
        <v>492</v>
      </c>
      <c r="C198" s="6" t="s">
        <v>85</v>
      </c>
      <c r="D198" s="6">
        <v>973</v>
      </c>
      <c r="E198" s="6" t="s">
        <v>54</v>
      </c>
      <c r="F198" s="6" t="s">
        <v>65</v>
      </c>
      <c r="G198" s="67">
        <v>998.89128000000005</v>
      </c>
    </row>
    <row r="199" spans="1:7" s="28" customFormat="1" ht="13.5" x14ac:dyDescent="0.2">
      <c r="A199" s="29" t="s">
        <v>6</v>
      </c>
      <c r="B199" s="7" t="s">
        <v>145</v>
      </c>
      <c r="C199" s="7"/>
      <c r="D199" s="7" t="s">
        <v>98</v>
      </c>
      <c r="E199" s="7" t="s">
        <v>57</v>
      </c>
      <c r="F199" s="7" t="s">
        <v>51</v>
      </c>
      <c r="G199" s="30">
        <f>G200+G223+G207</f>
        <v>13207.971099999999</v>
      </c>
    </row>
    <row r="200" spans="1:7" s="28" customFormat="1" ht="25.5" x14ac:dyDescent="0.2">
      <c r="A200" s="18" t="s">
        <v>146</v>
      </c>
      <c r="B200" s="4" t="s">
        <v>147</v>
      </c>
      <c r="C200" s="4"/>
      <c r="D200" s="4" t="s">
        <v>98</v>
      </c>
      <c r="E200" s="4" t="s">
        <v>57</v>
      </c>
      <c r="F200" s="4" t="s">
        <v>51</v>
      </c>
      <c r="G200" s="5">
        <f>G201</f>
        <v>3048.0940000000001</v>
      </c>
    </row>
    <row r="201" spans="1:7" s="28" customFormat="1" ht="25.5" x14ac:dyDescent="0.2">
      <c r="A201" s="12" t="s">
        <v>148</v>
      </c>
      <c r="B201" s="4" t="s">
        <v>149</v>
      </c>
      <c r="C201" s="4"/>
      <c r="D201" s="4" t="s">
        <v>98</v>
      </c>
      <c r="E201" s="4" t="s">
        <v>57</v>
      </c>
      <c r="F201" s="4" t="s">
        <v>51</v>
      </c>
      <c r="G201" s="5">
        <f>SUM(G202:G206)</f>
        <v>3048.0940000000001</v>
      </c>
    </row>
    <row r="202" spans="1:7" s="28" customFormat="1" ht="25.5" x14ac:dyDescent="0.2">
      <c r="A202" s="10" t="s">
        <v>78</v>
      </c>
      <c r="B202" s="6" t="s">
        <v>149</v>
      </c>
      <c r="C202" s="6" t="s">
        <v>79</v>
      </c>
      <c r="D202" s="6" t="s">
        <v>98</v>
      </c>
      <c r="E202" s="6" t="s">
        <v>57</v>
      </c>
      <c r="F202" s="6" t="s">
        <v>51</v>
      </c>
      <c r="G202" s="67">
        <v>1969.694</v>
      </c>
    </row>
    <row r="203" spans="1:7" s="28" customFormat="1" x14ac:dyDescent="0.2">
      <c r="A203" s="10" t="s">
        <v>408</v>
      </c>
      <c r="B203" s="6" t="s">
        <v>149</v>
      </c>
      <c r="C203" s="6" t="s">
        <v>84</v>
      </c>
      <c r="D203" s="6" t="s">
        <v>98</v>
      </c>
      <c r="E203" s="6" t="s">
        <v>54</v>
      </c>
      <c r="F203" s="6" t="s">
        <v>65</v>
      </c>
      <c r="G203" s="67">
        <v>58</v>
      </c>
    </row>
    <row r="204" spans="1:7" s="28" customFormat="1" ht="51" x14ac:dyDescent="0.2">
      <c r="A204" s="19" t="s">
        <v>82</v>
      </c>
      <c r="B204" s="6" t="s">
        <v>149</v>
      </c>
      <c r="C204" s="6" t="s">
        <v>85</v>
      </c>
      <c r="D204" s="6" t="s">
        <v>98</v>
      </c>
      <c r="E204" s="6" t="s">
        <v>54</v>
      </c>
      <c r="F204" s="6" t="s">
        <v>65</v>
      </c>
      <c r="G204" s="67">
        <v>30</v>
      </c>
    </row>
    <row r="205" spans="1:7" s="28" customFormat="1" x14ac:dyDescent="0.2">
      <c r="A205" s="19" t="s">
        <v>297</v>
      </c>
      <c r="B205" s="6" t="s">
        <v>149</v>
      </c>
      <c r="C205" s="6" t="s">
        <v>90</v>
      </c>
      <c r="D205" s="6" t="s">
        <v>98</v>
      </c>
      <c r="E205" s="6" t="s">
        <v>54</v>
      </c>
      <c r="F205" s="6" t="s">
        <v>65</v>
      </c>
      <c r="G205" s="67">
        <v>60</v>
      </c>
    </row>
    <row r="206" spans="1:7" s="28" customFormat="1" x14ac:dyDescent="0.2">
      <c r="A206" s="19" t="s">
        <v>297</v>
      </c>
      <c r="B206" s="6" t="s">
        <v>149</v>
      </c>
      <c r="C206" s="6" t="s">
        <v>90</v>
      </c>
      <c r="D206" s="6" t="s">
        <v>98</v>
      </c>
      <c r="E206" s="6" t="s">
        <v>57</v>
      </c>
      <c r="F206" s="6" t="s">
        <v>51</v>
      </c>
      <c r="G206" s="67">
        <v>930.4</v>
      </c>
    </row>
    <row r="207" spans="1:7" s="28" customFormat="1" ht="25.5" x14ac:dyDescent="0.2">
      <c r="A207" s="18" t="s">
        <v>280</v>
      </c>
      <c r="B207" s="4" t="s">
        <v>279</v>
      </c>
      <c r="C207" s="4"/>
      <c r="D207" s="4" t="s">
        <v>98</v>
      </c>
      <c r="E207" s="4" t="s">
        <v>57</v>
      </c>
      <c r="F207" s="4" t="s">
        <v>53</v>
      </c>
      <c r="G207" s="69">
        <f>G208+G211+G218</f>
        <v>9947.4657399999996</v>
      </c>
    </row>
    <row r="208" spans="1:7" s="28" customFormat="1" ht="25.5" x14ac:dyDescent="0.2">
      <c r="A208" s="18" t="s">
        <v>91</v>
      </c>
      <c r="B208" s="4" t="s">
        <v>192</v>
      </c>
      <c r="C208" s="4"/>
      <c r="D208" s="4" t="s">
        <v>98</v>
      </c>
      <c r="E208" s="4" t="s">
        <v>57</v>
      </c>
      <c r="F208" s="4" t="s">
        <v>53</v>
      </c>
      <c r="G208" s="69">
        <f>SUM(G209:G210)</f>
        <v>722.85154999999997</v>
      </c>
    </row>
    <row r="209" spans="1:7" s="28" customFormat="1" ht="25.5" x14ac:dyDescent="0.2">
      <c r="A209" s="10" t="s">
        <v>116</v>
      </c>
      <c r="B209" s="6" t="s">
        <v>192</v>
      </c>
      <c r="C209" s="6" t="s">
        <v>75</v>
      </c>
      <c r="D209" s="6" t="s">
        <v>98</v>
      </c>
      <c r="E209" s="6" t="s">
        <v>57</v>
      </c>
      <c r="F209" s="6" t="s">
        <v>53</v>
      </c>
      <c r="G209" s="67">
        <v>562.85154999999997</v>
      </c>
    </row>
    <row r="210" spans="1:7" s="28" customFormat="1" ht="38.25" x14ac:dyDescent="0.2">
      <c r="A210" s="10" t="s">
        <v>117</v>
      </c>
      <c r="B210" s="6" t="s">
        <v>192</v>
      </c>
      <c r="C210" s="6" t="s">
        <v>110</v>
      </c>
      <c r="D210" s="6" t="s">
        <v>98</v>
      </c>
      <c r="E210" s="6" t="s">
        <v>57</v>
      </c>
      <c r="F210" s="6" t="s">
        <v>53</v>
      </c>
      <c r="G210" s="67">
        <v>160</v>
      </c>
    </row>
    <row r="211" spans="1:7" s="28" customFormat="1" ht="25.5" x14ac:dyDescent="0.2">
      <c r="A211" s="12" t="s">
        <v>249</v>
      </c>
      <c r="B211" s="4" t="s">
        <v>150</v>
      </c>
      <c r="C211" s="4"/>
      <c r="D211" s="4" t="s">
        <v>98</v>
      </c>
      <c r="E211" s="4" t="s">
        <v>57</v>
      </c>
      <c r="F211" s="4" t="s">
        <v>53</v>
      </c>
      <c r="G211" s="69">
        <f>SUM(G212:G217)</f>
        <v>7109.6008400000001</v>
      </c>
    </row>
    <row r="212" spans="1:7" s="28" customFormat="1" x14ac:dyDescent="0.2">
      <c r="A212" s="11" t="s">
        <v>189</v>
      </c>
      <c r="B212" s="6" t="s">
        <v>150</v>
      </c>
      <c r="C212" s="6" t="s">
        <v>93</v>
      </c>
      <c r="D212" s="6" t="s">
        <v>98</v>
      </c>
      <c r="E212" s="6" t="s">
        <v>57</v>
      </c>
      <c r="F212" s="6" t="s">
        <v>53</v>
      </c>
      <c r="G212" s="67">
        <f>4990.09484-145</f>
        <v>4845.0948399999997</v>
      </c>
    </row>
    <row r="213" spans="1:7" s="28" customFormat="1" ht="25.5" x14ac:dyDescent="0.2">
      <c r="A213" s="11" t="s">
        <v>415</v>
      </c>
      <c r="B213" s="6" t="s">
        <v>150</v>
      </c>
      <c r="C213" s="6" t="s">
        <v>414</v>
      </c>
      <c r="D213" s="6" t="s">
        <v>98</v>
      </c>
      <c r="E213" s="6" t="s">
        <v>57</v>
      </c>
      <c r="F213" s="6" t="s">
        <v>53</v>
      </c>
      <c r="G213" s="67">
        <v>74.900000000000006</v>
      </c>
    </row>
    <row r="214" spans="1:7" s="28" customFormat="1" ht="38.25" x14ac:dyDescent="0.2">
      <c r="A214" s="11" t="s">
        <v>188</v>
      </c>
      <c r="B214" s="6" t="s">
        <v>150</v>
      </c>
      <c r="C214" s="6" t="s">
        <v>123</v>
      </c>
      <c r="D214" s="6" t="s">
        <v>98</v>
      </c>
      <c r="E214" s="6" t="s">
        <v>57</v>
      </c>
      <c r="F214" s="6" t="s">
        <v>53</v>
      </c>
      <c r="G214" s="67">
        <f>1573.422-90</f>
        <v>1483.422</v>
      </c>
    </row>
    <row r="215" spans="1:7" s="28" customFormat="1" ht="25.5" x14ac:dyDescent="0.2">
      <c r="A215" s="11" t="s">
        <v>92</v>
      </c>
      <c r="B215" s="6" t="s">
        <v>150</v>
      </c>
      <c r="C215" s="6" t="s">
        <v>77</v>
      </c>
      <c r="D215" s="6" t="s">
        <v>98</v>
      </c>
      <c r="E215" s="6" t="s">
        <v>57</v>
      </c>
      <c r="F215" s="6" t="s">
        <v>53</v>
      </c>
      <c r="G215" s="67">
        <v>202.482</v>
      </c>
    </row>
    <row r="216" spans="1:7" s="28" customFormat="1" ht="25.5" x14ac:dyDescent="0.2">
      <c r="A216" s="10" t="s">
        <v>78</v>
      </c>
      <c r="B216" s="6" t="s">
        <v>150</v>
      </c>
      <c r="C216" s="6" t="s">
        <v>79</v>
      </c>
      <c r="D216" s="6" t="s">
        <v>98</v>
      </c>
      <c r="E216" s="6" t="s">
        <v>57</v>
      </c>
      <c r="F216" s="6" t="s">
        <v>53</v>
      </c>
      <c r="G216" s="67">
        <v>498.702</v>
      </c>
    </row>
    <row r="217" spans="1:7" s="28" customFormat="1" x14ac:dyDescent="0.2">
      <c r="A217" s="10" t="s">
        <v>331</v>
      </c>
      <c r="B217" s="6" t="s">
        <v>150</v>
      </c>
      <c r="C217" s="6" t="s">
        <v>330</v>
      </c>
      <c r="D217" s="6" t="s">
        <v>98</v>
      </c>
      <c r="E217" s="6" t="s">
        <v>57</v>
      </c>
      <c r="F217" s="6" t="s">
        <v>53</v>
      </c>
      <c r="G217" s="67">
        <v>5</v>
      </c>
    </row>
    <row r="218" spans="1:7" s="28" customFormat="1" ht="51" x14ac:dyDescent="0.2">
      <c r="A218" s="13" t="s">
        <v>482</v>
      </c>
      <c r="B218" s="4" t="s">
        <v>493</v>
      </c>
      <c r="C218" s="4"/>
      <c r="D218" s="6" t="s">
        <v>98</v>
      </c>
      <c r="E218" s="4" t="s">
        <v>57</v>
      </c>
      <c r="F218" s="4" t="s">
        <v>53</v>
      </c>
      <c r="G218" s="69">
        <f>SUM(G219:G222)</f>
        <v>2115.0133499999997</v>
      </c>
    </row>
    <row r="219" spans="1:7" s="28" customFormat="1" x14ac:dyDescent="0.2">
      <c r="A219" s="25" t="s">
        <v>189</v>
      </c>
      <c r="B219" s="6" t="s">
        <v>493</v>
      </c>
      <c r="C219" s="6" t="s">
        <v>93</v>
      </c>
      <c r="D219" s="6" t="s">
        <v>98</v>
      </c>
      <c r="E219" s="6" t="s">
        <v>57</v>
      </c>
      <c r="F219" s="6" t="s">
        <v>53</v>
      </c>
      <c r="G219" s="67">
        <v>1537.68688</v>
      </c>
    </row>
    <row r="220" spans="1:7" s="28" customFormat="1" ht="38.25" x14ac:dyDescent="0.2">
      <c r="A220" s="10" t="s">
        <v>191</v>
      </c>
      <c r="B220" s="6" t="s">
        <v>493</v>
      </c>
      <c r="C220" s="6" t="s">
        <v>123</v>
      </c>
      <c r="D220" s="6" t="s">
        <v>98</v>
      </c>
      <c r="E220" s="6" t="s">
        <v>57</v>
      </c>
      <c r="F220" s="6" t="s">
        <v>53</v>
      </c>
      <c r="G220" s="67">
        <v>320.58100000000002</v>
      </c>
    </row>
    <row r="221" spans="1:7" s="28" customFormat="1" ht="25.5" x14ac:dyDescent="0.2">
      <c r="A221" s="25" t="s">
        <v>116</v>
      </c>
      <c r="B221" s="6" t="s">
        <v>493</v>
      </c>
      <c r="C221" s="6" t="s">
        <v>75</v>
      </c>
      <c r="D221" s="6" t="s">
        <v>98</v>
      </c>
      <c r="E221" s="6" t="s">
        <v>57</v>
      </c>
      <c r="F221" s="6" t="s">
        <v>53</v>
      </c>
      <c r="G221" s="67">
        <v>195.84300999999999</v>
      </c>
    </row>
    <row r="222" spans="1:7" s="28" customFormat="1" ht="38.25" x14ac:dyDescent="0.2">
      <c r="A222" s="10" t="s">
        <v>117</v>
      </c>
      <c r="B222" s="6" t="s">
        <v>493</v>
      </c>
      <c r="C222" s="6" t="s">
        <v>110</v>
      </c>
      <c r="D222" s="6" t="s">
        <v>98</v>
      </c>
      <c r="E222" s="6" t="s">
        <v>57</v>
      </c>
      <c r="F222" s="6" t="s">
        <v>53</v>
      </c>
      <c r="G222" s="67">
        <v>60.902459999999998</v>
      </c>
    </row>
    <row r="223" spans="1:7" s="28" customFormat="1" x14ac:dyDescent="0.2">
      <c r="A223" s="13" t="s">
        <v>447</v>
      </c>
      <c r="B223" s="4" t="s">
        <v>446</v>
      </c>
      <c r="C223" s="6"/>
      <c r="D223" s="4" t="s">
        <v>98</v>
      </c>
      <c r="E223" s="4" t="s">
        <v>57</v>
      </c>
      <c r="F223" s="4" t="s">
        <v>51</v>
      </c>
      <c r="G223" s="69">
        <f>G224+G225</f>
        <v>212.41136</v>
      </c>
    </row>
    <row r="224" spans="1:7" s="28" customFormat="1" x14ac:dyDescent="0.2">
      <c r="A224" s="10" t="s">
        <v>408</v>
      </c>
      <c r="B224" s="6" t="s">
        <v>446</v>
      </c>
      <c r="C224" s="6" t="s">
        <v>84</v>
      </c>
      <c r="D224" s="6" t="s">
        <v>98</v>
      </c>
      <c r="E224" s="6" t="s">
        <v>57</v>
      </c>
      <c r="F224" s="6" t="s">
        <v>51</v>
      </c>
      <c r="G224" s="67">
        <v>106.20568</v>
      </c>
    </row>
    <row r="225" spans="1:7" s="28" customFormat="1" x14ac:dyDescent="0.2">
      <c r="A225" s="19" t="s">
        <v>297</v>
      </c>
      <c r="B225" s="6" t="s">
        <v>446</v>
      </c>
      <c r="C225" s="6" t="s">
        <v>90</v>
      </c>
      <c r="D225" s="6" t="s">
        <v>98</v>
      </c>
      <c r="E225" s="6" t="s">
        <v>57</v>
      </c>
      <c r="F225" s="6" t="s">
        <v>51</v>
      </c>
      <c r="G225" s="67">
        <v>106.20568</v>
      </c>
    </row>
    <row r="226" spans="1:7" s="28" customFormat="1" ht="38.25" x14ac:dyDescent="0.2">
      <c r="A226" s="35" t="s">
        <v>508</v>
      </c>
      <c r="B226" s="58" t="s">
        <v>151</v>
      </c>
      <c r="C226" s="58"/>
      <c r="D226" s="58"/>
      <c r="E226" s="58"/>
      <c r="F226" s="58"/>
      <c r="G226" s="59">
        <f>G227+G233+G238+G254+G272+G276</f>
        <v>61539.406080000008</v>
      </c>
    </row>
    <row r="227" spans="1:7" s="28" customFormat="1" ht="27" x14ac:dyDescent="0.2">
      <c r="A227" s="29" t="s">
        <v>9</v>
      </c>
      <c r="B227" s="53" t="s">
        <v>240</v>
      </c>
      <c r="C227" s="7"/>
      <c r="D227" s="7" t="s">
        <v>44</v>
      </c>
      <c r="E227" s="7" t="s">
        <v>68</v>
      </c>
      <c r="F227" s="7" t="s">
        <v>52</v>
      </c>
      <c r="G227" s="30">
        <f>G229</f>
        <v>1218.1129999999998</v>
      </c>
    </row>
    <row r="228" spans="1:7" ht="25.5" x14ac:dyDescent="0.2">
      <c r="A228" s="18" t="s">
        <v>281</v>
      </c>
      <c r="B228" s="48" t="s">
        <v>240</v>
      </c>
      <c r="C228" s="4"/>
      <c r="D228" s="4" t="s">
        <v>44</v>
      </c>
      <c r="E228" s="4" t="s">
        <v>68</v>
      </c>
      <c r="F228" s="4" t="s">
        <v>52</v>
      </c>
      <c r="G228" s="5">
        <f>G229</f>
        <v>1218.1129999999998</v>
      </c>
    </row>
    <row r="229" spans="1:7" s="28" customFormat="1" ht="25.5" x14ac:dyDescent="0.2">
      <c r="A229" s="18" t="s">
        <v>107</v>
      </c>
      <c r="B229" s="48" t="s">
        <v>241</v>
      </c>
      <c r="C229" s="4"/>
      <c r="D229" s="4" t="s">
        <v>44</v>
      </c>
      <c r="E229" s="4" t="s">
        <v>68</v>
      </c>
      <c r="F229" s="4" t="s">
        <v>52</v>
      </c>
      <c r="G229" s="5">
        <f>G230+G231+G232</f>
        <v>1218.1129999999998</v>
      </c>
    </row>
    <row r="230" spans="1:7" s="28" customFormat="1" ht="25.5" x14ac:dyDescent="0.2">
      <c r="A230" s="19" t="s">
        <v>415</v>
      </c>
      <c r="B230" s="49" t="s">
        <v>241</v>
      </c>
      <c r="C230" s="6" t="s">
        <v>414</v>
      </c>
      <c r="D230" s="6" t="s">
        <v>44</v>
      </c>
      <c r="E230" s="6" t="s">
        <v>68</v>
      </c>
      <c r="F230" s="6" t="s">
        <v>52</v>
      </c>
      <c r="G230" s="15">
        <v>20.04</v>
      </c>
    </row>
    <row r="231" spans="1:7" s="28" customFormat="1" ht="25.5" x14ac:dyDescent="0.2">
      <c r="A231" s="10" t="s">
        <v>78</v>
      </c>
      <c r="B231" s="49" t="s">
        <v>241</v>
      </c>
      <c r="C231" s="6" t="s">
        <v>79</v>
      </c>
      <c r="D231" s="6" t="s">
        <v>44</v>
      </c>
      <c r="E231" s="6" t="s">
        <v>68</v>
      </c>
      <c r="F231" s="6" t="s">
        <v>52</v>
      </c>
      <c r="G231" s="67">
        <v>518.47299999999996</v>
      </c>
    </row>
    <row r="232" spans="1:7" s="28" customFormat="1" x14ac:dyDescent="0.2">
      <c r="A232" s="10" t="s">
        <v>417</v>
      </c>
      <c r="B232" s="49" t="s">
        <v>241</v>
      </c>
      <c r="C232" s="6" t="s">
        <v>416</v>
      </c>
      <c r="D232" s="6" t="s">
        <v>44</v>
      </c>
      <c r="E232" s="6" t="s">
        <v>68</v>
      </c>
      <c r="F232" s="6" t="s">
        <v>52</v>
      </c>
      <c r="G232" s="67">
        <v>679.6</v>
      </c>
    </row>
    <row r="233" spans="1:7" s="28" customFormat="1" ht="27" x14ac:dyDescent="0.2">
      <c r="A233" s="29" t="s">
        <v>12</v>
      </c>
      <c r="B233" s="53" t="s">
        <v>272</v>
      </c>
      <c r="C233" s="7"/>
      <c r="D233" s="7" t="s">
        <v>44</v>
      </c>
      <c r="E233" s="7" t="s">
        <v>68</v>
      </c>
      <c r="F233" s="7" t="s">
        <v>52</v>
      </c>
      <c r="G233" s="30">
        <f>G234</f>
        <v>3471.8999999999996</v>
      </c>
    </row>
    <row r="234" spans="1:7" ht="25.5" x14ac:dyDescent="0.2">
      <c r="A234" s="18" t="s">
        <v>283</v>
      </c>
      <c r="B234" s="48" t="s">
        <v>282</v>
      </c>
      <c r="C234" s="4"/>
      <c r="D234" s="4" t="s">
        <v>44</v>
      </c>
      <c r="E234" s="4" t="s">
        <v>68</v>
      </c>
      <c r="F234" s="4" t="s">
        <v>52</v>
      </c>
      <c r="G234" s="5">
        <f>G235</f>
        <v>3471.8999999999996</v>
      </c>
    </row>
    <row r="235" spans="1:7" s="28" customFormat="1" ht="25.5" x14ac:dyDescent="0.2">
      <c r="A235" s="12" t="s">
        <v>284</v>
      </c>
      <c r="B235" s="48" t="s">
        <v>242</v>
      </c>
      <c r="C235" s="4"/>
      <c r="D235" s="4" t="s">
        <v>44</v>
      </c>
      <c r="E235" s="4" t="s">
        <v>68</v>
      </c>
      <c r="F235" s="4" t="s">
        <v>52</v>
      </c>
      <c r="G235" s="5">
        <f>G236+G237</f>
        <v>3471.8999999999996</v>
      </c>
    </row>
    <row r="236" spans="1:7" s="28" customFormat="1" x14ac:dyDescent="0.2">
      <c r="A236" s="11" t="s">
        <v>190</v>
      </c>
      <c r="B236" s="49" t="s">
        <v>242</v>
      </c>
      <c r="C236" s="6" t="s">
        <v>93</v>
      </c>
      <c r="D236" s="6" t="s">
        <v>44</v>
      </c>
      <c r="E236" s="6" t="s">
        <v>68</v>
      </c>
      <c r="F236" s="6" t="s">
        <v>52</v>
      </c>
      <c r="G236" s="67">
        <v>2666.6</v>
      </c>
    </row>
    <row r="237" spans="1:7" s="28" customFormat="1" ht="38.25" x14ac:dyDescent="0.2">
      <c r="A237" s="11" t="s">
        <v>191</v>
      </c>
      <c r="B237" s="49" t="s">
        <v>242</v>
      </c>
      <c r="C237" s="6" t="s">
        <v>123</v>
      </c>
      <c r="D237" s="6" t="s">
        <v>44</v>
      </c>
      <c r="E237" s="6" t="s">
        <v>68</v>
      </c>
      <c r="F237" s="6" t="s">
        <v>52</v>
      </c>
      <c r="G237" s="67">
        <v>805.3</v>
      </c>
    </row>
    <row r="238" spans="1:7" s="28" customFormat="1" ht="27" x14ac:dyDescent="0.2">
      <c r="A238" s="23" t="s">
        <v>10</v>
      </c>
      <c r="B238" s="7" t="s">
        <v>255</v>
      </c>
      <c r="C238" s="7"/>
      <c r="D238" s="7" t="s">
        <v>44</v>
      </c>
      <c r="E238" s="7" t="s">
        <v>68</v>
      </c>
      <c r="F238" s="7" t="s">
        <v>65</v>
      </c>
      <c r="G238" s="68">
        <f>G239+G250+G252</f>
        <v>48522.423200000005</v>
      </c>
    </row>
    <row r="239" spans="1:7" s="28" customFormat="1" ht="25.5" x14ac:dyDescent="0.2">
      <c r="A239" s="18" t="s">
        <v>243</v>
      </c>
      <c r="B239" s="4" t="s">
        <v>244</v>
      </c>
      <c r="C239" s="4"/>
      <c r="D239" s="4" t="s">
        <v>44</v>
      </c>
      <c r="E239" s="4" t="s">
        <v>68</v>
      </c>
      <c r="F239" s="4" t="s">
        <v>65</v>
      </c>
      <c r="G239" s="69">
        <f>G240+G246+G244+G242+G248</f>
        <v>47583.631630000003</v>
      </c>
    </row>
    <row r="240" spans="1:7" s="28" customFormat="1" ht="25.5" x14ac:dyDescent="0.2">
      <c r="A240" s="18" t="s">
        <v>256</v>
      </c>
      <c r="B240" s="4" t="s">
        <v>245</v>
      </c>
      <c r="C240" s="4"/>
      <c r="D240" s="4" t="s">
        <v>44</v>
      </c>
      <c r="E240" s="4" t="s">
        <v>68</v>
      </c>
      <c r="F240" s="4" t="s">
        <v>65</v>
      </c>
      <c r="G240" s="69">
        <f>G241</f>
        <v>20671.988819999999</v>
      </c>
    </row>
    <row r="241" spans="1:7" s="28" customFormat="1" ht="51" x14ac:dyDescent="0.2">
      <c r="A241" s="19" t="s">
        <v>81</v>
      </c>
      <c r="B241" s="6" t="s">
        <v>245</v>
      </c>
      <c r="C241" s="6" t="s">
        <v>86</v>
      </c>
      <c r="D241" s="6" t="s">
        <v>44</v>
      </c>
      <c r="E241" s="6" t="s">
        <v>68</v>
      </c>
      <c r="F241" s="6" t="s">
        <v>65</v>
      </c>
      <c r="G241" s="67">
        <v>20671.988819999999</v>
      </c>
    </row>
    <row r="242" spans="1:7" s="112" customFormat="1" ht="63.75" x14ac:dyDescent="0.25">
      <c r="A242" s="18" t="s">
        <v>449</v>
      </c>
      <c r="B242" s="4" t="s">
        <v>448</v>
      </c>
      <c r="C242" s="4"/>
      <c r="D242" s="4" t="s">
        <v>44</v>
      </c>
      <c r="E242" s="4" t="s">
        <v>68</v>
      </c>
      <c r="F242" s="4" t="s">
        <v>65</v>
      </c>
      <c r="G242" s="69">
        <f>G243</f>
        <v>1370.7852700000001</v>
      </c>
    </row>
    <row r="243" spans="1:7" s="28" customFormat="1" x14ac:dyDescent="0.2">
      <c r="A243" s="10" t="s">
        <v>408</v>
      </c>
      <c r="B243" s="6" t="s">
        <v>448</v>
      </c>
      <c r="C243" s="6" t="s">
        <v>84</v>
      </c>
      <c r="D243" s="6" t="s">
        <v>44</v>
      </c>
      <c r="E243" s="6" t="s">
        <v>68</v>
      </c>
      <c r="F243" s="6" t="s">
        <v>65</v>
      </c>
      <c r="G243" s="67">
        <v>1370.7852700000001</v>
      </c>
    </row>
    <row r="244" spans="1:7" s="112" customFormat="1" ht="25.5" x14ac:dyDescent="0.25">
      <c r="A244" s="18" t="s">
        <v>344</v>
      </c>
      <c r="B244" s="4" t="s">
        <v>418</v>
      </c>
      <c r="C244" s="4"/>
      <c r="D244" s="4" t="s">
        <v>44</v>
      </c>
      <c r="E244" s="4" t="s">
        <v>68</v>
      </c>
      <c r="F244" s="4" t="s">
        <v>65</v>
      </c>
      <c r="G244" s="69">
        <f>G245</f>
        <v>7000</v>
      </c>
    </row>
    <row r="245" spans="1:7" s="28" customFormat="1" ht="51" x14ac:dyDescent="0.2">
      <c r="A245" s="19" t="s">
        <v>81</v>
      </c>
      <c r="B245" s="6" t="s">
        <v>418</v>
      </c>
      <c r="C245" s="6" t="s">
        <v>86</v>
      </c>
      <c r="D245" s="6" t="s">
        <v>44</v>
      </c>
      <c r="E245" s="6" t="s">
        <v>68</v>
      </c>
      <c r="F245" s="6" t="s">
        <v>65</v>
      </c>
      <c r="G245" s="67">
        <v>7000</v>
      </c>
    </row>
    <row r="246" spans="1:7" s="28" customFormat="1" ht="25.5" x14ac:dyDescent="0.2">
      <c r="A246" s="18" t="s">
        <v>319</v>
      </c>
      <c r="B246" s="4" t="s">
        <v>261</v>
      </c>
      <c r="C246" s="4"/>
      <c r="D246" s="4" t="s">
        <v>44</v>
      </c>
      <c r="E246" s="4" t="s">
        <v>68</v>
      </c>
      <c r="F246" s="4" t="s">
        <v>65</v>
      </c>
      <c r="G246" s="69">
        <f>G247</f>
        <v>13287.4</v>
      </c>
    </row>
    <row r="247" spans="1:7" s="28" customFormat="1" ht="51" x14ac:dyDescent="0.2">
      <c r="A247" s="19" t="s">
        <v>81</v>
      </c>
      <c r="B247" s="6" t="s">
        <v>261</v>
      </c>
      <c r="C247" s="6" t="s">
        <v>86</v>
      </c>
      <c r="D247" s="6" t="s">
        <v>44</v>
      </c>
      <c r="E247" s="6" t="s">
        <v>68</v>
      </c>
      <c r="F247" s="6" t="s">
        <v>65</v>
      </c>
      <c r="G247" s="67">
        <v>13287.4</v>
      </c>
    </row>
    <row r="248" spans="1:7" s="28" customFormat="1" ht="51" x14ac:dyDescent="0.2">
      <c r="A248" s="13" t="s">
        <v>482</v>
      </c>
      <c r="B248" s="4" t="s">
        <v>524</v>
      </c>
      <c r="C248" s="4"/>
      <c r="D248" s="4" t="s">
        <v>44</v>
      </c>
      <c r="E248" s="4" t="s">
        <v>68</v>
      </c>
      <c r="F248" s="4" t="s">
        <v>65</v>
      </c>
      <c r="G248" s="69">
        <f>G249</f>
        <v>5253.4575400000003</v>
      </c>
    </row>
    <row r="249" spans="1:7" s="28" customFormat="1" ht="51" x14ac:dyDescent="0.2">
      <c r="A249" s="19" t="s">
        <v>81</v>
      </c>
      <c r="B249" s="6" t="s">
        <v>524</v>
      </c>
      <c r="C249" s="6" t="s">
        <v>86</v>
      </c>
      <c r="D249" s="6" t="s">
        <v>44</v>
      </c>
      <c r="E249" s="6" t="s">
        <v>68</v>
      </c>
      <c r="F249" s="6" t="s">
        <v>65</v>
      </c>
      <c r="G249" s="67">
        <v>5253.4575400000003</v>
      </c>
    </row>
    <row r="250" spans="1:7" s="112" customFormat="1" ht="38.25" x14ac:dyDescent="0.25">
      <c r="A250" s="18" t="s">
        <v>451</v>
      </c>
      <c r="B250" s="4" t="s">
        <v>450</v>
      </c>
      <c r="C250" s="4"/>
      <c r="D250" s="4" t="s">
        <v>44</v>
      </c>
      <c r="E250" s="4" t="s">
        <v>68</v>
      </c>
      <c r="F250" s="4" t="s">
        <v>65</v>
      </c>
      <c r="G250" s="69">
        <f>G251</f>
        <v>119.80682</v>
      </c>
    </row>
    <row r="251" spans="1:7" s="28" customFormat="1" x14ac:dyDescent="0.2">
      <c r="A251" s="10" t="s">
        <v>408</v>
      </c>
      <c r="B251" s="6" t="s">
        <v>450</v>
      </c>
      <c r="C251" s="6" t="s">
        <v>84</v>
      </c>
      <c r="D251" s="6" t="s">
        <v>44</v>
      </c>
      <c r="E251" s="6" t="s">
        <v>68</v>
      </c>
      <c r="F251" s="6" t="s">
        <v>65</v>
      </c>
      <c r="G251" s="67">
        <v>119.80682</v>
      </c>
    </row>
    <row r="252" spans="1:7" s="112" customFormat="1" ht="76.5" x14ac:dyDescent="0.25">
      <c r="A252" s="13" t="s">
        <v>453</v>
      </c>
      <c r="B252" s="4" t="s">
        <v>452</v>
      </c>
      <c r="C252" s="4"/>
      <c r="D252" s="4" t="s">
        <v>44</v>
      </c>
      <c r="E252" s="4" t="s">
        <v>68</v>
      </c>
      <c r="F252" s="4" t="s">
        <v>65</v>
      </c>
      <c r="G252" s="69">
        <f>G253</f>
        <v>818.98474999999996</v>
      </c>
    </row>
    <row r="253" spans="1:7" s="28" customFormat="1" x14ac:dyDescent="0.2">
      <c r="A253" s="10" t="s">
        <v>408</v>
      </c>
      <c r="B253" s="6" t="s">
        <v>452</v>
      </c>
      <c r="C253" s="6" t="s">
        <v>84</v>
      </c>
      <c r="D253" s="6" t="s">
        <v>44</v>
      </c>
      <c r="E253" s="6" t="s">
        <v>68</v>
      </c>
      <c r="F253" s="6" t="s">
        <v>65</v>
      </c>
      <c r="G253" s="67">
        <v>818.98474999999996</v>
      </c>
    </row>
    <row r="254" spans="1:7" s="28" customFormat="1" ht="27" x14ac:dyDescent="0.2">
      <c r="A254" s="23" t="s">
        <v>11</v>
      </c>
      <c r="B254" s="7" t="s">
        <v>257</v>
      </c>
      <c r="C254" s="7"/>
      <c r="D254" s="7" t="s">
        <v>44</v>
      </c>
      <c r="E254" s="7" t="s">
        <v>68</v>
      </c>
      <c r="F254" s="7" t="s">
        <v>55</v>
      </c>
      <c r="G254" s="68">
        <f>G255</f>
        <v>4730.2378000000008</v>
      </c>
    </row>
    <row r="255" spans="1:7" s="28" customFormat="1" ht="38.25" x14ac:dyDescent="0.2">
      <c r="A255" s="22" t="s">
        <v>285</v>
      </c>
      <c r="B255" s="4" t="s">
        <v>291</v>
      </c>
      <c r="C255" s="7"/>
      <c r="D255" s="4" t="s">
        <v>44</v>
      </c>
      <c r="E255" s="4" t="s">
        <v>68</v>
      </c>
      <c r="F255" s="4" t="s">
        <v>55</v>
      </c>
      <c r="G255" s="69">
        <f>G256+G259+G265+G267</f>
        <v>4730.2378000000008</v>
      </c>
    </row>
    <row r="256" spans="1:7" s="28" customFormat="1" ht="25.5" x14ac:dyDescent="0.2">
      <c r="A256" s="18" t="s">
        <v>91</v>
      </c>
      <c r="B256" s="4" t="s">
        <v>247</v>
      </c>
      <c r="C256" s="4"/>
      <c r="D256" s="4" t="s">
        <v>44</v>
      </c>
      <c r="E256" s="4" t="s">
        <v>68</v>
      </c>
      <c r="F256" s="4" t="s">
        <v>55</v>
      </c>
      <c r="G256" s="5">
        <f>G257+G258</f>
        <v>666.5</v>
      </c>
    </row>
    <row r="257" spans="1:7" s="28" customFormat="1" ht="25.5" x14ac:dyDescent="0.2">
      <c r="A257" s="10" t="s">
        <v>116</v>
      </c>
      <c r="B257" s="6" t="s">
        <v>247</v>
      </c>
      <c r="C257" s="6" t="s">
        <v>75</v>
      </c>
      <c r="D257" s="6" t="s">
        <v>44</v>
      </c>
      <c r="E257" s="6" t="s">
        <v>68</v>
      </c>
      <c r="F257" s="6" t="s">
        <v>55</v>
      </c>
      <c r="G257" s="67">
        <v>511.9</v>
      </c>
    </row>
    <row r="258" spans="1:7" s="28" customFormat="1" ht="38.25" x14ac:dyDescent="0.2">
      <c r="A258" s="10" t="s">
        <v>117</v>
      </c>
      <c r="B258" s="6" t="s">
        <v>247</v>
      </c>
      <c r="C258" s="6" t="s">
        <v>110</v>
      </c>
      <c r="D258" s="6" t="s">
        <v>44</v>
      </c>
      <c r="E258" s="6" t="s">
        <v>68</v>
      </c>
      <c r="F258" s="6" t="s">
        <v>55</v>
      </c>
      <c r="G258" s="67">
        <v>154.6</v>
      </c>
    </row>
    <row r="259" spans="1:7" s="28" customFormat="1" ht="25.5" x14ac:dyDescent="0.2">
      <c r="A259" s="21" t="s">
        <v>48</v>
      </c>
      <c r="B259" s="4" t="s">
        <v>248</v>
      </c>
      <c r="C259" s="4"/>
      <c r="D259" s="4" t="s">
        <v>44</v>
      </c>
      <c r="E259" s="4" t="s">
        <v>68</v>
      </c>
      <c r="F259" s="4" t="s">
        <v>55</v>
      </c>
      <c r="G259" s="69">
        <f>SUM(G260:G264)</f>
        <v>2558.9461800000004</v>
      </c>
    </row>
    <row r="260" spans="1:7" s="28" customFormat="1" x14ac:dyDescent="0.2">
      <c r="A260" s="25" t="s">
        <v>189</v>
      </c>
      <c r="B260" s="6" t="s">
        <v>248</v>
      </c>
      <c r="C260" s="6" t="s">
        <v>93</v>
      </c>
      <c r="D260" s="6" t="s">
        <v>44</v>
      </c>
      <c r="E260" s="6" t="s">
        <v>68</v>
      </c>
      <c r="F260" s="6" t="s">
        <v>55</v>
      </c>
      <c r="G260" s="67">
        <v>1767.1568</v>
      </c>
    </row>
    <row r="261" spans="1:7" s="28" customFormat="1" ht="38.25" x14ac:dyDescent="0.2">
      <c r="A261" s="10" t="s">
        <v>191</v>
      </c>
      <c r="B261" s="6" t="s">
        <v>248</v>
      </c>
      <c r="C261" s="6" t="s">
        <v>123</v>
      </c>
      <c r="D261" s="6" t="s">
        <v>44</v>
      </c>
      <c r="E261" s="6" t="s">
        <v>68</v>
      </c>
      <c r="F261" s="6" t="s">
        <v>55</v>
      </c>
      <c r="G261" s="67">
        <v>534.14319999999998</v>
      </c>
    </row>
    <row r="262" spans="1:7" s="28" customFormat="1" ht="25.5" x14ac:dyDescent="0.2">
      <c r="A262" s="10" t="s">
        <v>76</v>
      </c>
      <c r="B262" s="6" t="s">
        <v>248</v>
      </c>
      <c r="C262" s="6" t="s">
        <v>77</v>
      </c>
      <c r="D262" s="6" t="s">
        <v>44</v>
      </c>
      <c r="E262" s="6" t="s">
        <v>68</v>
      </c>
      <c r="F262" s="6" t="s">
        <v>55</v>
      </c>
      <c r="G262" s="67">
        <v>89.433000000000007</v>
      </c>
    </row>
    <row r="263" spans="1:7" s="28" customFormat="1" ht="25.5" x14ac:dyDescent="0.2">
      <c r="A263" s="10" t="s">
        <v>78</v>
      </c>
      <c r="B263" s="6" t="s">
        <v>248</v>
      </c>
      <c r="C263" s="6" t="s">
        <v>79</v>
      </c>
      <c r="D263" s="6" t="s">
        <v>44</v>
      </c>
      <c r="E263" s="6" t="s">
        <v>68</v>
      </c>
      <c r="F263" s="6" t="s">
        <v>55</v>
      </c>
      <c r="G263" s="67">
        <v>164.21317999999999</v>
      </c>
    </row>
    <row r="264" spans="1:7" s="28" customFormat="1" x14ac:dyDescent="0.2">
      <c r="A264" s="10" t="s">
        <v>331</v>
      </c>
      <c r="B264" s="6" t="s">
        <v>332</v>
      </c>
      <c r="C264" s="6" t="s">
        <v>330</v>
      </c>
      <c r="D264" s="6" t="s">
        <v>44</v>
      </c>
      <c r="E264" s="6" t="s">
        <v>68</v>
      </c>
      <c r="F264" s="6" t="s">
        <v>55</v>
      </c>
      <c r="G264" s="67">
        <v>4</v>
      </c>
    </row>
    <row r="265" spans="1:7" s="28" customFormat="1" ht="25.5" x14ac:dyDescent="0.2">
      <c r="A265" s="22" t="s">
        <v>290</v>
      </c>
      <c r="B265" s="4" t="s">
        <v>292</v>
      </c>
      <c r="C265" s="4"/>
      <c r="D265" s="4" t="s">
        <v>44</v>
      </c>
      <c r="E265" s="4" t="s">
        <v>54</v>
      </c>
      <c r="F265" s="4" t="s">
        <v>54</v>
      </c>
      <c r="G265" s="69">
        <f>G266</f>
        <v>102.04082</v>
      </c>
    </row>
    <row r="266" spans="1:7" s="28" customFormat="1" ht="25.5" x14ac:dyDescent="0.2">
      <c r="A266" s="10" t="s">
        <v>78</v>
      </c>
      <c r="B266" s="6" t="s">
        <v>292</v>
      </c>
      <c r="C266" s="6" t="s">
        <v>79</v>
      </c>
      <c r="D266" s="6" t="s">
        <v>44</v>
      </c>
      <c r="E266" s="6" t="s">
        <v>54</v>
      </c>
      <c r="F266" s="6" t="s">
        <v>54</v>
      </c>
      <c r="G266" s="67">
        <v>102.04082</v>
      </c>
    </row>
    <row r="267" spans="1:7" s="28" customFormat="1" ht="51" x14ac:dyDescent="0.2">
      <c r="A267" s="13" t="s">
        <v>482</v>
      </c>
      <c r="B267" s="4" t="s">
        <v>494</v>
      </c>
      <c r="C267" s="4"/>
      <c r="D267" s="6" t="s">
        <v>44</v>
      </c>
      <c r="E267" s="4" t="s">
        <v>68</v>
      </c>
      <c r="F267" s="4" t="s">
        <v>55</v>
      </c>
      <c r="G267" s="69">
        <f>SUM(G268:G271)</f>
        <v>1402.7508</v>
      </c>
    </row>
    <row r="268" spans="1:7" s="28" customFormat="1" x14ac:dyDescent="0.2">
      <c r="A268" s="25" t="s">
        <v>189</v>
      </c>
      <c r="B268" s="6" t="s">
        <v>494</v>
      </c>
      <c r="C268" s="6" t="s">
        <v>93</v>
      </c>
      <c r="D268" s="6" t="s">
        <v>44</v>
      </c>
      <c r="E268" s="6" t="s">
        <v>68</v>
      </c>
      <c r="F268" s="6" t="s">
        <v>55</v>
      </c>
      <c r="G268" s="67">
        <v>810.80579999999998</v>
      </c>
    </row>
    <row r="269" spans="1:7" s="28" customFormat="1" ht="38.25" x14ac:dyDescent="0.2">
      <c r="A269" s="10" t="s">
        <v>191</v>
      </c>
      <c r="B269" s="6" t="s">
        <v>494</v>
      </c>
      <c r="C269" s="6" t="s">
        <v>123</v>
      </c>
      <c r="D269" s="6" t="s">
        <v>44</v>
      </c>
      <c r="E269" s="6" t="s">
        <v>68</v>
      </c>
      <c r="F269" s="6" t="s">
        <v>55</v>
      </c>
      <c r="G269" s="67">
        <v>199.52</v>
      </c>
    </row>
    <row r="270" spans="1:7" s="28" customFormat="1" ht="25.5" x14ac:dyDescent="0.2">
      <c r="A270" s="25" t="s">
        <v>116</v>
      </c>
      <c r="B270" s="6" t="s">
        <v>494</v>
      </c>
      <c r="C270" s="6" t="s">
        <v>75</v>
      </c>
      <c r="D270" s="6" t="s">
        <v>44</v>
      </c>
      <c r="E270" s="6" t="s">
        <v>68</v>
      </c>
      <c r="F270" s="6" t="s">
        <v>55</v>
      </c>
      <c r="G270" s="67">
        <v>286.25</v>
      </c>
    </row>
    <row r="271" spans="1:7" s="28" customFormat="1" ht="38.25" x14ac:dyDescent="0.2">
      <c r="A271" s="10" t="s">
        <v>117</v>
      </c>
      <c r="B271" s="6" t="s">
        <v>494</v>
      </c>
      <c r="C271" s="6" t="s">
        <v>110</v>
      </c>
      <c r="D271" s="6" t="s">
        <v>44</v>
      </c>
      <c r="E271" s="6" t="s">
        <v>68</v>
      </c>
      <c r="F271" s="6" t="s">
        <v>55</v>
      </c>
      <c r="G271" s="67">
        <v>106.175</v>
      </c>
    </row>
    <row r="272" spans="1:7" s="28" customFormat="1" ht="13.5" x14ac:dyDescent="0.2">
      <c r="A272" s="29" t="s">
        <v>8</v>
      </c>
      <c r="B272" s="7" t="s">
        <v>237</v>
      </c>
      <c r="C272" s="7"/>
      <c r="D272" s="7" t="s">
        <v>44</v>
      </c>
      <c r="E272" s="7" t="s">
        <v>59</v>
      </c>
      <c r="F272" s="7" t="s">
        <v>53</v>
      </c>
      <c r="G272" s="72">
        <f>G273</f>
        <v>2249.1291900000001</v>
      </c>
    </row>
    <row r="273" spans="1:7" s="28" customFormat="1" ht="25.5" x14ac:dyDescent="0.2">
      <c r="A273" s="18" t="s">
        <v>45</v>
      </c>
      <c r="B273" s="4" t="s">
        <v>238</v>
      </c>
      <c r="C273" s="4"/>
      <c r="D273" s="4" t="s">
        <v>44</v>
      </c>
      <c r="E273" s="4" t="s">
        <v>59</v>
      </c>
      <c r="F273" s="4" t="s">
        <v>53</v>
      </c>
      <c r="G273" s="73">
        <f>G274</f>
        <v>2249.1291900000001</v>
      </c>
    </row>
    <row r="274" spans="1:7" s="28" customFormat="1" ht="30" customHeight="1" x14ac:dyDescent="0.2">
      <c r="A274" s="18" t="s">
        <v>314</v>
      </c>
      <c r="B274" s="4" t="s">
        <v>239</v>
      </c>
      <c r="C274" s="4"/>
      <c r="D274" s="4" t="s">
        <v>44</v>
      </c>
      <c r="E274" s="4" t="s">
        <v>59</v>
      </c>
      <c r="F274" s="4" t="s">
        <v>53</v>
      </c>
      <c r="G274" s="73">
        <f>G275</f>
        <v>2249.1291900000001</v>
      </c>
    </row>
    <row r="275" spans="1:7" s="28" customFormat="1" x14ac:dyDescent="0.2">
      <c r="A275" s="19" t="s">
        <v>46</v>
      </c>
      <c r="B275" s="6" t="s">
        <v>239</v>
      </c>
      <c r="C275" s="6" t="s">
        <v>47</v>
      </c>
      <c r="D275" s="6" t="s">
        <v>44</v>
      </c>
      <c r="E275" s="6" t="s">
        <v>59</v>
      </c>
      <c r="F275" s="6" t="s">
        <v>53</v>
      </c>
      <c r="G275" s="84">
        <v>2249.1291900000001</v>
      </c>
    </row>
    <row r="276" spans="1:7" s="28" customFormat="1" ht="27" x14ac:dyDescent="0.2">
      <c r="A276" s="29" t="s">
        <v>7</v>
      </c>
      <c r="B276" s="7" t="s">
        <v>13</v>
      </c>
      <c r="C276" s="7"/>
      <c r="D276" s="7" t="s">
        <v>44</v>
      </c>
      <c r="E276" s="7" t="s">
        <v>54</v>
      </c>
      <c r="F276" s="7" t="s">
        <v>54</v>
      </c>
      <c r="G276" s="68">
        <f>G277</f>
        <v>1347.6028899999999</v>
      </c>
    </row>
    <row r="277" spans="1:7" s="28" customFormat="1" ht="31.5" customHeight="1" x14ac:dyDescent="0.2">
      <c r="A277" s="18" t="s">
        <v>286</v>
      </c>
      <c r="B277" s="4" t="s">
        <v>14</v>
      </c>
      <c r="C277" s="7"/>
      <c r="D277" s="4" t="s">
        <v>44</v>
      </c>
      <c r="E277" s="4" t="s">
        <v>54</v>
      </c>
      <c r="F277" s="4" t="s">
        <v>54</v>
      </c>
      <c r="G277" s="69">
        <f>G278+G280</f>
        <v>1347.6028899999999</v>
      </c>
    </row>
    <row r="278" spans="1:7" s="28" customFormat="1" ht="38.25" x14ac:dyDescent="0.2">
      <c r="A278" s="18" t="s">
        <v>236</v>
      </c>
      <c r="B278" s="4" t="s">
        <v>23</v>
      </c>
      <c r="C278" s="4"/>
      <c r="D278" s="4" t="s">
        <v>44</v>
      </c>
      <c r="E278" s="4" t="s">
        <v>54</v>
      </c>
      <c r="F278" s="4" t="s">
        <v>54</v>
      </c>
      <c r="G278" s="69">
        <f>G279</f>
        <v>1039.8326999999999</v>
      </c>
    </row>
    <row r="279" spans="1:7" ht="51" x14ac:dyDescent="0.2">
      <c r="A279" s="11" t="s">
        <v>82</v>
      </c>
      <c r="B279" s="6" t="s">
        <v>23</v>
      </c>
      <c r="C279" s="6" t="s">
        <v>85</v>
      </c>
      <c r="D279" s="6" t="s">
        <v>44</v>
      </c>
      <c r="E279" s="6" t="s">
        <v>54</v>
      </c>
      <c r="F279" s="6" t="s">
        <v>54</v>
      </c>
      <c r="G279" s="67">
        <v>1039.8326999999999</v>
      </c>
    </row>
    <row r="280" spans="1:7" s="28" customFormat="1" ht="51" x14ac:dyDescent="0.2">
      <c r="A280" s="13" t="s">
        <v>482</v>
      </c>
      <c r="B280" s="4" t="s">
        <v>495</v>
      </c>
      <c r="C280" s="4"/>
      <c r="D280" s="4" t="s">
        <v>44</v>
      </c>
      <c r="E280" s="4" t="s">
        <v>54</v>
      </c>
      <c r="F280" s="4" t="s">
        <v>54</v>
      </c>
      <c r="G280" s="69">
        <f>G281</f>
        <v>307.77019000000001</v>
      </c>
    </row>
    <row r="281" spans="1:7" ht="51" x14ac:dyDescent="0.2">
      <c r="A281" s="11" t="s">
        <v>82</v>
      </c>
      <c r="B281" s="6" t="s">
        <v>495</v>
      </c>
      <c r="C281" s="6" t="s">
        <v>85</v>
      </c>
      <c r="D281" s="6" t="s">
        <v>44</v>
      </c>
      <c r="E281" s="6" t="s">
        <v>54</v>
      </c>
      <c r="F281" s="6" t="s">
        <v>54</v>
      </c>
      <c r="G281" s="67">
        <v>307.77019000000001</v>
      </c>
    </row>
    <row r="282" spans="1:7" ht="25.5" x14ac:dyDescent="0.2">
      <c r="A282" s="62" t="s">
        <v>509</v>
      </c>
      <c r="B282" s="58" t="s">
        <v>152</v>
      </c>
      <c r="C282" s="58"/>
      <c r="D282" s="58"/>
      <c r="E282" s="58"/>
      <c r="F282" s="58"/>
      <c r="G282" s="59">
        <f>G283+G299+G334+G348+G362+G387</f>
        <v>1010269.71955</v>
      </c>
    </row>
    <row r="283" spans="1:7" ht="27" x14ac:dyDescent="0.2">
      <c r="A283" s="23" t="s">
        <v>265</v>
      </c>
      <c r="B283" s="7" t="s">
        <v>153</v>
      </c>
      <c r="C283" s="7"/>
      <c r="D283" s="7" t="s">
        <v>97</v>
      </c>
      <c r="E283" s="7" t="s">
        <v>54</v>
      </c>
      <c r="F283" s="7" t="s">
        <v>51</v>
      </c>
      <c r="G283" s="30">
        <f>G284+G296</f>
        <v>267376.05981000001</v>
      </c>
    </row>
    <row r="284" spans="1:7" ht="38.25" x14ac:dyDescent="0.2">
      <c r="A284" s="22" t="s">
        <v>154</v>
      </c>
      <c r="B284" s="4" t="s">
        <v>155</v>
      </c>
      <c r="C284" s="4"/>
      <c r="D284" s="4">
        <v>969</v>
      </c>
      <c r="E284" s="4" t="s">
        <v>54</v>
      </c>
      <c r="F284" s="4" t="s">
        <v>51</v>
      </c>
      <c r="G284" s="5">
        <f>G285+G289+G287+G292+G294</f>
        <v>266935.47061000002</v>
      </c>
    </row>
    <row r="285" spans="1:7" ht="25.5" x14ac:dyDescent="0.2">
      <c r="A285" s="17" t="s">
        <v>100</v>
      </c>
      <c r="B285" s="4" t="s">
        <v>158</v>
      </c>
      <c r="C285" s="4"/>
      <c r="D285" s="4">
        <v>969</v>
      </c>
      <c r="E285" s="4" t="s">
        <v>54</v>
      </c>
      <c r="F285" s="4" t="s">
        <v>51</v>
      </c>
      <c r="G285" s="5">
        <f>G286</f>
        <v>134415.1</v>
      </c>
    </row>
    <row r="286" spans="1:7" ht="51" x14ac:dyDescent="0.2">
      <c r="A286" s="40" t="s">
        <v>81</v>
      </c>
      <c r="B286" s="6" t="s">
        <v>158</v>
      </c>
      <c r="C286" s="6" t="s">
        <v>86</v>
      </c>
      <c r="D286" s="6">
        <v>969</v>
      </c>
      <c r="E286" s="6" t="s">
        <v>54</v>
      </c>
      <c r="F286" s="6" t="s">
        <v>51</v>
      </c>
      <c r="G286" s="67">
        <v>134415.1</v>
      </c>
    </row>
    <row r="287" spans="1:7" ht="38.25" x14ac:dyDescent="0.2">
      <c r="A287" s="22" t="s">
        <v>307</v>
      </c>
      <c r="B287" s="4" t="s">
        <v>306</v>
      </c>
      <c r="C287" s="4"/>
      <c r="D287" s="4" t="s">
        <v>97</v>
      </c>
      <c r="E287" s="4" t="s">
        <v>54</v>
      </c>
      <c r="F287" s="4" t="s">
        <v>51</v>
      </c>
      <c r="G287" s="69">
        <f>G288</f>
        <v>563</v>
      </c>
    </row>
    <row r="288" spans="1:7" ht="51" x14ac:dyDescent="0.2">
      <c r="A288" s="40" t="s">
        <v>81</v>
      </c>
      <c r="B288" s="6" t="s">
        <v>306</v>
      </c>
      <c r="C288" s="6" t="s">
        <v>86</v>
      </c>
      <c r="D288" s="6" t="s">
        <v>97</v>
      </c>
      <c r="E288" s="6" t="s">
        <v>54</v>
      </c>
      <c r="F288" s="6" t="s">
        <v>51</v>
      </c>
      <c r="G288" s="67">
        <f>563</f>
        <v>563</v>
      </c>
    </row>
    <row r="289" spans="1:7" ht="25.5" x14ac:dyDescent="0.2">
      <c r="A289" s="22" t="s">
        <v>156</v>
      </c>
      <c r="B289" s="4" t="s">
        <v>157</v>
      </c>
      <c r="C289" s="4"/>
      <c r="D289" s="4">
        <v>969</v>
      </c>
      <c r="E289" s="4" t="s">
        <v>54</v>
      </c>
      <c r="F289" s="4" t="s">
        <v>51</v>
      </c>
      <c r="G289" s="69">
        <f>G290+G291</f>
        <v>39579.749019999996</v>
      </c>
    </row>
    <row r="290" spans="1:7" ht="51" x14ac:dyDescent="0.2">
      <c r="A290" s="40" t="s">
        <v>81</v>
      </c>
      <c r="B290" s="6" t="s">
        <v>157</v>
      </c>
      <c r="C290" s="6" t="s">
        <v>86</v>
      </c>
      <c r="D290" s="6">
        <v>969</v>
      </c>
      <c r="E290" s="6" t="s">
        <v>54</v>
      </c>
      <c r="F290" s="6" t="s">
        <v>51</v>
      </c>
      <c r="G290" s="67">
        <v>39528.024879999997</v>
      </c>
    </row>
    <row r="291" spans="1:7" x14ac:dyDescent="0.2">
      <c r="A291" s="10" t="s">
        <v>83</v>
      </c>
      <c r="B291" s="6" t="s">
        <v>157</v>
      </c>
      <c r="C291" s="6" t="s">
        <v>84</v>
      </c>
      <c r="D291" s="6">
        <v>969</v>
      </c>
      <c r="E291" s="6" t="s">
        <v>54</v>
      </c>
      <c r="F291" s="6" t="s">
        <v>51</v>
      </c>
      <c r="G291" s="67">
        <v>51.724139999999998</v>
      </c>
    </row>
    <row r="292" spans="1:7" ht="25.5" x14ac:dyDescent="0.2">
      <c r="A292" s="95" t="s">
        <v>342</v>
      </c>
      <c r="B292" s="87" t="s">
        <v>343</v>
      </c>
      <c r="C292" s="87"/>
      <c r="D292" s="87" t="s">
        <v>97</v>
      </c>
      <c r="E292" s="87" t="s">
        <v>54</v>
      </c>
      <c r="F292" s="87" t="s">
        <v>51</v>
      </c>
      <c r="G292" s="96">
        <f>G293</f>
        <v>69272.144180000003</v>
      </c>
    </row>
    <row r="293" spans="1:7" ht="51" x14ac:dyDescent="0.2">
      <c r="A293" s="40" t="s">
        <v>81</v>
      </c>
      <c r="B293" s="6" t="s">
        <v>343</v>
      </c>
      <c r="C293" s="6" t="s">
        <v>86</v>
      </c>
      <c r="D293" s="6" t="s">
        <v>97</v>
      </c>
      <c r="E293" s="6" t="s">
        <v>54</v>
      </c>
      <c r="F293" s="6" t="s">
        <v>51</v>
      </c>
      <c r="G293" s="67">
        <v>69272.144180000003</v>
      </c>
    </row>
    <row r="294" spans="1:7" s="27" customFormat="1" ht="51" x14ac:dyDescent="0.2">
      <c r="A294" s="22" t="s">
        <v>482</v>
      </c>
      <c r="B294" s="4" t="s">
        <v>483</v>
      </c>
      <c r="C294" s="4"/>
      <c r="D294" s="4" t="s">
        <v>97</v>
      </c>
      <c r="E294" s="4" t="s">
        <v>54</v>
      </c>
      <c r="F294" s="4" t="s">
        <v>51</v>
      </c>
      <c r="G294" s="69">
        <f>G295</f>
        <v>23105.47741</v>
      </c>
    </row>
    <row r="295" spans="1:7" ht="51" x14ac:dyDescent="0.2">
      <c r="A295" s="40" t="s">
        <v>81</v>
      </c>
      <c r="B295" s="6" t="s">
        <v>483</v>
      </c>
      <c r="C295" s="6" t="s">
        <v>86</v>
      </c>
      <c r="D295" s="6" t="s">
        <v>97</v>
      </c>
      <c r="E295" s="6" t="s">
        <v>54</v>
      </c>
      <c r="F295" s="6" t="s">
        <v>51</v>
      </c>
      <c r="G295" s="67">
        <v>23105.47741</v>
      </c>
    </row>
    <row r="296" spans="1:7" ht="25.5" x14ac:dyDescent="0.2">
      <c r="A296" s="21" t="s">
        <v>19</v>
      </c>
      <c r="B296" s="4" t="s">
        <v>523</v>
      </c>
      <c r="C296" s="6"/>
      <c r="D296" s="6" t="s">
        <v>97</v>
      </c>
      <c r="E296" s="4" t="s">
        <v>54</v>
      </c>
      <c r="F296" s="4" t="s">
        <v>51</v>
      </c>
      <c r="G296" s="69">
        <f>G297</f>
        <v>440.58920000000001</v>
      </c>
    </row>
    <row r="297" spans="1:7" ht="63.75" x14ac:dyDescent="0.2">
      <c r="A297" s="22" t="s">
        <v>108</v>
      </c>
      <c r="B297" s="4" t="s">
        <v>522</v>
      </c>
      <c r="C297" s="4"/>
      <c r="D297" s="4" t="s">
        <v>97</v>
      </c>
      <c r="E297" s="4" t="s">
        <v>54</v>
      </c>
      <c r="F297" s="4" t="s">
        <v>51</v>
      </c>
      <c r="G297" s="69">
        <f>G298</f>
        <v>440.58920000000001</v>
      </c>
    </row>
    <row r="298" spans="1:7" x14ac:dyDescent="0.2">
      <c r="A298" s="10" t="s">
        <v>83</v>
      </c>
      <c r="B298" s="6" t="s">
        <v>522</v>
      </c>
      <c r="C298" s="6" t="s">
        <v>84</v>
      </c>
      <c r="D298" s="6" t="s">
        <v>97</v>
      </c>
      <c r="E298" s="6" t="s">
        <v>54</v>
      </c>
      <c r="F298" s="6" t="s">
        <v>51</v>
      </c>
      <c r="G298" s="67">
        <v>440.58920000000001</v>
      </c>
    </row>
    <row r="299" spans="1:7" ht="27" x14ac:dyDescent="0.2">
      <c r="A299" s="23" t="s">
        <v>266</v>
      </c>
      <c r="B299" s="7" t="s">
        <v>159</v>
      </c>
      <c r="C299" s="7"/>
      <c r="D299" s="7">
        <v>969</v>
      </c>
      <c r="E299" s="7" t="s">
        <v>54</v>
      </c>
      <c r="F299" s="7" t="s">
        <v>52</v>
      </c>
      <c r="G299" s="68">
        <f>G300+G327++G324</f>
        <v>604401.97678999999</v>
      </c>
    </row>
    <row r="300" spans="1:7" ht="25.5" x14ac:dyDescent="0.2">
      <c r="A300" s="22" t="s">
        <v>165</v>
      </c>
      <c r="B300" s="4" t="s">
        <v>161</v>
      </c>
      <c r="C300" s="4"/>
      <c r="D300" s="4" t="s">
        <v>97</v>
      </c>
      <c r="E300" s="4" t="s">
        <v>54</v>
      </c>
      <c r="F300" s="4" t="s">
        <v>52</v>
      </c>
      <c r="G300" s="69">
        <f>G303+G301+G307+G314+G306+G310+G318+G312+G316+G322+G320</f>
        <v>572762.11500999995</v>
      </c>
    </row>
    <row r="301" spans="1:7" ht="25.5" x14ac:dyDescent="0.2">
      <c r="A301" s="18" t="s">
        <v>102</v>
      </c>
      <c r="B301" s="4" t="s">
        <v>218</v>
      </c>
      <c r="C301" s="4"/>
      <c r="D301" s="4" t="s">
        <v>97</v>
      </c>
      <c r="E301" s="4" t="s">
        <v>54</v>
      </c>
      <c r="F301" s="4" t="s">
        <v>52</v>
      </c>
      <c r="G301" s="69">
        <f>G302</f>
        <v>31776.400000000001</v>
      </c>
    </row>
    <row r="302" spans="1:7" x14ac:dyDescent="0.2">
      <c r="A302" s="10" t="s">
        <v>83</v>
      </c>
      <c r="B302" s="6" t="s">
        <v>218</v>
      </c>
      <c r="C302" s="6" t="s">
        <v>84</v>
      </c>
      <c r="D302" s="6" t="s">
        <v>97</v>
      </c>
      <c r="E302" s="6" t="s">
        <v>54</v>
      </c>
      <c r="F302" s="6" t="s">
        <v>52</v>
      </c>
      <c r="G302" s="67">
        <v>31776.400000000001</v>
      </c>
    </row>
    <row r="303" spans="1:7" ht="63.75" x14ac:dyDescent="0.2">
      <c r="A303" s="18" t="s">
        <v>103</v>
      </c>
      <c r="B303" s="4" t="s">
        <v>166</v>
      </c>
      <c r="C303" s="4"/>
      <c r="D303" s="4" t="s">
        <v>97</v>
      </c>
      <c r="E303" s="4" t="s">
        <v>54</v>
      </c>
      <c r="F303" s="4" t="s">
        <v>52</v>
      </c>
      <c r="G303" s="69">
        <f>G304</f>
        <v>266218.90000000002</v>
      </c>
    </row>
    <row r="304" spans="1:7" ht="51" x14ac:dyDescent="0.2">
      <c r="A304" s="19" t="s">
        <v>81</v>
      </c>
      <c r="B304" s="6" t="s">
        <v>167</v>
      </c>
      <c r="C304" s="6" t="s">
        <v>86</v>
      </c>
      <c r="D304" s="6">
        <v>969</v>
      </c>
      <c r="E304" s="6" t="s">
        <v>54</v>
      </c>
      <c r="F304" s="6" t="s">
        <v>52</v>
      </c>
      <c r="G304" s="67">
        <v>266218.90000000002</v>
      </c>
    </row>
    <row r="305" spans="1:7" ht="51" x14ac:dyDescent="0.2">
      <c r="A305" s="22" t="s">
        <v>219</v>
      </c>
      <c r="B305" s="4" t="s">
        <v>287</v>
      </c>
      <c r="C305" s="4"/>
      <c r="D305" s="4" t="s">
        <v>97</v>
      </c>
      <c r="E305" s="4" t="s">
        <v>54</v>
      </c>
      <c r="F305" s="4" t="s">
        <v>52</v>
      </c>
      <c r="G305" s="69">
        <f>G306</f>
        <v>5813</v>
      </c>
    </row>
    <row r="306" spans="1:7" x14ac:dyDescent="0.2">
      <c r="A306" s="10" t="s">
        <v>83</v>
      </c>
      <c r="B306" s="6" t="s">
        <v>168</v>
      </c>
      <c r="C306" s="6" t="s">
        <v>84</v>
      </c>
      <c r="D306" s="6" t="s">
        <v>97</v>
      </c>
      <c r="E306" s="6" t="s">
        <v>54</v>
      </c>
      <c r="F306" s="6" t="s">
        <v>52</v>
      </c>
      <c r="G306" s="67">
        <f>5813</f>
        <v>5813</v>
      </c>
    </row>
    <row r="307" spans="1:7" ht="38.25" x14ac:dyDescent="0.2">
      <c r="A307" s="22" t="s">
        <v>162</v>
      </c>
      <c r="B307" s="4" t="s">
        <v>163</v>
      </c>
      <c r="C307" s="4"/>
      <c r="D307" s="4" t="s">
        <v>97</v>
      </c>
      <c r="E307" s="4" t="s">
        <v>54</v>
      </c>
      <c r="F307" s="4" t="s">
        <v>52</v>
      </c>
      <c r="G307" s="69">
        <f>G308+G309</f>
        <v>79085.34001</v>
      </c>
    </row>
    <row r="308" spans="1:7" ht="51" x14ac:dyDescent="0.2">
      <c r="A308" s="19" t="s">
        <v>81</v>
      </c>
      <c r="B308" s="6" t="s">
        <v>164</v>
      </c>
      <c r="C308" s="6" t="s">
        <v>86</v>
      </c>
      <c r="D308" s="6">
        <v>969</v>
      </c>
      <c r="E308" s="6" t="s">
        <v>54</v>
      </c>
      <c r="F308" s="6" t="s">
        <v>52</v>
      </c>
      <c r="G308" s="67">
        <v>79033.615869999994</v>
      </c>
    </row>
    <row r="309" spans="1:7" x14ac:dyDescent="0.2">
      <c r="A309" s="10" t="s">
        <v>83</v>
      </c>
      <c r="B309" s="6" t="s">
        <v>164</v>
      </c>
      <c r="C309" s="6" t="s">
        <v>84</v>
      </c>
      <c r="D309" s="6">
        <v>969</v>
      </c>
      <c r="E309" s="6" t="s">
        <v>54</v>
      </c>
      <c r="F309" s="6" t="s">
        <v>52</v>
      </c>
      <c r="G309" s="67">
        <v>51.724139999999998</v>
      </c>
    </row>
    <row r="310" spans="1:7" s="27" customFormat="1" ht="51" x14ac:dyDescent="0.2">
      <c r="A310" s="13" t="s">
        <v>316</v>
      </c>
      <c r="B310" s="4" t="s">
        <v>220</v>
      </c>
      <c r="C310" s="4"/>
      <c r="D310" s="4">
        <v>969</v>
      </c>
      <c r="E310" s="4" t="s">
        <v>54</v>
      </c>
      <c r="F310" s="4" t="s">
        <v>52</v>
      </c>
      <c r="G310" s="69">
        <f>G311</f>
        <v>29553.1</v>
      </c>
    </row>
    <row r="311" spans="1:7" x14ac:dyDescent="0.2">
      <c r="A311" s="10" t="s">
        <v>83</v>
      </c>
      <c r="B311" s="6" t="s">
        <v>220</v>
      </c>
      <c r="C311" s="6" t="s">
        <v>84</v>
      </c>
      <c r="D311" s="6">
        <v>969</v>
      </c>
      <c r="E311" s="6" t="s">
        <v>54</v>
      </c>
      <c r="F311" s="6" t="s">
        <v>52</v>
      </c>
      <c r="G311" s="67">
        <f>29257.6+295.5</f>
        <v>29553.1</v>
      </c>
    </row>
    <row r="312" spans="1:7" s="27" customFormat="1" ht="37.5" customHeight="1" x14ac:dyDescent="0.2">
      <c r="A312" s="18" t="s">
        <v>273</v>
      </c>
      <c r="B312" s="4" t="s">
        <v>49</v>
      </c>
      <c r="C312" s="4"/>
      <c r="D312" s="4" t="s">
        <v>97</v>
      </c>
      <c r="E312" s="4" t="s">
        <v>54</v>
      </c>
      <c r="F312" s="4" t="s">
        <v>55</v>
      </c>
      <c r="G312" s="69">
        <f>G313</f>
        <v>507.44900000000001</v>
      </c>
    </row>
    <row r="313" spans="1:7" s="27" customFormat="1" x14ac:dyDescent="0.2">
      <c r="A313" s="19" t="s">
        <v>83</v>
      </c>
      <c r="B313" s="6" t="s">
        <v>49</v>
      </c>
      <c r="C313" s="6" t="s">
        <v>84</v>
      </c>
      <c r="D313" s="6" t="s">
        <v>97</v>
      </c>
      <c r="E313" s="6" t="s">
        <v>54</v>
      </c>
      <c r="F313" s="6" t="s">
        <v>55</v>
      </c>
      <c r="G313" s="67">
        <v>507.44900000000001</v>
      </c>
    </row>
    <row r="314" spans="1:7" ht="51.75" customHeight="1" x14ac:dyDescent="0.2">
      <c r="A314" s="22" t="s">
        <v>317</v>
      </c>
      <c r="B314" s="4" t="s">
        <v>262</v>
      </c>
      <c r="C314" s="4"/>
      <c r="D314" s="4" t="s">
        <v>97</v>
      </c>
      <c r="E314" s="4" t="s">
        <v>54</v>
      </c>
      <c r="F314" s="4" t="s">
        <v>52</v>
      </c>
      <c r="G314" s="69">
        <f>G315</f>
        <v>132589.20000000001</v>
      </c>
    </row>
    <row r="315" spans="1:7" ht="51" x14ac:dyDescent="0.2">
      <c r="A315" s="19" t="s">
        <v>81</v>
      </c>
      <c r="B315" s="6" t="s">
        <v>262</v>
      </c>
      <c r="C315" s="6" t="s">
        <v>86</v>
      </c>
      <c r="D315" s="6">
        <v>969</v>
      </c>
      <c r="E315" s="6" t="s">
        <v>54</v>
      </c>
      <c r="F315" s="6" t="s">
        <v>52</v>
      </c>
      <c r="G315" s="67">
        <v>132589.20000000001</v>
      </c>
    </row>
    <row r="316" spans="1:7" ht="38.25" x14ac:dyDescent="0.2">
      <c r="A316" s="13" t="s">
        <v>318</v>
      </c>
      <c r="B316" s="4" t="s">
        <v>454</v>
      </c>
      <c r="C316" s="4"/>
      <c r="D316" s="4" t="s">
        <v>97</v>
      </c>
      <c r="E316" s="4" t="s">
        <v>54</v>
      </c>
      <c r="F316" s="4" t="s">
        <v>52</v>
      </c>
      <c r="G316" s="69">
        <f>G317</f>
        <v>22123.4</v>
      </c>
    </row>
    <row r="317" spans="1:7" x14ac:dyDescent="0.2">
      <c r="A317" s="10" t="s">
        <v>83</v>
      </c>
      <c r="B317" s="6" t="s">
        <v>454</v>
      </c>
      <c r="C317" s="6" t="s">
        <v>84</v>
      </c>
      <c r="D317" s="6" t="s">
        <v>97</v>
      </c>
      <c r="E317" s="6" t="s">
        <v>54</v>
      </c>
      <c r="F317" s="6" t="s">
        <v>52</v>
      </c>
      <c r="G317" s="67">
        <v>22123.4</v>
      </c>
    </row>
    <row r="318" spans="1:7" ht="63.75" x14ac:dyDescent="0.2">
      <c r="A318" s="13" t="s">
        <v>315</v>
      </c>
      <c r="B318" s="4" t="s">
        <v>289</v>
      </c>
      <c r="C318" s="4"/>
      <c r="D318" s="4" t="s">
        <v>97</v>
      </c>
      <c r="E318" s="4" t="s">
        <v>54</v>
      </c>
      <c r="F318" s="4" t="s">
        <v>52</v>
      </c>
      <c r="G318" s="69">
        <f>G319</f>
        <v>66.021000000000001</v>
      </c>
    </row>
    <row r="319" spans="1:7" x14ac:dyDescent="0.2">
      <c r="A319" s="10" t="s">
        <v>83</v>
      </c>
      <c r="B319" s="6" t="s">
        <v>288</v>
      </c>
      <c r="C319" s="6" t="s">
        <v>84</v>
      </c>
      <c r="D319" s="6" t="s">
        <v>97</v>
      </c>
      <c r="E319" s="6" t="s">
        <v>54</v>
      </c>
      <c r="F319" s="6" t="s">
        <v>52</v>
      </c>
      <c r="G319" s="67">
        <v>66.021000000000001</v>
      </c>
    </row>
    <row r="320" spans="1:7" s="27" customFormat="1" ht="102" x14ac:dyDescent="0.2">
      <c r="A320" s="13" t="s">
        <v>456</v>
      </c>
      <c r="B320" s="4" t="s">
        <v>455</v>
      </c>
      <c r="C320" s="4"/>
      <c r="D320" s="4" t="s">
        <v>97</v>
      </c>
      <c r="E320" s="4" t="s">
        <v>54</v>
      </c>
      <c r="F320" s="4" t="s">
        <v>52</v>
      </c>
      <c r="G320" s="69">
        <f>G321</f>
        <v>585.20500000000004</v>
      </c>
    </row>
    <row r="321" spans="1:7" x14ac:dyDescent="0.2">
      <c r="A321" s="10" t="s">
        <v>83</v>
      </c>
      <c r="B321" s="6" t="s">
        <v>455</v>
      </c>
      <c r="C321" s="6" t="s">
        <v>84</v>
      </c>
      <c r="D321" s="6" t="s">
        <v>97</v>
      </c>
      <c r="E321" s="6" t="s">
        <v>54</v>
      </c>
      <c r="F321" s="6" t="s">
        <v>52</v>
      </c>
      <c r="G321" s="67">
        <v>585.20500000000004</v>
      </c>
    </row>
    <row r="322" spans="1:7" ht="51" x14ac:dyDescent="0.2">
      <c r="A322" s="13" t="s">
        <v>322</v>
      </c>
      <c r="B322" s="4" t="s">
        <v>323</v>
      </c>
      <c r="C322" s="4"/>
      <c r="D322" s="6" t="s">
        <v>97</v>
      </c>
      <c r="E322" s="4" t="s">
        <v>54</v>
      </c>
      <c r="F322" s="4" t="s">
        <v>52</v>
      </c>
      <c r="G322" s="69">
        <f>G323</f>
        <v>4444.1000000000004</v>
      </c>
    </row>
    <row r="323" spans="1:7" x14ac:dyDescent="0.2">
      <c r="A323" s="10" t="s">
        <v>83</v>
      </c>
      <c r="B323" s="6" t="s">
        <v>323</v>
      </c>
      <c r="C323" s="6" t="s">
        <v>84</v>
      </c>
      <c r="D323" s="6" t="s">
        <v>97</v>
      </c>
      <c r="E323" s="6" t="s">
        <v>54</v>
      </c>
      <c r="F323" s="6" t="s">
        <v>52</v>
      </c>
      <c r="G323" s="67">
        <v>4444.1000000000004</v>
      </c>
    </row>
    <row r="324" spans="1:7" s="27" customFormat="1" ht="37.5" customHeight="1" x14ac:dyDescent="0.2">
      <c r="A324" s="13" t="s">
        <v>301</v>
      </c>
      <c r="B324" s="4" t="s">
        <v>298</v>
      </c>
      <c r="C324" s="4"/>
      <c r="D324" s="4" t="s">
        <v>97</v>
      </c>
      <c r="E324" s="4" t="s">
        <v>54</v>
      </c>
      <c r="F324" s="4" t="s">
        <v>52</v>
      </c>
      <c r="G324" s="69">
        <f>G325</f>
        <v>252.47577999999999</v>
      </c>
    </row>
    <row r="325" spans="1:7" s="27" customFormat="1" ht="37.5" customHeight="1" x14ac:dyDescent="0.2">
      <c r="A325" s="18" t="s">
        <v>300</v>
      </c>
      <c r="B325" s="4" t="s">
        <v>299</v>
      </c>
      <c r="C325" s="4"/>
      <c r="D325" s="4" t="s">
        <v>97</v>
      </c>
      <c r="E325" s="4" t="s">
        <v>54</v>
      </c>
      <c r="F325" s="4" t="s">
        <v>52</v>
      </c>
      <c r="G325" s="69">
        <f>G326</f>
        <v>252.47577999999999</v>
      </c>
    </row>
    <row r="326" spans="1:7" s="27" customFormat="1" x14ac:dyDescent="0.2">
      <c r="A326" s="19" t="s">
        <v>83</v>
      </c>
      <c r="B326" s="6" t="s">
        <v>299</v>
      </c>
      <c r="C326" s="6" t="s">
        <v>84</v>
      </c>
      <c r="D326" s="6" t="s">
        <v>97</v>
      </c>
      <c r="E326" s="6" t="s">
        <v>54</v>
      </c>
      <c r="F326" s="6" t="s">
        <v>52</v>
      </c>
      <c r="G326" s="67">
        <v>252.47577999999999</v>
      </c>
    </row>
    <row r="327" spans="1:7" ht="25.5" x14ac:dyDescent="0.2">
      <c r="A327" s="21" t="s">
        <v>19</v>
      </c>
      <c r="B327" s="4" t="s">
        <v>20</v>
      </c>
      <c r="C327" s="6"/>
      <c r="D327" s="6" t="s">
        <v>97</v>
      </c>
      <c r="E327" s="4" t="s">
        <v>54</v>
      </c>
      <c r="F327" s="4" t="s">
        <v>52</v>
      </c>
      <c r="G327" s="69">
        <f>G332+G330+G328</f>
        <v>31387.385999999999</v>
      </c>
    </row>
    <row r="328" spans="1:7" ht="51" x14ac:dyDescent="0.2">
      <c r="A328" s="21" t="s">
        <v>327</v>
      </c>
      <c r="B328" s="4" t="s">
        <v>328</v>
      </c>
      <c r="C328" s="4"/>
      <c r="D328" s="4" t="s">
        <v>97</v>
      </c>
      <c r="E328" s="4" t="s">
        <v>54</v>
      </c>
      <c r="F328" s="4" t="s">
        <v>52</v>
      </c>
      <c r="G328" s="69">
        <f>G329</f>
        <v>2543</v>
      </c>
    </row>
    <row r="329" spans="1:7" x14ac:dyDescent="0.2">
      <c r="A329" s="10" t="s">
        <v>83</v>
      </c>
      <c r="B329" s="6" t="s">
        <v>328</v>
      </c>
      <c r="C329" s="6" t="s">
        <v>84</v>
      </c>
      <c r="D329" s="6" t="s">
        <v>97</v>
      </c>
      <c r="E329" s="6" t="s">
        <v>54</v>
      </c>
      <c r="F329" s="6" t="s">
        <v>52</v>
      </c>
      <c r="G329" s="67">
        <f>2492.1+50.9</f>
        <v>2543</v>
      </c>
    </row>
    <row r="330" spans="1:7" ht="27" customHeight="1" x14ac:dyDescent="0.2">
      <c r="A330" s="13" t="s">
        <v>325</v>
      </c>
      <c r="B330" s="4" t="s">
        <v>326</v>
      </c>
      <c r="C330" s="4"/>
      <c r="D330" s="4" t="s">
        <v>97</v>
      </c>
      <c r="E330" s="4" t="s">
        <v>54</v>
      </c>
      <c r="F330" s="4" t="s">
        <v>52</v>
      </c>
      <c r="G330" s="69">
        <f>G331</f>
        <v>25835.78</v>
      </c>
    </row>
    <row r="331" spans="1:7" x14ac:dyDescent="0.2">
      <c r="A331" s="10" t="s">
        <v>83</v>
      </c>
      <c r="B331" s="6" t="s">
        <v>326</v>
      </c>
      <c r="C331" s="6" t="s">
        <v>84</v>
      </c>
      <c r="D331" s="6" t="s">
        <v>97</v>
      </c>
      <c r="E331" s="6" t="s">
        <v>54</v>
      </c>
      <c r="F331" s="6" t="s">
        <v>52</v>
      </c>
      <c r="G331" s="67">
        <v>25835.78</v>
      </c>
    </row>
    <row r="332" spans="1:7" ht="63.75" x14ac:dyDescent="0.2">
      <c r="A332" s="22" t="s">
        <v>108</v>
      </c>
      <c r="B332" s="4" t="s">
        <v>21</v>
      </c>
      <c r="C332" s="4"/>
      <c r="D332" s="4" t="s">
        <v>97</v>
      </c>
      <c r="E332" s="4" t="s">
        <v>54</v>
      </c>
      <c r="F332" s="4" t="s">
        <v>52</v>
      </c>
      <c r="G332" s="69">
        <f>G333</f>
        <v>3008.6060000000002</v>
      </c>
    </row>
    <row r="333" spans="1:7" x14ac:dyDescent="0.2">
      <c r="A333" s="10" t="s">
        <v>83</v>
      </c>
      <c r="B333" s="6" t="s">
        <v>21</v>
      </c>
      <c r="C333" s="6" t="s">
        <v>84</v>
      </c>
      <c r="D333" s="6" t="s">
        <v>97</v>
      </c>
      <c r="E333" s="6" t="s">
        <v>54</v>
      </c>
      <c r="F333" s="6" t="s">
        <v>52</v>
      </c>
      <c r="G333" s="67">
        <v>3008.6060000000002</v>
      </c>
    </row>
    <row r="334" spans="1:7" ht="27" x14ac:dyDescent="0.2">
      <c r="A334" s="23" t="s">
        <v>267</v>
      </c>
      <c r="B334" s="7" t="s">
        <v>169</v>
      </c>
      <c r="C334" s="7"/>
      <c r="D334" s="7">
        <v>969</v>
      </c>
      <c r="E334" s="7" t="s">
        <v>54</v>
      </c>
      <c r="F334" s="7" t="s">
        <v>65</v>
      </c>
      <c r="G334" s="68">
        <f>G335</f>
        <v>81351.216970000009</v>
      </c>
    </row>
    <row r="335" spans="1:7" ht="38.25" x14ac:dyDescent="0.2">
      <c r="A335" s="22" t="s">
        <v>160</v>
      </c>
      <c r="B335" s="4" t="s">
        <v>170</v>
      </c>
      <c r="C335" s="4"/>
      <c r="D335" s="4" t="s">
        <v>97</v>
      </c>
      <c r="E335" s="4" t="s">
        <v>54</v>
      </c>
      <c r="F335" s="4" t="s">
        <v>65</v>
      </c>
      <c r="G335" s="5">
        <f>G336+G339+G342+G345</f>
        <v>81351.216970000009</v>
      </c>
    </row>
    <row r="336" spans="1:7" s="27" customFormat="1" ht="38.25" x14ac:dyDescent="0.2">
      <c r="A336" s="22" t="s">
        <v>171</v>
      </c>
      <c r="B336" s="4" t="s">
        <v>172</v>
      </c>
      <c r="C336" s="4"/>
      <c r="D336" s="4" t="s">
        <v>97</v>
      </c>
      <c r="E336" s="4" t="s">
        <v>54</v>
      </c>
      <c r="F336" s="4" t="s">
        <v>65</v>
      </c>
      <c r="G336" s="5">
        <f>G337+G338</f>
        <v>22728.61477</v>
      </c>
    </row>
    <row r="337" spans="1:7" ht="51" x14ac:dyDescent="0.2">
      <c r="A337" s="19" t="s">
        <v>81</v>
      </c>
      <c r="B337" s="6" t="s">
        <v>172</v>
      </c>
      <c r="C337" s="6" t="s">
        <v>86</v>
      </c>
      <c r="D337" s="6">
        <v>969</v>
      </c>
      <c r="E337" s="6" t="s">
        <v>54</v>
      </c>
      <c r="F337" s="6" t="s">
        <v>65</v>
      </c>
      <c r="G337" s="85">
        <v>5948.1740399999999</v>
      </c>
    </row>
    <row r="338" spans="1:7" ht="51" x14ac:dyDescent="0.2">
      <c r="A338" s="10" t="s">
        <v>82</v>
      </c>
      <c r="B338" s="6" t="s">
        <v>172</v>
      </c>
      <c r="C338" s="6" t="s">
        <v>85</v>
      </c>
      <c r="D338" s="6">
        <v>969</v>
      </c>
      <c r="E338" s="6" t="s">
        <v>54</v>
      </c>
      <c r="F338" s="6" t="s">
        <v>65</v>
      </c>
      <c r="G338" s="86">
        <f>17080.44073-300</f>
        <v>16780.440729999998</v>
      </c>
    </row>
    <row r="339" spans="1:7" ht="38.25" x14ac:dyDescent="0.2">
      <c r="A339" s="13" t="s">
        <v>104</v>
      </c>
      <c r="B339" s="4" t="s">
        <v>246</v>
      </c>
      <c r="C339" s="4"/>
      <c r="D339" s="4">
        <v>969</v>
      </c>
      <c r="E339" s="4" t="s">
        <v>54</v>
      </c>
      <c r="F339" s="4" t="s">
        <v>65</v>
      </c>
      <c r="G339" s="5">
        <f>G340+G341</f>
        <v>42329.8</v>
      </c>
    </row>
    <row r="340" spans="1:7" s="27" customFormat="1" ht="51" x14ac:dyDescent="0.2">
      <c r="A340" s="19" t="s">
        <v>81</v>
      </c>
      <c r="B340" s="6" t="s">
        <v>246</v>
      </c>
      <c r="C340" s="6" t="s">
        <v>86</v>
      </c>
      <c r="D340" s="6">
        <v>969</v>
      </c>
      <c r="E340" s="6" t="s">
        <v>54</v>
      </c>
      <c r="F340" s="6" t="s">
        <v>65</v>
      </c>
      <c r="G340" s="67">
        <v>10159.152</v>
      </c>
    </row>
    <row r="341" spans="1:7" s="27" customFormat="1" ht="51" x14ac:dyDescent="0.2">
      <c r="A341" s="10" t="s">
        <v>82</v>
      </c>
      <c r="B341" s="6" t="s">
        <v>246</v>
      </c>
      <c r="C341" s="6" t="s">
        <v>85</v>
      </c>
      <c r="D341" s="6">
        <v>969</v>
      </c>
      <c r="E341" s="6" t="s">
        <v>54</v>
      </c>
      <c r="F341" s="6" t="s">
        <v>65</v>
      </c>
      <c r="G341" s="67">
        <v>32170.648000000001</v>
      </c>
    </row>
    <row r="342" spans="1:7" s="27" customFormat="1" ht="25.5" x14ac:dyDescent="0.2">
      <c r="A342" s="13" t="s">
        <v>344</v>
      </c>
      <c r="B342" s="4" t="s">
        <v>419</v>
      </c>
      <c r="C342" s="4"/>
      <c r="D342" s="4" t="s">
        <v>97</v>
      </c>
      <c r="E342" s="4" t="s">
        <v>54</v>
      </c>
      <c r="F342" s="4" t="s">
        <v>65</v>
      </c>
      <c r="G342" s="69">
        <f>G343+G344</f>
        <v>14745.898249999998</v>
      </c>
    </row>
    <row r="343" spans="1:7" s="27" customFormat="1" ht="51" x14ac:dyDescent="0.2">
      <c r="A343" s="19" t="s">
        <v>81</v>
      </c>
      <c r="B343" s="6" t="s">
        <v>419</v>
      </c>
      <c r="C343" s="6" t="s">
        <v>86</v>
      </c>
      <c r="D343" s="6" t="s">
        <v>97</v>
      </c>
      <c r="E343" s="6" t="s">
        <v>54</v>
      </c>
      <c r="F343" s="6" t="s">
        <v>65</v>
      </c>
      <c r="G343" s="67">
        <v>4924.7103699999998</v>
      </c>
    </row>
    <row r="344" spans="1:7" s="27" customFormat="1" ht="51" x14ac:dyDescent="0.2">
      <c r="A344" s="10" t="s">
        <v>82</v>
      </c>
      <c r="B344" s="6" t="s">
        <v>419</v>
      </c>
      <c r="C344" s="6" t="s">
        <v>85</v>
      </c>
      <c r="D344" s="6" t="s">
        <v>97</v>
      </c>
      <c r="E344" s="6" t="s">
        <v>54</v>
      </c>
      <c r="F344" s="6" t="s">
        <v>65</v>
      </c>
      <c r="G344" s="67">
        <v>9821.1878799999995</v>
      </c>
    </row>
    <row r="345" spans="1:7" s="27" customFormat="1" ht="51" x14ac:dyDescent="0.2">
      <c r="A345" s="22" t="s">
        <v>482</v>
      </c>
      <c r="B345" s="4" t="s">
        <v>496</v>
      </c>
      <c r="C345" s="4"/>
      <c r="D345" s="4" t="s">
        <v>97</v>
      </c>
      <c r="E345" s="4" t="s">
        <v>54</v>
      </c>
      <c r="F345" s="4" t="s">
        <v>65</v>
      </c>
      <c r="G345" s="69">
        <f>SUM(G346:G347)</f>
        <v>1546.9039499999999</v>
      </c>
    </row>
    <row r="346" spans="1:7" s="27" customFormat="1" ht="51" x14ac:dyDescent="0.2">
      <c r="A346" s="40" t="s">
        <v>81</v>
      </c>
      <c r="B346" s="6" t="s">
        <v>496</v>
      </c>
      <c r="C346" s="6" t="s">
        <v>86</v>
      </c>
      <c r="D346" s="6" t="s">
        <v>97</v>
      </c>
      <c r="E346" s="6" t="s">
        <v>54</v>
      </c>
      <c r="F346" s="6" t="s">
        <v>65</v>
      </c>
      <c r="G346" s="67">
        <v>710.26395000000002</v>
      </c>
    </row>
    <row r="347" spans="1:7" s="27" customFormat="1" ht="51" x14ac:dyDescent="0.2">
      <c r="A347" s="10" t="s">
        <v>82</v>
      </c>
      <c r="B347" s="6" t="s">
        <v>496</v>
      </c>
      <c r="C347" s="6" t="s">
        <v>85</v>
      </c>
      <c r="D347" s="6" t="s">
        <v>97</v>
      </c>
      <c r="E347" s="6" t="s">
        <v>54</v>
      </c>
      <c r="F347" s="6" t="s">
        <v>65</v>
      </c>
      <c r="G347" s="67">
        <v>836.64</v>
      </c>
    </row>
    <row r="348" spans="1:7" s="27" customFormat="1" ht="27" x14ac:dyDescent="0.2">
      <c r="A348" s="23" t="s">
        <v>268</v>
      </c>
      <c r="B348" s="7" t="s">
        <v>173</v>
      </c>
      <c r="C348" s="7"/>
      <c r="D348" s="7">
        <v>969</v>
      </c>
      <c r="E348" s="7" t="s">
        <v>54</v>
      </c>
      <c r="F348" s="7" t="s">
        <v>54</v>
      </c>
      <c r="G348" s="30">
        <f>G349</f>
        <v>11036.729000000001</v>
      </c>
    </row>
    <row r="349" spans="1:7" s="27" customFormat="1" ht="25.5" x14ac:dyDescent="0.2">
      <c r="A349" s="22" t="s">
        <v>174</v>
      </c>
      <c r="B349" s="4" t="s">
        <v>175</v>
      </c>
      <c r="C349" s="8"/>
      <c r="D349" s="4" t="s">
        <v>97</v>
      </c>
      <c r="E349" s="4" t="s">
        <v>54</v>
      </c>
      <c r="F349" s="4" t="s">
        <v>54</v>
      </c>
      <c r="G349" s="5">
        <f>G350+G353+G356+G359</f>
        <v>11036.729000000001</v>
      </c>
    </row>
    <row r="350" spans="1:7" s="27" customFormat="1" ht="25.5" x14ac:dyDescent="0.2">
      <c r="A350" s="18" t="s">
        <v>101</v>
      </c>
      <c r="B350" s="4" t="s">
        <v>176</v>
      </c>
      <c r="C350" s="4"/>
      <c r="D350" s="4" t="s">
        <v>97</v>
      </c>
      <c r="E350" s="4" t="s">
        <v>54</v>
      </c>
      <c r="F350" s="4" t="s">
        <v>54</v>
      </c>
      <c r="G350" s="5">
        <f>G351+G352</f>
        <v>5295.7000000000007</v>
      </c>
    </row>
    <row r="351" spans="1:7" s="27" customFormat="1" ht="25.5" x14ac:dyDescent="0.2">
      <c r="A351" s="10" t="s">
        <v>24</v>
      </c>
      <c r="B351" s="6" t="s">
        <v>176</v>
      </c>
      <c r="C351" s="6" t="s">
        <v>25</v>
      </c>
      <c r="D351" s="6">
        <v>969</v>
      </c>
      <c r="E351" s="6" t="s">
        <v>54</v>
      </c>
      <c r="F351" s="6" t="s">
        <v>54</v>
      </c>
      <c r="G351" s="67">
        <v>3239.38</v>
      </c>
    </row>
    <row r="352" spans="1:7" s="27" customFormat="1" x14ac:dyDescent="0.2">
      <c r="A352" s="10" t="s">
        <v>83</v>
      </c>
      <c r="B352" s="6" t="s">
        <v>176</v>
      </c>
      <c r="C352" s="6" t="s">
        <v>84</v>
      </c>
      <c r="D352" s="6">
        <v>969</v>
      </c>
      <c r="E352" s="6" t="s">
        <v>54</v>
      </c>
      <c r="F352" s="6" t="s">
        <v>54</v>
      </c>
      <c r="G352" s="67">
        <v>2056.3200000000002</v>
      </c>
    </row>
    <row r="353" spans="1:7" s="27" customFormat="1" ht="25.5" x14ac:dyDescent="0.2">
      <c r="A353" s="13" t="s">
        <v>199</v>
      </c>
      <c r="B353" s="4" t="s">
        <v>177</v>
      </c>
      <c r="C353" s="4"/>
      <c r="D353" s="4">
        <v>969</v>
      </c>
      <c r="E353" s="4" t="s">
        <v>54</v>
      </c>
      <c r="F353" s="4" t="s">
        <v>54</v>
      </c>
      <c r="G353" s="5">
        <f>G354+G355</f>
        <v>5577.9600000000009</v>
      </c>
    </row>
    <row r="354" spans="1:7" s="27" customFormat="1" ht="25.5" x14ac:dyDescent="0.2">
      <c r="A354" s="10" t="s">
        <v>24</v>
      </c>
      <c r="B354" s="6" t="s">
        <v>177</v>
      </c>
      <c r="C354" s="6" t="s">
        <v>25</v>
      </c>
      <c r="D354" s="6">
        <v>969</v>
      </c>
      <c r="E354" s="6" t="s">
        <v>54</v>
      </c>
      <c r="F354" s="6" t="s">
        <v>54</v>
      </c>
      <c r="G354" s="67">
        <v>4388.5200000000004</v>
      </c>
    </row>
    <row r="355" spans="1:7" s="27" customFormat="1" x14ac:dyDescent="0.2">
      <c r="A355" s="10" t="s">
        <v>83</v>
      </c>
      <c r="B355" s="6" t="s">
        <v>177</v>
      </c>
      <c r="C355" s="6" t="s">
        <v>84</v>
      </c>
      <c r="D355" s="6">
        <v>969</v>
      </c>
      <c r="E355" s="6" t="s">
        <v>54</v>
      </c>
      <c r="F355" s="6" t="s">
        <v>54</v>
      </c>
      <c r="G355" s="67">
        <v>1189.44</v>
      </c>
    </row>
    <row r="356" spans="1:7" s="27" customFormat="1" ht="51" x14ac:dyDescent="0.2">
      <c r="A356" s="18" t="s">
        <v>200</v>
      </c>
      <c r="B356" s="4" t="s">
        <v>202</v>
      </c>
      <c r="C356" s="4"/>
      <c r="D356" s="4">
        <v>969</v>
      </c>
      <c r="E356" s="4" t="s">
        <v>54</v>
      </c>
      <c r="F356" s="4" t="s">
        <v>54</v>
      </c>
      <c r="G356" s="5">
        <f>G357+G358</f>
        <v>79.400000000000006</v>
      </c>
    </row>
    <row r="357" spans="1:7" s="27" customFormat="1" x14ac:dyDescent="0.2">
      <c r="A357" s="25" t="s">
        <v>194</v>
      </c>
      <c r="B357" s="6" t="s">
        <v>202</v>
      </c>
      <c r="C357" s="6" t="s">
        <v>93</v>
      </c>
      <c r="D357" s="6">
        <v>969</v>
      </c>
      <c r="E357" s="6" t="s">
        <v>54</v>
      </c>
      <c r="F357" s="6" t="s">
        <v>54</v>
      </c>
      <c r="G357" s="67">
        <v>61</v>
      </c>
    </row>
    <row r="358" spans="1:7" s="27" customFormat="1" ht="38.25" x14ac:dyDescent="0.2">
      <c r="A358" s="10" t="s">
        <v>191</v>
      </c>
      <c r="B358" s="6" t="s">
        <v>202</v>
      </c>
      <c r="C358" s="6" t="s">
        <v>123</v>
      </c>
      <c r="D358" s="6" t="s">
        <v>97</v>
      </c>
      <c r="E358" s="6" t="s">
        <v>54</v>
      </c>
      <c r="F358" s="6" t="s">
        <v>54</v>
      </c>
      <c r="G358" s="67">
        <v>18.399999999999999</v>
      </c>
    </row>
    <row r="359" spans="1:7" s="27" customFormat="1" ht="38.25" x14ac:dyDescent="0.2">
      <c r="A359" s="13" t="s">
        <v>196</v>
      </c>
      <c r="B359" s="4" t="s">
        <v>195</v>
      </c>
      <c r="C359" s="4"/>
      <c r="D359" s="4">
        <v>969</v>
      </c>
      <c r="E359" s="4" t="s">
        <v>54</v>
      </c>
      <c r="F359" s="4" t="s">
        <v>56</v>
      </c>
      <c r="G359" s="5">
        <f>G360+G361</f>
        <v>83.668999999999997</v>
      </c>
    </row>
    <row r="360" spans="1:7" s="27" customFormat="1" x14ac:dyDescent="0.2">
      <c r="A360" s="25" t="s">
        <v>194</v>
      </c>
      <c r="B360" s="6" t="s">
        <v>195</v>
      </c>
      <c r="C360" s="6" t="s">
        <v>93</v>
      </c>
      <c r="D360" s="6">
        <v>969</v>
      </c>
      <c r="E360" s="6" t="s">
        <v>54</v>
      </c>
      <c r="F360" s="6" t="s">
        <v>56</v>
      </c>
      <c r="G360" s="67">
        <v>64.262</v>
      </c>
    </row>
    <row r="361" spans="1:7" s="27" customFormat="1" ht="38.25" x14ac:dyDescent="0.2">
      <c r="A361" s="10" t="s">
        <v>191</v>
      </c>
      <c r="B361" s="6" t="s">
        <v>195</v>
      </c>
      <c r="C361" s="6" t="s">
        <v>123</v>
      </c>
      <c r="D361" s="6">
        <v>969</v>
      </c>
      <c r="E361" s="6" t="s">
        <v>54</v>
      </c>
      <c r="F361" s="6" t="s">
        <v>56</v>
      </c>
      <c r="G361" s="67">
        <v>19.407</v>
      </c>
    </row>
    <row r="362" spans="1:7" s="27" customFormat="1" ht="27" x14ac:dyDescent="0.2">
      <c r="A362" s="23" t="s">
        <v>269</v>
      </c>
      <c r="B362" s="8" t="s">
        <v>178</v>
      </c>
      <c r="C362" s="8"/>
      <c r="D362" s="8" t="s">
        <v>97</v>
      </c>
      <c r="E362" s="8" t="s">
        <v>54</v>
      </c>
      <c r="F362" s="8" t="s">
        <v>56</v>
      </c>
      <c r="G362" s="36">
        <f>G363</f>
        <v>45710.33698</v>
      </c>
    </row>
    <row r="363" spans="1:7" s="27" customFormat="1" ht="25.5" x14ac:dyDescent="0.2">
      <c r="A363" s="22" t="s">
        <v>179</v>
      </c>
      <c r="B363" s="4" t="s">
        <v>180</v>
      </c>
      <c r="C363" s="4"/>
      <c r="D363" s="4" t="s">
        <v>97</v>
      </c>
      <c r="E363" s="4" t="s">
        <v>54</v>
      </c>
      <c r="F363" s="4" t="s">
        <v>56</v>
      </c>
      <c r="G363" s="5">
        <f>G366+G369+G364+G379+G382</f>
        <v>45710.33698</v>
      </c>
    </row>
    <row r="364" spans="1:7" s="27" customFormat="1" ht="89.25" x14ac:dyDescent="0.2">
      <c r="A364" s="18" t="s">
        <v>74</v>
      </c>
      <c r="B364" s="4" t="s">
        <v>183</v>
      </c>
      <c r="C364" s="4"/>
      <c r="D364" s="4">
        <v>969</v>
      </c>
      <c r="E364" s="4" t="s">
        <v>54</v>
      </c>
      <c r="F364" s="4" t="s">
        <v>56</v>
      </c>
      <c r="G364" s="5">
        <f>G365</f>
        <v>87.2</v>
      </c>
    </row>
    <row r="365" spans="1:7" s="27" customFormat="1" ht="25.5" x14ac:dyDescent="0.2">
      <c r="A365" s="10" t="s">
        <v>78</v>
      </c>
      <c r="B365" s="6" t="s">
        <v>183</v>
      </c>
      <c r="C365" s="6" t="s">
        <v>79</v>
      </c>
      <c r="D365" s="6">
        <v>969</v>
      </c>
      <c r="E365" s="6" t="s">
        <v>54</v>
      </c>
      <c r="F365" s="6" t="s">
        <v>56</v>
      </c>
      <c r="G365" s="15">
        <v>87.2</v>
      </c>
    </row>
    <row r="366" spans="1:7" s="27" customFormat="1" ht="25.5" x14ac:dyDescent="0.2">
      <c r="A366" s="22" t="s">
        <v>91</v>
      </c>
      <c r="B366" s="4" t="s">
        <v>193</v>
      </c>
      <c r="C366" s="4"/>
      <c r="D366" s="4" t="s">
        <v>97</v>
      </c>
      <c r="E366" s="4" t="s">
        <v>54</v>
      </c>
      <c r="F366" s="4" t="s">
        <v>56</v>
      </c>
      <c r="G366" s="5">
        <f>G367+G368</f>
        <v>677.66177999999991</v>
      </c>
    </row>
    <row r="367" spans="1:7" s="27" customFormat="1" ht="25.5" x14ac:dyDescent="0.2">
      <c r="A367" s="25" t="s">
        <v>116</v>
      </c>
      <c r="B367" s="6" t="s">
        <v>193</v>
      </c>
      <c r="C367" s="6" t="s">
        <v>75</v>
      </c>
      <c r="D367" s="6" t="s">
        <v>97</v>
      </c>
      <c r="E367" s="6" t="s">
        <v>54</v>
      </c>
      <c r="F367" s="6" t="s">
        <v>56</v>
      </c>
      <c r="G367" s="15">
        <v>520.47754999999995</v>
      </c>
    </row>
    <row r="368" spans="1:7" s="27" customFormat="1" ht="38.25" x14ac:dyDescent="0.2">
      <c r="A368" s="10" t="s">
        <v>117</v>
      </c>
      <c r="B368" s="6" t="s">
        <v>193</v>
      </c>
      <c r="C368" s="6" t="s">
        <v>110</v>
      </c>
      <c r="D368" s="6" t="s">
        <v>97</v>
      </c>
      <c r="E368" s="6" t="s">
        <v>54</v>
      </c>
      <c r="F368" s="6" t="s">
        <v>56</v>
      </c>
      <c r="G368" s="15">
        <v>157.18423000000001</v>
      </c>
    </row>
    <row r="369" spans="1:7" s="27" customFormat="1" ht="51" x14ac:dyDescent="0.2">
      <c r="A369" s="18" t="s">
        <v>181</v>
      </c>
      <c r="B369" s="4" t="s">
        <v>182</v>
      </c>
      <c r="C369" s="4"/>
      <c r="D369" s="4">
        <v>969</v>
      </c>
      <c r="E369" s="4" t="s">
        <v>54</v>
      </c>
      <c r="F369" s="4" t="s">
        <v>56</v>
      </c>
      <c r="G369" s="5">
        <f>SUM(G370:G378)</f>
        <v>10723.588300000001</v>
      </c>
    </row>
    <row r="370" spans="1:7" s="27" customFormat="1" x14ac:dyDescent="0.2">
      <c r="A370" s="25" t="s">
        <v>190</v>
      </c>
      <c r="B370" s="6" t="s">
        <v>182</v>
      </c>
      <c r="C370" s="6" t="s">
        <v>93</v>
      </c>
      <c r="D370" s="6">
        <v>969</v>
      </c>
      <c r="E370" s="6" t="s">
        <v>54</v>
      </c>
      <c r="F370" s="6" t="s">
        <v>56</v>
      </c>
      <c r="G370" s="15">
        <v>3778.55825</v>
      </c>
    </row>
    <row r="371" spans="1:7" s="27" customFormat="1" ht="25.5" x14ac:dyDescent="0.2">
      <c r="A371" s="25" t="s">
        <v>415</v>
      </c>
      <c r="B371" s="6" t="s">
        <v>182</v>
      </c>
      <c r="C371" s="6" t="s">
        <v>414</v>
      </c>
      <c r="D371" s="6">
        <v>969</v>
      </c>
      <c r="E371" s="6" t="s">
        <v>54</v>
      </c>
      <c r="F371" s="6" t="s">
        <v>56</v>
      </c>
      <c r="G371" s="15">
        <v>10.84071</v>
      </c>
    </row>
    <row r="372" spans="1:7" s="27" customFormat="1" ht="38.25" x14ac:dyDescent="0.2">
      <c r="A372" s="10" t="s">
        <v>191</v>
      </c>
      <c r="B372" s="6" t="s">
        <v>182</v>
      </c>
      <c r="C372" s="6" t="s">
        <v>123</v>
      </c>
      <c r="D372" s="6">
        <v>969</v>
      </c>
      <c r="E372" s="6" t="s">
        <v>54</v>
      </c>
      <c r="F372" s="6" t="s">
        <v>56</v>
      </c>
      <c r="G372" s="15">
        <v>108.95</v>
      </c>
    </row>
    <row r="373" spans="1:7" s="27" customFormat="1" ht="25.5" x14ac:dyDescent="0.2">
      <c r="A373" s="10" t="s">
        <v>76</v>
      </c>
      <c r="B373" s="6" t="s">
        <v>182</v>
      </c>
      <c r="C373" s="6" t="s">
        <v>77</v>
      </c>
      <c r="D373" s="6">
        <v>969</v>
      </c>
      <c r="E373" s="6" t="s">
        <v>54</v>
      </c>
      <c r="F373" s="6" t="s">
        <v>56</v>
      </c>
      <c r="G373" s="15">
        <v>1358.3965900000001</v>
      </c>
    </row>
    <row r="374" spans="1:7" s="27" customFormat="1" ht="25.5" x14ac:dyDescent="0.2">
      <c r="A374" s="10" t="s">
        <v>78</v>
      </c>
      <c r="B374" s="6" t="s">
        <v>182</v>
      </c>
      <c r="C374" s="6" t="s">
        <v>79</v>
      </c>
      <c r="D374" s="6">
        <v>969</v>
      </c>
      <c r="E374" s="6" t="s">
        <v>54</v>
      </c>
      <c r="F374" s="6" t="s">
        <v>56</v>
      </c>
      <c r="G374" s="15">
        <v>4452.38591</v>
      </c>
    </row>
    <row r="375" spans="1:7" s="27" customFormat="1" x14ac:dyDescent="0.2">
      <c r="A375" s="10" t="s">
        <v>294</v>
      </c>
      <c r="B375" s="6" t="s">
        <v>182</v>
      </c>
      <c r="C375" s="6" t="s">
        <v>293</v>
      </c>
      <c r="D375" s="6">
        <v>969</v>
      </c>
      <c r="E375" s="6" t="s">
        <v>54</v>
      </c>
      <c r="F375" s="6" t="s">
        <v>56</v>
      </c>
      <c r="G375" s="15">
        <v>856.38184000000001</v>
      </c>
    </row>
    <row r="376" spans="1:7" s="27" customFormat="1" x14ac:dyDescent="0.2">
      <c r="A376" s="10" t="s">
        <v>498</v>
      </c>
      <c r="B376" s="6" t="s">
        <v>182</v>
      </c>
      <c r="C376" s="6" t="s">
        <v>497</v>
      </c>
      <c r="D376" s="6">
        <v>969</v>
      </c>
      <c r="E376" s="6" t="s">
        <v>54</v>
      </c>
      <c r="F376" s="6" t="s">
        <v>56</v>
      </c>
      <c r="G376" s="15">
        <v>87.3</v>
      </c>
    </row>
    <row r="377" spans="1:7" s="27" customFormat="1" ht="25.5" x14ac:dyDescent="0.2">
      <c r="A377" s="109" t="s">
        <v>387</v>
      </c>
      <c r="B377" s="6" t="s">
        <v>182</v>
      </c>
      <c r="C377" s="6" t="s">
        <v>386</v>
      </c>
      <c r="D377" s="6">
        <v>969</v>
      </c>
      <c r="E377" s="6" t="s">
        <v>54</v>
      </c>
      <c r="F377" s="6" t="s">
        <v>56</v>
      </c>
      <c r="G377" s="15">
        <v>29.753</v>
      </c>
    </row>
    <row r="378" spans="1:7" s="27" customFormat="1" x14ac:dyDescent="0.2">
      <c r="A378" s="109" t="s">
        <v>331</v>
      </c>
      <c r="B378" s="6" t="s">
        <v>182</v>
      </c>
      <c r="C378" s="6" t="s">
        <v>330</v>
      </c>
      <c r="D378" s="6">
        <v>969</v>
      </c>
      <c r="E378" s="6" t="s">
        <v>54</v>
      </c>
      <c r="F378" s="6" t="s">
        <v>56</v>
      </c>
      <c r="G378" s="15">
        <v>41.021999999999998</v>
      </c>
    </row>
    <row r="379" spans="1:7" s="27" customFormat="1" ht="25.5" x14ac:dyDescent="0.2">
      <c r="A379" s="97" t="s">
        <v>344</v>
      </c>
      <c r="B379" s="87" t="s">
        <v>345</v>
      </c>
      <c r="C379" s="87"/>
      <c r="D379" s="87">
        <v>969</v>
      </c>
      <c r="E379" s="87" t="s">
        <v>54</v>
      </c>
      <c r="F379" s="87" t="s">
        <v>56</v>
      </c>
      <c r="G379" s="93">
        <f>G380+G381</f>
        <v>29370.85757</v>
      </c>
    </row>
    <row r="380" spans="1:7" s="27" customFormat="1" x14ac:dyDescent="0.2">
      <c r="A380" s="98" t="s">
        <v>190</v>
      </c>
      <c r="B380" s="87" t="s">
        <v>345</v>
      </c>
      <c r="C380" s="6" t="s">
        <v>93</v>
      </c>
      <c r="D380" s="6">
        <v>969</v>
      </c>
      <c r="E380" s="6" t="s">
        <v>54</v>
      </c>
      <c r="F380" s="6" t="s">
        <v>56</v>
      </c>
      <c r="G380" s="67">
        <v>21812.544539999999</v>
      </c>
    </row>
    <row r="381" spans="1:7" s="27" customFormat="1" ht="38.25" x14ac:dyDescent="0.2">
      <c r="A381" s="10" t="s">
        <v>191</v>
      </c>
      <c r="B381" s="6" t="s">
        <v>345</v>
      </c>
      <c r="C381" s="6" t="s">
        <v>123</v>
      </c>
      <c r="D381" s="6">
        <v>969</v>
      </c>
      <c r="E381" s="6" t="s">
        <v>54</v>
      </c>
      <c r="F381" s="6" t="s">
        <v>56</v>
      </c>
      <c r="G381" s="67">
        <v>7558.3130300000003</v>
      </c>
    </row>
    <row r="382" spans="1:7" s="27" customFormat="1" ht="51" x14ac:dyDescent="0.2">
      <c r="A382" s="13" t="s">
        <v>482</v>
      </c>
      <c r="B382" s="4" t="s">
        <v>499</v>
      </c>
      <c r="C382" s="4"/>
      <c r="D382" s="4" t="s">
        <v>97</v>
      </c>
      <c r="E382" s="4" t="s">
        <v>54</v>
      </c>
      <c r="F382" s="4" t="s">
        <v>56</v>
      </c>
      <c r="G382" s="69">
        <f>SUM(G383:G386)</f>
        <v>4851.0293299999994</v>
      </c>
    </row>
    <row r="383" spans="1:7" s="27" customFormat="1" x14ac:dyDescent="0.2">
      <c r="A383" s="25" t="s">
        <v>189</v>
      </c>
      <c r="B383" s="6" t="s">
        <v>499</v>
      </c>
      <c r="C383" s="6" t="s">
        <v>93</v>
      </c>
      <c r="D383" s="6" t="s">
        <v>97</v>
      </c>
      <c r="E383" s="6" t="s">
        <v>54</v>
      </c>
      <c r="F383" s="6" t="s">
        <v>56</v>
      </c>
      <c r="G383" s="67">
        <v>3781.8984300000002</v>
      </c>
    </row>
    <row r="384" spans="1:7" s="27" customFormat="1" ht="38.25" x14ac:dyDescent="0.2">
      <c r="A384" s="10" t="s">
        <v>191</v>
      </c>
      <c r="B384" s="6" t="s">
        <v>499</v>
      </c>
      <c r="C384" s="6" t="s">
        <v>123</v>
      </c>
      <c r="D384" s="6" t="s">
        <v>97</v>
      </c>
      <c r="E384" s="6" t="s">
        <v>54</v>
      </c>
      <c r="F384" s="6" t="s">
        <v>56</v>
      </c>
      <c r="G384" s="67">
        <v>710.81912999999997</v>
      </c>
    </row>
    <row r="385" spans="1:7" s="27" customFormat="1" ht="25.5" x14ac:dyDescent="0.2">
      <c r="A385" s="25" t="s">
        <v>116</v>
      </c>
      <c r="B385" s="6" t="s">
        <v>499</v>
      </c>
      <c r="C385" s="6" t="s">
        <v>75</v>
      </c>
      <c r="D385" s="6" t="s">
        <v>97</v>
      </c>
      <c r="E385" s="6" t="s">
        <v>54</v>
      </c>
      <c r="F385" s="6" t="s">
        <v>56</v>
      </c>
      <c r="G385" s="67">
        <v>284.82724000000002</v>
      </c>
    </row>
    <row r="386" spans="1:7" s="27" customFormat="1" ht="38.25" x14ac:dyDescent="0.2">
      <c r="A386" s="10" t="s">
        <v>117</v>
      </c>
      <c r="B386" s="6" t="s">
        <v>499</v>
      </c>
      <c r="C386" s="6" t="s">
        <v>110</v>
      </c>
      <c r="D386" s="6" t="s">
        <v>97</v>
      </c>
      <c r="E386" s="6" t="s">
        <v>54</v>
      </c>
      <c r="F386" s="6" t="s">
        <v>56</v>
      </c>
      <c r="G386" s="67">
        <v>73.484530000000007</v>
      </c>
    </row>
    <row r="387" spans="1:7" s="27" customFormat="1" ht="13.5" x14ac:dyDescent="0.2">
      <c r="A387" s="41" t="s">
        <v>270</v>
      </c>
      <c r="B387" s="8" t="s">
        <v>207</v>
      </c>
      <c r="C387" s="8"/>
      <c r="D387" s="8" t="s">
        <v>97</v>
      </c>
      <c r="E387" s="8" t="s">
        <v>54</v>
      </c>
      <c r="F387" s="8" t="s">
        <v>56</v>
      </c>
      <c r="G387" s="36">
        <f>G388+G393</f>
        <v>393.4</v>
      </c>
    </row>
    <row r="388" spans="1:7" s="27" customFormat="1" ht="25.5" x14ac:dyDescent="0.2">
      <c r="A388" s="42" t="s">
        <v>208</v>
      </c>
      <c r="B388" s="4" t="s">
        <v>209</v>
      </c>
      <c r="C388" s="4"/>
      <c r="D388" s="4" t="s">
        <v>97</v>
      </c>
      <c r="E388" s="4" t="s">
        <v>54</v>
      </c>
      <c r="F388" s="4" t="s">
        <v>56</v>
      </c>
      <c r="G388" s="5">
        <f>G389+G391</f>
        <v>295.39999999999998</v>
      </c>
    </row>
    <row r="389" spans="1:7" s="27" customFormat="1" ht="25.5" x14ac:dyDescent="0.2">
      <c r="A389" s="42" t="s">
        <v>210</v>
      </c>
      <c r="B389" s="4" t="s">
        <v>211</v>
      </c>
      <c r="C389" s="4"/>
      <c r="D389" s="4" t="s">
        <v>97</v>
      </c>
      <c r="E389" s="4" t="s">
        <v>54</v>
      </c>
      <c r="F389" s="4" t="s">
        <v>56</v>
      </c>
      <c r="G389" s="5">
        <f>G390</f>
        <v>200</v>
      </c>
    </row>
    <row r="390" spans="1:7" s="27" customFormat="1" ht="25.5" x14ac:dyDescent="0.2">
      <c r="A390" s="10" t="s">
        <v>78</v>
      </c>
      <c r="B390" s="6" t="s">
        <v>211</v>
      </c>
      <c r="C390" s="6" t="s">
        <v>79</v>
      </c>
      <c r="D390" s="6" t="s">
        <v>97</v>
      </c>
      <c r="E390" s="6" t="s">
        <v>54</v>
      </c>
      <c r="F390" s="6" t="s">
        <v>56</v>
      </c>
      <c r="G390" s="15">
        <v>200</v>
      </c>
    </row>
    <row r="391" spans="1:7" s="27" customFormat="1" ht="25.5" x14ac:dyDescent="0.2">
      <c r="A391" s="42" t="s">
        <v>210</v>
      </c>
      <c r="B391" s="4" t="s">
        <v>211</v>
      </c>
      <c r="C391" s="4"/>
      <c r="D391" s="4" t="s">
        <v>98</v>
      </c>
      <c r="E391" s="4" t="s">
        <v>54</v>
      </c>
      <c r="F391" s="4" t="s">
        <v>65</v>
      </c>
      <c r="G391" s="5">
        <v>95.4</v>
      </c>
    </row>
    <row r="392" spans="1:7" s="27" customFormat="1" x14ac:dyDescent="0.2">
      <c r="A392" s="43" t="s">
        <v>89</v>
      </c>
      <c r="B392" s="6" t="s">
        <v>211</v>
      </c>
      <c r="C392" s="6" t="s">
        <v>90</v>
      </c>
      <c r="D392" s="6" t="s">
        <v>98</v>
      </c>
      <c r="E392" s="6" t="s">
        <v>54</v>
      </c>
      <c r="F392" s="6" t="s">
        <v>65</v>
      </c>
      <c r="G392" s="15">
        <v>95.4</v>
      </c>
    </row>
    <row r="393" spans="1:7" s="27" customFormat="1" ht="38.25" x14ac:dyDescent="0.2">
      <c r="A393" s="18" t="s">
        <v>26</v>
      </c>
      <c r="B393" s="4" t="s">
        <v>27</v>
      </c>
      <c r="C393" s="50"/>
      <c r="D393" s="4">
        <v>969</v>
      </c>
      <c r="E393" s="4" t="s">
        <v>54</v>
      </c>
      <c r="F393" s="4" t="s">
        <v>56</v>
      </c>
      <c r="G393" s="5">
        <f>G394</f>
        <v>98</v>
      </c>
    </row>
    <row r="394" spans="1:7" s="27" customFormat="1" ht="38.25" x14ac:dyDescent="0.2">
      <c r="A394" s="18" t="s">
        <v>28</v>
      </c>
      <c r="B394" s="4" t="s">
        <v>29</v>
      </c>
      <c r="C394" s="76"/>
      <c r="D394" s="4">
        <v>969</v>
      </c>
      <c r="E394" s="4" t="s">
        <v>54</v>
      </c>
      <c r="F394" s="4" t="s">
        <v>56</v>
      </c>
      <c r="G394" s="5">
        <f>G395</f>
        <v>98</v>
      </c>
    </row>
    <row r="395" spans="1:7" s="27" customFormat="1" ht="25.5" x14ac:dyDescent="0.2">
      <c r="A395" s="10" t="s">
        <v>78</v>
      </c>
      <c r="B395" s="6" t="s">
        <v>29</v>
      </c>
      <c r="C395" s="50" t="s">
        <v>79</v>
      </c>
      <c r="D395" s="6">
        <v>969</v>
      </c>
      <c r="E395" s="6" t="s">
        <v>54</v>
      </c>
      <c r="F395" s="6" t="s">
        <v>56</v>
      </c>
      <c r="G395" s="15">
        <v>98</v>
      </c>
    </row>
    <row r="396" spans="1:7" s="27" customFormat="1" ht="25.5" x14ac:dyDescent="0.2">
      <c r="A396" s="35" t="s">
        <v>510</v>
      </c>
      <c r="B396" s="58" t="s">
        <v>203</v>
      </c>
      <c r="C396" s="58"/>
      <c r="D396" s="58"/>
      <c r="E396" s="58"/>
      <c r="F396" s="58"/>
      <c r="G396" s="59">
        <f>G397</f>
        <v>151</v>
      </c>
    </row>
    <row r="397" spans="1:7" s="27" customFormat="1" ht="25.5" x14ac:dyDescent="0.2">
      <c r="A397" s="18" t="s">
        <v>212</v>
      </c>
      <c r="B397" s="4" t="s">
        <v>36</v>
      </c>
      <c r="C397" s="4"/>
      <c r="D397" s="4" t="s">
        <v>98</v>
      </c>
      <c r="E397" s="4" t="s">
        <v>57</v>
      </c>
      <c r="F397" s="4" t="s">
        <v>53</v>
      </c>
      <c r="G397" s="37">
        <f>G398</f>
        <v>151</v>
      </c>
    </row>
    <row r="398" spans="1:7" s="27" customFormat="1" ht="25.5" x14ac:dyDescent="0.2">
      <c r="A398" s="17" t="s">
        <v>204</v>
      </c>
      <c r="B398" s="4" t="s">
        <v>37</v>
      </c>
      <c r="C398" s="4"/>
      <c r="D398" s="4" t="s">
        <v>98</v>
      </c>
      <c r="E398" s="4" t="s">
        <v>57</v>
      </c>
      <c r="F398" s="4" t="s">
        <v>53</v>
      </c>
      <c r="G398" s="5">
        <f>G399</f>
        <v>151</v>
      </c>
    </row>
    <row r="399" spans="1:7" s="27" customFormat="1" x14ac:dyDescent="0.2">
      <c r="A399" s="10" t="s">
        <v>303</v>
      </c>
      <c r="B399" s="6" t="s">
        <v>37</v>
      </c>
      <c r="C399" s="6" t="s">
        <v>302</v>
      </c>
      <c r="D399" s="6" t="s">
        <v>98</v>
      </c>
      <c r="E399" s="6" t="s">
        <v>57</v>
      </c>
      <c r="F399" s="6" t="s">
        <v>53</v>
      </c>
      <c r="G399" s="15">
        <v>151</v>
      </c>
    </row>
    <row r="400" spans="1:7" s="27" customFormat="1" ht="38.25" x14ac:dyDescent="0.2">
      <c r="A400" s="57" t="s">
        <v>511</v>
      </c>
      <c r="B400" s="58" t="s">
        <v>30</v>
      </c>
      <c r="C400" s="58"/>
      <c r="D400" s="58"/>
      <c r="E400" s="58"/>
      <c r="F400" s="58"/>
      <c r="G400" s="59">
        <f>G401</f>
        <v>180</v>
      </c>
    </row>
    <row r="401" spans="1:7" s="27" customFormat="1" ht="25.5" x14ac:dyDescent="0.2">
      <c r="A401" s="18" t="s">
        <v>32</v>
      </c>
      <c r="B401" s="4" t="s">
        <v>31</v>
      </c>
      <c r="C401" s="4"/>
      <c r="D401" s="4">
        <v>968</v>
      </c>
      <c r="E401" s="4" t="s">
        <v>51</v>
      </c>
      <c r="F401" s="4" t="s">
        <v>73</v>
      </c>
      <c r="G401" s="5">
        <f>G402</f>
        <v>180</v>
      </c>
    </row>
    <row r="402" spans="1:7" s="27" customFormat="1" ht="25.5" x14ac:dyDescent="0.2">
      <c r="A402" s="12" t="s">
        <v>105</v>
      </c>
      <c r="B402" s="4" t="s">
        <v>42</v>
      </c>
      <c r="C402" s="4"/>
      <c r="D402" s="4">
        <v>968</v>
      </c>
      <c r="E402" s="4" t="s">
        <v>51</v>
      </c>
      <c r="F402" s="4" t="s">
        <v>73</v>
      </c>
      <c r="G402" s="5">
        <f>G403</f>
        <v>180</v>
      </c>
    </row>
    <row r="403" spans="1:7" x14ac:dyDescent="0.2">
      <c r="A403" s="19" t="s">
        <v>109</v>
      </c>
      <c r="B403" s="6" t="s">
        <v>42</v>
      </c>
      <c r="C403" s="6" t="s">
        <v>80</v>
      </c>
      <c r="D403" s="6" t="s">
        <v>99</v>
      </c>
      <c r="E403" s="6" t="s">
        <v>51</v>
      </c>
      <c r="F403" s="6" t="s">
        <v>73</v>
      </c>
      <c r="G403" s="15">
        <v>180</v>
      </c>
    </row>
    <row r="404" spans="1:7" ht="38.25" x14ac:dyDescent="0.2">
      <c r="A404" s="57" t="s">
        <v>512</v>
      </c>
      <c r="B404" s="58" t="s">
        <v>258</v>
      </c>
      <c r="C404" s="58"/>
      <c r="D404" s="58"/>
      <c r="E404" s="58"/>
      <c r="F404" s="58"/>
      <c r="G404" s="59">
        <f>G405</f>
        <v>6440</v>
      </c>
    </row>
    <row r="405" spans="1:7" ht="38.25" x14ac:dyDescent="0.2">
      <c r="A405" s="51" t="s">
        <v>271</v>
      </c>
      <c r="B405" s="4" t="s">
        <v>259</v>
      </c>
      <c r="C405" s="4"/>
      <c r="D405" s="4">
        <v>968</v>
      </c>
      <c r="E405" s="4" t="s">
        <v>51</v>
      </c>
      <c r="F405" s="4" t="s">
        <v>73</v>
      </c>
      <c r="G405" s="5">
        <f>G408+G406</f>
        <v>6440</v>
      </c>
    </row>
    <row r="406" spans="1:7" s="27" customFormat="1" ht="38.25" x14ac:dyDescent="0.2">
      <c r="A406" s="51" t="s">
        <v>458</v>
      </c>
      <c r="B406" s="4" t="s">
        <v>457</v>
      </c>
      <c r="C406" s="4"/>
      <c r="D406" s="4" t="s">
        <v>99</v>
      </c>
      <c r="E406" s="4" t="s">
        <v>70</v>
      </c>
      <c r="F406" s="4" t="s">
        <v>65</v>
      </c>
      <c r="G406" s="5">
        <f>G407</f>
        <v>6190</v>
      </c>
    </row>
    <row r="407" spans="1:7" x14ac:dyDescent="0.2">
      <c r="A407" s="19" t="s">
        <v>109</v>
      </c>
      <c r="B407" s="6" t="s">
        <v>457</v>
      </c>
      <c r="C407" s="6" t="s">
        <v>80</v>
      </c>
      <c r="D407" s="6" t="s">
        <v>99</v>
      </c>
      <c r="E407" s="6" t="s">
        <v>70</v>
      </c>
      <c r="F407" s="6" t="s">
        <v>65</v>
      </c>
      <c r="G407" s="15">
        <v>6190</v>
      </c>
    </row>
    <row r="408" spans="1:7" ht="25.5" x14ac:dyDescent="0.2">
      <c r="A408" s="12" t="s">
        <v>105</v>
      </c>
      <c r="B408" s="4" t="s">
        <v>260</v>
      </c>
      <c r="C408" s="4"/>
      <c r="D408" s="4" t="s">
        <v>99</v>
      </c>
      <c r="E408" s="4" t="s">
        <v>51</v>
      </c>
      <c r="F408" s="4" t="s">
        <v>73</v>
      </c>
      <c r="G408" s="5">
        <f>G409</f>
        <v>250</v>
      </c>
    </row>
    <row r="409" spans="1:7" ht="25.5" x14ac:dyDescent="0.2">
      <c r="A409" s="24" t="s">
        <v>78</v>
      </c>
      <c r="B409" s="6" t="s">
        <v>260</v>
      </c>
      <c r="C409" s="6" t="s">
        <v>79</v>
      </c>
      <c r="D409" s="6" t="s">
        <v>99</v>
      </c>
      <c r="E409" s="6" t="s">
        <v>51</v>
      </c>
      <c r="F409" s="6" t="s">
        <v>73</v>
      </c>
      <c r="G409" s="15">
        <v>250</v>
      </c>
    </row>
    <row r="410" spans="1:7" s="117" customFormat="1" ht="38.25" x14ac:dyDescent="0.2">
      <c r="A410" s="77" t="s">
        <v>463</v>
      </c>
      <c r="B410" s="83" t="s">
        <v>462</v>
      </c>
      <c r="C410" s="83"/>
      <c r="D410" s="83"/>
      <c r="E410" s="83"/>
      <c r="F410" s="83"/>
      <c r="G410" s="81">
        <f>G411</f>
        <v>30</v>
      </c>
    </row>
    <row r="411" spans="1:7" ht="38.25" x14ac:dyDescent="0.2">
      <c r="A411" s="21" t="s">
        <v>461</v>
      </c>
      <c r="B411" s="4" t="s">
        <v>460</v>
      </c>
      <c r="C411" s="4"/>
      <c r="D411" s="4" t="s">
        <v>99</v>
      </c>
      <c r="E411" s="4" t="s">
        <v>53</v>
      </c>
      <c r="F411" s="4" t="s">
        <v>69</v>
      </c>
      <c r="G411" s="15">
        <f>G412</f>
        <v>30</v>
      </c>
    </row>
    <row r="412" spans="1:7" s="27" customFormat="1" ht="25.5" x14ac:dyDescent="0.2">
      <c r="A412" s="21" t="s">
        <v>105</v>
      </c>
      <c r="B412" s="4" t="s">
        <v>459</v>
      </c>
      <c r="C412" s="4"/>
      <c r="D412" s="4" t="s">
        <v>99</v>
      </c>
      <c r="E412" s="4" t="s">
        <v>53</v>
      </c>
      <c r="F412" s="4" t="s">
        <v>69</v>
      </c>
      <c r="G412" s="5">
        <f>G413</f>
        <v>30</v>
      </c>
    </row>
    <row r="413" spans="1:7" x14ac:dyDescent="0.2">
      <c r="A413" s="43" t="s">
        <v>89</v>
      </c>
      <c r="B413" s="6" t="s">
        <v>459</v>
      </c>
      <c r="C413" s="6" t="s">
        <v>90</v>
      </c>
      <c r="D413" s="6" t="s">
        <v>99</v>
      </c>
      <c r="E413" s="6" t="s">
        <v>53</v>
      </c>
      <c r="F413" s="6" t="s">
        <v>69</v>
      </c>
      <c r="G413" s="15">
        <v>30</v>
      </c>
    </row>
    <row r="414" spans="1:7" ht="38.25" x14ac:dyDescent="0.2">
      <c r="A414" s="57" t="s">
        <v>500</v>
      </c>
      <c r="B414" s="58" t="s">
        <v>222</v>
      </c>
      <c r="C414" s="58"/>
      <c r="D414" s="61"/>
      <c r="E414" s="58"/>
      <c r="F414" s="58"/>
      <c r="G414" s="59">
        <f>G415</f>
        <v>400308.14445999998</v>
      </c>
    </row>
    <row r="415" spans="1:7" ht="25.5" x14ac:dyDescent="0.2">
      <c r="A415" s="18" t="s">
        <v>223</v>
      </c>
      <c r="B415" s="4" t="s">
        <v>231</v>
      </c>
      <c r="C415" s="12"/>
      <c r="D415" s="4">
        <v>968</v>
      </c>
      <c r="E415" s="4" t="s">
        <v>55</v>
      </c>
      <c r="F415" s="4" t="s">
        <v>65</v>
      </c>
      <c r="G415" s="5">
        <f>G422+G416+G419</f>
        <v>400308.14445999998</v>
      </c>
    </row>
    <row r="416" spans="1:7" ht="51" x14ac:dyDescent="0.2">
      <c r="A416" s="18" t="s">
        <v>519</v>
      </c>
      <c r="B416" s="4" t="s">
        <v>517</v>
      </c>
      <c r="C416" s="12"/>
      <c r="D416" s="4">
        <v>968</v>
      </c>
      <c r="E416" s="4" t="s">
        <v>55</v>
      </c>
      <c r="F416" s="4" t="s">
        <v>55</v>
      </c>
      <c r="G416" s="5">
        <f>SUM(G417:G418)</f>
        <v>170000</v>
      </c>
    </row>
    <row r="417" spans="1:7" x14ac:dyDescent="0.2">
      <c r="A417" s="24" t="s">
        <v>109</v>
      </c>
      <c r="B417" s="6" t="s">
        <v>517</v>
      </c>
      <c r="C417" s="6" t="s">
        <v>80</v>
      </c>
      <c r="D417" s="6">
        <v>968</v>
      </c>
      <c r="E417" s="6" t="s">
        <v>55</v>
      </c>
      <c r="F417" s="6" t="s">
        <v>55</v>
      </c>
      <c r="G417" s="67">
        <v>85000</v>
      </c>
    </row>
    <row r="418" spans="1:7" x14ac:dyDescent="0.2">
      <c r="A418" s="24" t="s">
        <v>297</v>
      </c>
      <c r="B418" s="6" t="s">
        <v>517</v>
      </c>
      <c r="C418" s="6" t="s">
        <v>90</v>
      </c>
      <c r="D418" s="6">
        <v>968</v>
      </c>
      <c r="E418" s="6" t="s">
        <v>55</v>
      </c>
      <c r="F418" s="6" t="s">
        <v>55</v>
      </c>
      <c r="G418" s="67">
        <v>85000</v>
      </c>
    </row>
    <row r="419" spans="1:7" ht="63.75" x14ac:dyDescent="0.2">
      <c r="A419" s="18" t="s">
        <v>520</v>
      </c>
      <c r="B419" s="4" t="s">
        <v>518</v>
      </c>
      <c r="C419" s="12"/>
      <c r="D419" s="4">
        <v>968</v>
      </c>
      <c r="E419" s="4" t="s">
        <v>55</v>
      </c>
      <c r="F419" s="4" t="s">
        <v>55</v>
      </c>
      <c r="G419" s="5">
        <f>SUM(G420:G421)</f>
        <v>200000</v>
      </c>
    </row>
    <row r="420" spans="1:7" ht="25.5" x14ac:dyDescent="0.2">
      <c r="A420" s="24" t="s">
        <v>78</v>
      </c>
      <c r="B420" s="6" t="s">
        <v>518</v>
      </c>
      <c r="C420" s="6" t="s">
        <v>79</v>
      </c>
      <c r="D420" s="6">
        <v>968</v>
      </c>
      <c r="E420" s="6" t="s">
        <v>55</v>
      </c>
      <c r="F420" s="6" t="s">
        <v>55</v>
      </c>
      <c r="G420" s="67">
        <v>100000</v>
      </c>
    </row>
    <row r="421" spans="1:7" x14ac:dyDescent="0.2">
      <c r="A421" s="24" t="s">
        <v>109</v>
      </c>
      <c r="B421" s="6" t="s">
        <v>518</v>
      </c>
      <c r="C421" s="6" t="s">
        <v>80</v>
      </c>
      <c r="D421" s="6">
        <v>968</v>
      </c>
      <c r="E421" s="6" t="s">
        <v>55</v>
      </c>
      <c r="F421" s="6" t="s">
        <v>55</v>
      </c>
      <c r="G421" s="67">
        <v>100000</v>
      </c>
    </row>
    <row r="422" spans="1:7" ht="38.25" x14ac:dyDescent="0.2">
      <c r="A422" s="18" t="s">
        <v>254</v>
      </c>
      <c r="B422" s="4" t="s">
        <v>263</v>
      </c>
      <c r="C422" s="12"/>
      <c r="D422" s="4">
        <v>968</v>
      </c>
      <c r="E422" s="4" t="s">
        <v>55</v>
      </c>
      <c r="F422" s="4" t="s">
        <v>65</v>
      </c>
      <c r="G422" s="5">
        <f>SUM(G423:G424)</f>
        <v>30308.14446</v>
      </c>
    </row>
    <row r="423" spans="1:7" x14ac:dyDescent="0.2">
      <c r="A423" s="24" t="s">
        <v>109</v>
      </c>
      <c r="B423" s="6" t="s">
        <v>263</v>
      </c>
      <c r="C423" s="6" t="s">
        <v>80</v>
      </c>
      <c r="D423" s="6">
        <v>968</v>
      </c>
      <c r="E423" s="6" t="s">
        <v>55</v>
      </c>
      <c r="F423" s="6" t="s">
        <v>65</v>
      </c>
      <c r="G423" s="67">
        <v>15154.07223</v>
      </c>
    </row>
    <row r="424" spans="1:7" x14ac:dyDescent="0.2">
      <c r="A424" s="24" t="s">
        <v>297</v>
      </c>
      <c r="B424" s="6" t="s">
        <v>263</v>
      </c>
      <c r="C424" s="6" t="s">
        <v>90</v>
      </c>
      <c r="D424" s="6">
        <v>968</v>
      </c>
      <c r="E424" s="6" t="s">
        <v>55</v>
      </c>
      <c r="F424" s="6" t="s">
        <v>65</v>
      </c>
      <c r="G424" s="67">
        <v>15154.07223</v>
      </c>
    </row>
    <row r="425" spans="1:7" ht="25.5" x14ac:dyDescent="0.2">
      <c r="A425" s="64" t="s">
        <v>513</v>
      </c>
      <c r="B425" s="58" t="s">
        <v>230</v>
      </c>
      <c r="C425" s="58"/>
      <c r="D425" s="58"/>
      <c r="E425" s="58"/>
      <c r="F425" s="58"/>
      <c r="G425" s="59">
        <f>G426+G429</f>
        <v>264012.84999999998</v>
      </c>
    </row>
    <row r="426" spans="1:7" ht="25.5" x14ac:dyDescent="0.2">
      <c r="A426" s="54" t="s">
        <v>232</v>
      </c>
      <c r="B426" s="4" t="s">
        <v>253</v>
      </c>
      <c r="C426" s="4"/>
      <c r="D426" s="4" t="s">
        <v>106</v>
      </c>
      <c r="E426" s="4" t="s">
        <v>55</v>
      </c>
      <c r="F426" s="4" t="s">
        <v>52</v>
      </c>
      <c r="G426" s="5">
        <f>G427</f>
        <v>14006.39</v>
      </c>
    </row>
    <row r="427" spans="1:7" x14ac:dyDescent="0.2">
      <c r="A427" s="54" t="s">
        <v>22</v>
      </c>
      <c r="B427" s="115" t="s">
        <v>422</v>
      </c>
      <c r="C427" s="4"/>
      <c r="D427" s="4" t="s">
        <v>106</v>
      </c>
      <c r="E427" s="4" t="s">
        <v>55</v>
      </c>
      <c r="F427" s="4" t="s">
        <v>52</v>
      </c>
      <c r="G427" s="5">
        <f>G428</f>
        <v>14006.39</v>
      </c>
    </row>
    <row r="428" spans="1:7" ht="38.25" x14ac:dyDescent="0.2">
      <c r="A428" s="52" t="s">
        <v>353</v>
      </c>
      <c r="B428" s="116" t="s">
        <v>422</v>
      </c>
      <c r="C428" s="6" t="s">
        <v>352</v>
      </c>
      <c r="D428" s="6" t="s">
        <v>106</v>
      </c>
      <c r="E428" s="6" t="s">
        <v>55</v>
      </c>
      <c r="F428" s="6" t="s">
        <v>52</v>
      </c>
      <c r="G428" s="15">
        <v>14006.39</v>
      </c>
    </row>
    <row r="429" spans="1:7" ht="25.5" x14ac:dyDescent="0.2">
      <c r="A429" s="105" t="s">
        <v>232</v>
      </c>
      <c r="B429" s="4" t="s">
        <v>521</v>
      </c>
      <c r="C429" s="4"/>
      <c r="D429" s="4" t="s">
        <v>106</v>
      </c>
      <c r="E429" s="4" t="s">
        <v>55</v>
      </c>
      <c r="F429" s="4" t="s">
        <v>55</v>
      </c>
      <c r="G429" s="5">
        <f>G430</f>
        <v>250006.46</v>
      </c>
    </row>
    <row r="430" spans="1:7" ht="25.5" x14ac:dyDescent="0.2">
      <c r="A430" s="54" t="s">
        <v>421</v>
      </c>
      <c r="B430" s="4" t="s">
        <v>420</v>
      </c>
      <c r="C430" s="4"/>
      <c r="D430" s="4" t="s">
        <v>106</v>
      </c>
      <c r="E430" s="4" t="s">
        <v>55</v>
      </c>
      <c r="F430" s="4" t="s">
        <v>55</v>
      </c>
      <c r="G430" s="5">
        <f>G431</f>
        <v>250006.46</v>
      </c>
    </row>
    <row r="431" spans="1:7" ht="38.25" x14ac:dyDescent="0.2">
      <c r="A431" s="52" t="s">
        <v>353</v>
      </c>
      <c r="B431" s="6" t="s">
        <v>420</v>
      </c>
      <c r="C431" s="6" t="s">
        <v>352</v>
      </c>
      <c r="D431" s="6" t="s">
        <v>106</v>
      </c>
      <c r="E431" s="6" t="s">
        <v>55</v>
      </c>
      <c r="F431" s="6" t="s">
        <v>55</v>
      </c>
      <c r="G431" s="15">
        <v>250006.46</v>
      </c>
    </row>
    <row r="432" spans="1:7" ht="63.75" x14ac:dyDescent="0.2">
      <c r="A432" s="60" t="s">
        <v>514</v>
      </c>
      <c r="B432" s="58" t="s">
        <v>274</v>
      </c>
      <c r="C432" s="58"/>
      <c r="D432" s="58"/>
      <c r="E432" s="58"/>
      <c r="F432" s="58"/>
      <c r="G432" s="59">
        <f>G433+G436</f>
        <v>19379.675999999999</v>
      </c>
    </row>
    <row r="433" spans="1:7" ht="38.25" x14ac:dyDescent="0.2">
      <c r="A433" s="99" t="s">
        <v>275</v>
      </c>
      <c r="B433" s="87" t="s">
        <v>347</v>
      </c>
      <c r="C433" s="87"/>
      <c r="D433" s="87" t="s">
        <v>99</v>
      </c>
      <c r="E433" s="87" t="s">
        <v>53</v>
      </c>
      <c r="F433" s="87" t="s">
        <v>58</v>
      </c>
      <c r="G433" s="93">
        <f>G434</f>
        <v>17027.653999999999</v>
      </c>
    </row>
    <row r="434" spans="1:7" ht="51" x14ac:dyDescent="0.2">
      <c r="A434" s="99" t="s">
        <v>346</v>
      </c>
      <c r="B434" s="87" t="s">
        <v>348</v>
      </c>
      <c r="C434" s="87"/>
      <c r="D434" s="87" t="s">
        <v>99</v>
      </c>
      <c r="E434" s="87" t="s">
        <v>53</v>
      </c>
      <c r="F434" s="87" t="s">
        <v>58</v>
      </c>
      <c r="G434" s="93">
        <f>G435</f>
        <v>17027.653999999999</v>
      </c>
    </row>
    <row r="435" spans="1:7" x14ac:dyDescent="0.2">
      <c r="A435" s="24" t="s">
        <v>109</v>
      </c>
      <c r="B435" s="88" t="s">
        <v>348</v>
      </c>
      <c r="C435" s="100" t="s">
        <v>80</v>
      </c>
      <c r="D435" s="88" t="s">
        <v>99</v>
      </c>
      <c r="E435" s="100" t="s">
        <v>53</v>
      </c>
      <c r="F435" s="100" t="s">
        <v>58</v>
      </c>
      <c r="G435" s="101">
        <v>17027.653999999999</v>
      </c>
    </row>
    <row r="436" spans="1:7" ht="38.25" x14ac:dyDescent="0.2">
      <c r="A436" s="17" t="s">
        <v>275</v>
      </c>
      <c r="B436" s="4" t="s">
        <v>276</v>
      </c>
      <c r="C436" s="4"/>
      <c r="D436" s="4" t="s">
        <v>99</v>
      </c>
      <c r="E436" s="4" t="s">
        <v>65</v>
      </c>
      <c r="F436" s="4" t="s">
        <v>59</v>
      </c>
      <c r="G436" s="5">
        <f>G437</f>
        <v>2352.0219999999999</v>
      </c>
    </row>
    <row r="437" spans="1:7" ht="25.5" x14ac:dyDescent="0.2">
      <c r="A437" s="110" t="s">
        <v>277</v>
      </c>
      <c r="B437" s="4" t="s">
        <v>278</v>
      </c>
      <c r="C437" s="4"/>
      <c r="D437" s="4" t="s">
        <v>99</v>
      </c>
      <c r="E437" s="4" t="s">
        <v>65</v>
      </c>
      <c r="F437" s="4" t="s">
        <v>59</v>
      </c>
      <c r="G437" s="5">
        <f>G439+G438</f>
        <v>2352.0219999999999</v>
      </c>
    </row>
    <row r="438" spans="1:7" ht="25.5" x14ac:dyDescent="0.2">
      <c r="A438" s="111" t="s">
        <v>388</v>
      </c>
      <c r="B438" s="6" t="s">
        <v>278</v>
      </c>
      <c r="C438" s="6" t="s">
        <v>77</v>
      </c>
      <c r="D438" s="6" t="s">
        <v>99</v>
      </c>
      <c r="E438" s="6" t="s">
        <v>65</v>
      </c>
      <c r="F438" s="6" t="s">
        <v>59</v>
      </c>
      <c r="G438" s="15">
        <v>230.01599999999999</v>
      </c>
    </row>
    <row r="439" spans="1:7" ht="25.5" x14ac:dyDescent="0.2">
      <c r="A439" s="10" t="s">
        <v>78</v>
      </c>
      <c r="B439" s="6" t="s">
        <v>278</v>
      </c>
      <c r="C439" s="6" t="s">
        <v>79</v>
      </c>
      <c r="D439" s="6" t="s">
        <v>99</v>
      </c>
      <c r="E439" s="6" t="s">
        <v>65</v>
      </c>
      <c r="F439" s="6" t="s">
        <v>59</v>
      </c>
      <c r="G439" s="15">
        <v>2122.0059999999999</v>
      </c>
    </row>
    <row r="440" spans="1:7" s="117" customFormat="1" ht="38.25" x14ac:dyDescent="0.2">
      <c r="A440" s="77" t="s">
        <v>471</v>
      </c>
      <c r="B440" s="83" t="s">
        <v>470</v>
      </c>
      <c r="C440" s="83"/>
      <c r="D440" s="83"/>
      <c r="E440" s="83"/>
      <c r="F440" s="83"/>
      <c r="G440" s="81">
        <f>G441+G444</f>
        <v>2105.6979999999999</v>
      </c>
    </row>
    <row r="441" spans="1:7" s="103" customFormat="1" ht="25.5" x14ac:dyDescent="0.2">
      <c r="A441" s="118" t="s">
        <v>469</v>
      </c>
      <c r="B441" s="106" t="s">
        <v>468</v>
      </c>
      <c r="C441" s="82"/>
      <c r="D441" s="82"/>
      <c r="E441" s="82"/>
      <c r="F441" s="82"/>
      <c r="G441" s="69">
        <f>G442</f>
        <v>1200</v>
      </c>
    </row>
    <row r="442" spans="1:7" s="107" customFormat="1" ht="63.75" x14ac:dyDescent="0.2">
      <c r="A442" s="13" t="s">
        <v>449</v>
      </c>
      <c r="B442" s="4" t="s">
        <v>465</v>
      </c>
      <c r="C442" s="4"/>
      <c r="D442" s="4" t="s">
        <v>99</v>
      </c>
      <c r="E442" s="4" t="s">
        <v>70</v>
      </c>
      <c r="F442" s="4" t="s">
        <v>65</v>
      </c>
      <c r="G442" s="69">
        <f>G443</f>
        <v>1200</v>
      </c>
    </row>
    <row r="443" spans="1:7" x14ac:dyDescent="0.2">
      <c r="A443" s="24" t="s">
        <v>109</v>
      </c>
      <c r="B443" s="6" t="s">
        <v>465</v>
      </c>
      <c r="C443" s="6" t="s">
        <v>80</v>
      </c>
      <c r="D443" s="6" t="s">
        <v>99</v>
      </c>
      <c r="E443" s="6" t="s">
        <v>70</v>
      </c>
      <c r="F443" s="6" t="s">
        <v>65</v>
      </c>
      <c r="G443" s="15">
        <v>1200</v>
      </c>
    </row>
    <row r="444" spans="1:7" ht="38.25" x14ac:dyDescent="0.2">
      <c r="A444" s="21" t="s">
        <v>467</v>
      </c>
      <c r="B444" s="4" t="s">
        <v>466</v>
      </c>
      <c r="C444" s="4"/>
      <c r="D444" s="4"/>
      <c r="E444" s="4"/>
      <c r="F444" s="4"/>
      <c r="G444" s="5">
        <f>G445+G447</f>
        <v>905.69799999999998</v>
      </c>
    </row>
    <row r="445" spans="1:7" s="27" customFormat="1" ht="63.75" x14ac:dyDescent="0.2">
      <c r="A445" s="13" t="s">
        <v>449</v>
      </c>
      <c r="B445" s="4" t="s">
        <v>464</v>
      </c>
      <c r="C445" s="4"/>
      <c r="D445" s="4" t="s">
        <v>97</v>
      </c>
      <c r="E445" s="4" t="s">
        <v>54</v>
      </c>
      <c r="F445" s="4" t="s">
        <v>52</v>
      </c>
      <c r="G445" s="5">
        <f>G446</f>
        <v>705.69799999999998</v>
      </c>
    </row>
    <row r="446" spans="1:7" x14ac:dyDescent="0.2">
      <c r="A446" s="10" t="s">
        <v>83</v>
      </c>
      <c r="B446" s="6" t="s">
        <v>464</v>
      </c>
      <c r="C446" s="6" t="s">
        <v>84</v>
      </c>
      <c r="D446" s="6" t="s">
        <v>97</v>
      </c>
      <c r="E446" s="6" t="s">
        <v>54</v>
      </c>
      <c r="F446" s="6" t="s">
        <v>52</v>
      </c>
      <c r="G446" s="15">
        <v>705.69799999999998</v>
      </c>
    </row>
    <row r="447" spans="1:7" s="27" customFormat="1" ht="63.75" x14ac:dyDescent="0.2">
      <c r="A447" s="13" t="s">
        <v>449</v>
      </c>
      <c r="B447" s="4" t="s">
        <v>464</v>
      </c>
      <c r="C447" s="4"/>
      <c r="D447" s="4" t="s">
        <v>44</v>
      </c>
      <c r="E447" s="4" t="s">
        <v>68</v>
      </c>
      <c r="F447" s="4" t="s">
        <v>65</v>
      </c>
      <c r="G447" s="5">
        <f>G448</f>
        <v>200</v>
      </c>
    </row>
    <row r="448" spans="1:7" x14ac:dyDescent="0.2">
      <c r="A448" s="10" t="s">
        <v>83</v>
      </c>
      <c r="B448" s="6" t="s">
        <v>464</v>
      </c>
      <c r="C448" s="6" t="s">
        <v>84</v>
      </c>
      <c r="D448" s="6" t="s">
        <v>44</v>
      </c>
      <c r="E448" s="6" t="s">
        <v>68</v>
      </c>
      <c r="F448" s="6" t="s">
        <v>65</v>
      </c>
      <c r="G448" s="15">
        <v>200</v>
      </c>
    </row>
    <row r="449" spans="1:7" s="117" customFormat="1" ht="38.25" x14ac:dyDescent="0.2">
      <c r="A449" s="77" t="s">
        <v>515</v>
      </c>
      <c r="B449" s="83" t="s">
        <v>475</v>
      </c>
      <c r="C449" s="83"/>
      <c r="D449" s="83"/>
      <c r="E449" s="83"/>
      <c r="F449" s="83"/>
      <c r="G449" s="81">
        <f>G450</f>
        <v>181</v>
      </c>
    </row>
    <row r="450" spans="1:7" ht="51" x14ac:dyDescent="0.2">
      <c r="A450" s="13" t="s">
        <v>474</v>
      </c>
      <c r="B450" s="4" t="s">
        <v>473</v>
      </c>
      <c r="C450" s="6"/>
      <c r="D450" s="6"/>
      <c r="E450" s="6"/>
      <c r="F450" s="6"/>
      <c r="G450" s="5">
        <f>G451</f>
        <v>181</v>
      </c>
    </row>
    <row r="451" spans="1:7" s="27" customFormat="1" ht="25.5" x14ac:dyDescent="0.2">
      <c r="A451" s="13" t="s">
        <v>105</v>
      </c>
      <c r="B451" s="4" t="s">
        <v>472</v>
      </c>
      <c r="C451" s="4"/>
      <c r="D451" s="4" t="s">
        <v>99</v>
      </c>
      <c r="E451" s="4" t="s">
        <v>53</v>
      </c>
      <c r="F451" s="4" t="s">
        <v>69</v>
      </c>
      <c r="G451" s="5">
        <f>G452</f>
        <v>181</v>
      </c>
    </row>
    <row r="452" spans="1:7" ht="25.5" x14ac:dyDescent="0.2">
      <c r="A452" s="10" t="s">
        <v>78</v>
      </c>
      <c r="B452" s="6" t="s">
        <v>472</v>
      </c>
      <c r="C452" s="6" t="s">
        <v>79</v>
      </c>
      <c r="D452" s="6" t="s">
        <v>99</v>
      </c>
      <c r="E452" s="6" t="s">
        <v>53</v>
      </c>
      <c r="F452" s="6" t="s">
        <v>69</v>
      </c>
      <c r="G452" s="15">
        <v>181</v>
      </c>
    </row>
    <row r="453" spans="1:7" s="79" customFormat="1" ht="38.25" x14ac:dyDescent="0.2">
      <c r="A453" s="77" t="s">
        <v>516</v>
      </c>
      <c r="B453" s="83" t="s">
        <v>305</v>
      </c>
      <c r="C453" s="78"/>
      <c r="D453" s="78"/>
      <c r="E453" s="80"/>
      <c r="F453" s="80"/>
      <c r="G453" s="81">
        <f>G454</f>
        <v>1118.0999999999999</v>
      </c>
    </row>
    <row r="454" spans="1:7" ht="25.5" x14ac:dyDescent="0.2">
      <c r="A454" s="13" t="s">
        <v>308</v>
      </c>
      <c r="B454" s="4" t="s">
        <v>309</v>
      </c>
      <c r="C454" s="4"/>
      <c r="D454" s="4" t="s">
        <v>98</v>
      </c>
      <c r="E454" s="4" t="s">
        <v>57</v>
      </c>
      <c r="F454" s="4" t="s">
        <v>51</v>
      </c>
      <c r="G454" s="5">
        <f>G455+G457</f>
        <v>1118.0999999999999</v>
      </c>
    </row>
    <row r="455" spans="1:7" ht="38.25" x14ac:dyDescent="0.2">
      <c r="A455" s="13" t="s">
        <v>304</v>
      </c>
      <c r="B455" s="4" t="s">
        <v>310</v>
      </c>
      <c r="C455" s="106"/>
      <c r="D455" s="4" t="s">
        <v>97</v>
      </c>
      <c r="E455" s="106" t="s">
        <v>54</v>
      </c>
      <c r="F455" s="106" t="s">
        <v>56</v>
      </c>
      <c r="G455" s="5">
        <f>G456</f>
        <v>130</v>
      </c>
    </row>
    <row r="456" spans="1:7" ht="25.5" x14ac:dyDescent="0.2">
      <c r="A456" s="10" t="s">
        <v>78</v>
      </c>
      <c r="B456" s="6" t="s">
        <v>310</v>
      </c>
      <c r="C456" s="82" t="s">
        <v>79</v>
      </c>
      <c r="D456" s="6" t="s">
        <v>97</v>
      </c>
      <c r="E456" s="82" t="s">
        <v>54</v>
      </c>
      <c r="F456" s="82" t="s">
        <v>56</v>
      </c>
      <c r="G456" s="15">
        <v>130</v>
      </c>
    </row>
    <row r="457" spans="1:7" ht="38.25" x14ac:dyDescent="0.2">
      <c r="A457" s="13" t="s">
        <v>304</v>
      </c>
      <c r="B457" s="4" t="s">
        <v>310</v>
      </c>
      <c r="C457" s="4"/>
      <c r="D457" s="4" t="s">
        <v>98</v>
      </c>
      <c r="E457" s="4" t="s">
        <v>57</v>
      </c>
      <c r="F457" s="4" t="s">
        <v>51</v>
      </c>
      <c r="G457" s="5">
        <f>G458</f>
        <v>988.1</v>
      </c>
    </row>
    <row r="458" spans="1:7" ht="51" x14ac:dyDescent="0.2">
      <c r="A458" s="10" t="s">
        <v>82</v>
      </c>
      <c r="B458" s="6" t="s">
        <v>310</v>
      </c>
      <c r="C458" s="82" t="s">
        <v>85</v>
      </c>
      <c r="D458" s="6" t="s">
        <v>98</v>
      </c>
      <c r="E458" s="82" t="s">
        <v>57</v>
      </c>
      <c r="F458" s="82" t="s">
        <v>51</v>
      </c>
      <c r="G458" s="15">
        <v>988.1</v>
      </c>
    </row>
    <row r="459" spans="1:7" s="117" customFormat="1" ht="51" x14ac:dyDescent="0.2">
      <c r="A459" s="77" t="s">
        <v>481</v>
      </c>
      <c r="B459" s="83" t="s">
        <v>479</v>
      </c>
      <c r="C459" s="83"/>
      <c r="D459" s="83"/>
      <c r="E459" s="83"/>
      <c r="F459" s="83"/>
      <c r="G459" s="81">
        <f>G460</f>
        <v>800</v>
      </c>
    </row>
    <row r="460" spans="1:7" s="27" customFormat="1" ht="25.5" x14ac:dyDescent="0.2">
      <c r="A460" s="13" t="s">
        <v>480</v>
      </c>
      <c r="B460" s="4" t="s">
        <v>478</v>
      </c>
      <c r="C460" s="106"/>
      <c r="D460" s="4"/>
      <c r="E460" s="106"/>
      <c r="F460" s="106"/>
      <c r="G460" s="5">
        <f>G461</f>
        <v>800</v>
      </c>
    </row>
    <row r="461" spans="1:7" s="27" customFormat="1" ht="38.25" x14ac:dyDescent="0.2">
      <c r="A461" s="13" t="s">
        <v>477</v>
      </c>
      <c r="B461" s="4" t="s">
        <v>476</v>
      </c>
      <c r="C461" s="106"/>
      <c r="D461" s="4" t="s">
        <v>43</v>
      </c>
      <c r="E461" s="106" t="s">
        <v>53</v>
      </c>
      <c r="F461" s="106" t="s">
        <v>69</v>
      </c>
      <c r="G461" s="5">
        <f>G462</f>
        <v>800</v>
      </c>
    </row>
    <row r="462" spans="1:7" ht="25.5" x14ac:dyDescent="0.2">
      <c r="A462" s="10" t="s">
        <v>78</v>
      </c>
      <c r="B462" s="6" t="s">
        <v>476</v>
      </c>
      <c r="C462" s="82" t="s">
        <v>79</v>
      </c>
      <c r="D462" s="6" t="s">
        <v>43</v>
      </c>
      <c r="E462" s="82" t="s">
        <v>53</v>
      </c>
      <c r="F462" s="82" t="s">
        <v>69</v>
      </c>
      <c r="G462" s="15">
        <v>800</v>
      </c>
    </row>
    <row r="463" spans="1:7" ht="39.75" customHeight="1" x14ac:dyDescent="0.2">
      <c r="A463" s="77" t="s">
        <v>423</v>
      </c>
      <c r="B463" s="83" t="s">
        <v>424</v>
      </c>
      <c r="C463" s="78"/>
      <c r="D463" s="78"/>
      <c r="E463" s="80"/>
      <c r="F463" s="80"/>
      <c r="G463" s="81">
        <f>G464+G467+G471</f>
        <v>16936.233509999998</v>
      </c>
    </row>
    <row r="464" spans="1:7" ht="28.5" customHeight="1" x14ac:dyDescent="0.2">
      <c r="A464" s="13" t="s">
        <v>427</v>
      </c>
      <c r="B464" s="4" t="s">
        <v>426</v>
      </c>
      <c r="C464" s="4"/>
      <c r="D464" s="4"/>
      <c r="E464" s="4"/>
      <c r="F464" s="4"/>
      <c r="G464" s="5">
        <f>G465</f>
        <v>653.923</v>
      </c>
    </row>
    <row r="465" spans="1:7" ht="27" customHeight="1" x14ac:dyDescent="0.2">
      <c r="A465" s="13" t="s">
        <v>105</v>
      </c>
      <c r="B465" s="4" t="s">
        <v>425</v>
      </c>
      <c r="C465" s="4"/>
      <c r="D465" s="4" t="s">
        <v>99</v>
      </c>
      <c r="E465" s="4" t="s">
        <v>51</v>
      </c>
      <c r="F465" s="4" t="s">
        <v>73</v>
      </c>
      <c r="G465" s="5">
        <f>G466</f>
        <v>653.923</v>
      </c>
    </row>
    <row r="466" spans="1:7" ht="25.5" x14ac:dyDescent="0.2">
      <c r="A466" s="10" t="s">
        <v>78</v>
      </c>
      <c r="B466" s="6" t="s">
        <v>425</v>
      </c>
      <c r="C466" s="82" t="s">
        <v>79</v>
      </c>
      <c r="D466" s="6" t="s">
        <v>99</v>
      </c>
      <c r="E466" s="82" t="s">
        <v>51</v>
      </c>
      <c r="F466" s="82" t="s">
        <v>73</v>
      </c>
      <c r="G466" s="15">
        <v>653.923</v>
      </c>
    </row>
    <row r="467" spans="1:7" ht="25.5" x14ac:dyDescent="0.2">
      <c r="A467" s="13" t="s">
        <v>430</v>
      </c>
      <c r="B467" s="4" t="s">
        <v>429</v>
      </c>
      <c r="C467" s="4"/>
      <c r="D467" s="4"/>
      <c r="E467" s="4"/>
      <c r="F467" s="4"/>
      <c r="G467" s="5">
        <f>G468</f>
        <v>16182.310509999999</v>
      </c>
    </row>
    <row r="468" spans="1:7" ht="25.5" x14ac:dyDescent="0.2">
      <c r="A468" s="13" t="s">
        <v>105</v>
      </c>
      <c r="B468" s="4" t="s">
        <v>428</v>
      </c>
      <c r="C468" s="4"/>
      <c r="D468" s="4" t="s">
        <v>99</v>
      </c>
      <c r="E468" s="106" t="s">
        <v>55</v>
      </c>
      <c r="F468" s="106" t="s">
        <v>65</v>
      </c>
      <c r="G468" s="5">
        <f>SUM(G469:G470)</f>
        <v>16182.310509999999</v>
      </c>
    </row>
    <row r="469" spans="1:7" ht="25.5" x14ac:dyDescent="0.2">
      <c r="A469" s="10" t="s">
        <v>78</v>
      </c>
      <c r="B469" s="6" t="s">
        <v>428</v>
      </c>
      <c r="C469" s="82" t="s">
        <v>79</v>
      </c>
      <c r="D469" s="6" t="s">
        <v>99</v>
      </c>
      <c r="E469" s="82" t="s">
        <v>55</v>
      </c>
      <c r="F469" s="82" t="s">
        <v>65</v>
      </c>
      <c r="G469" s="15">
        <v>1236.354</v>
      </c>
    </row>
    <row r="470" spans="1:7" x14ac:dyDescent="0.2">
      <c r="A470" s="24" t="s">
        <v>109</v>
      </c>
      <c r="B470" s="6" t="s">
        <v>428</v>
      </c>
      <c r="C470" s="82" t="s">
        <v>80</v>
      </c>
      <c r="D470" s="6" t="s">
        <v>99</v>
      </c>
      <c r="E470" s="82" t="s">
        <v>55</v>
      </c>
      <c r="F470" s="82" t="s">
        <v>65</v>
      </c>
      <c r="G470" s="15">
        <v>14945.95651</v>
      </c>
    </row>
    <row r="471" spans="1:7" ht="25.5" x14ac:dyDescent="0.2">
      <c r="A471" s="13" t="s">
        <v>433</v>
      </c>
      <c r="B471" s="4" t="s">
        <v>432</v>
      </c>
      <c r="C471" s="4"/>
      <c r="D471" s="4"/>
      <c r="E471" s="4"/>
      <c r="F471" s="4"/>
      <c r="G471" s="5">
        <f>G472</f>
        <v>100</v>
      </c>
    </row>
    <row r="472" spans="1:7" ht="25.5" x14ac:dyDescent="0.2">
      <c r="A472" s="13" t="s">
        <v>105</v>
      </c>
      <c r="B472" s="4" t="s">
        <v>431</v>
      </c>
      <c r="C472" s="4"/>
      <c r="D472" s="4" t="s">
        <v>99</v>
      </c>
      <c r="E472" s="4" t="s">
        <v>55</v>
      </c>
      <c r="F472" s="4" t="s">
        <v>65</v>
      </c>
      <c r="G472" s="5">
        <f>G473</f>
        <v>100</v>
      </c>
    </row>
    <row r="473" spans="1:7" x14ac:dyDescent="0.2">
      <c r="A473" s="24" t="s">
        <v>109</v>
      </c>
      <c r="B473" s="6" t="s">
        <v>431</v>
      </c>
      <c r="C473" s="82" t="s">
        <v>80</v>
      </c>
      <c r="D473" s="6" t="s">
        <v>99</v>
      </c>
      <c r="E473" s="82" t="s">
        <v>55</v>
      </c>
      <c r="F473" s="82" t="s">
        <v>65</v>
      </c>
      <c r="G473" s="15">
        <v>100</v>
      </c>
    </row>
    <row r="474" spans="1:7" x14ac:dyDescent="0.2">
      <c r="A474" s="35" t="s">
        <v>67</v>
      </c>
      <c r="B474" s="39"/>
      <c r="C474" s="39"/>
      <c r="D474" s="38"/>
      <c r="E474" s="39"/>
      <c r="F474" s="39"/>
      <c r="G474" s="59">
        <f>G21+G57+G78+G85+G127+G132+G162+G226+G282+G396+G400+G404+G414+G425+G432+G453+G463+G410+G440+G449+G459</f>
        <v>2747148.05143</v>
      </c>
    </row>
    <row r="475" spans="1:7" s="27" customFormat="1" x14ac:dyDescent="0.2">
      <c r="A475" s="1"/>
      <c r="B475" s="1"/>
      <c r="C475" s="1"/>
      <c r="D475" s="1"/>
      <c r="E475" s="1"/>
      <c r="F475" s="1"/>
      <c r="G475" s="1"/>
    </row>
    <row r="476" spans="1:7" s="16" customFormat="1" x14ac:dyDescent="0.2">
      <c r="A476" s="1"/>
      <c r="B476" s="1"/>
      <c r="C476" s="1"/>
      <c r="D476" s="1"/>
      <c r="E476" s="1"/>
      <c r="F476" s="1"/>
      <c r="G476" s="9">
        <v>2747148.05143</v>
      </c>
    </row>
    <row r="477" spans="1:7" x14ac:dyDescent="0.2">
      <c r="G477" s="56"/>
    </row>
    <row r="478" spans="1:7" x14ac:dyDescent="0.2">
      <c r="G478" s="56">
        <f>G474-G476</f>
        <v>0</v>
      </c>
    </row>
    <row r="479" spans="1:7" x14ac:dyDescent="0.2">
      <c r="G479" s="56"/>
    </row>
    <row r="480" spans="1:7" x14ac:dyDescent="0.2">
      <c r="G480" s="56"/>
    </row>
    <row r="481" spans="1:7" s="27" customFormat="1" x14ac:dyDescent="0.2">
      <c r="A481" s="1"/>
      <c r="B481" s="1"/>
      <c r="C481" s="1"/>
      <c r="D481" s="1"/>
      <c r="E481" s="1"/>
      <c r="F481" s="1"/>
      <c r="G481" s="9"/>
    </row>
    <row r="482" spans="1:7" s="28" customFormat="1" x14ac:dyDescent="0.2">
      <c r="A482" s="1"/>
      <c r="B482" s="1"/>
      <c r="C482" s="1"/>
      <c r="D482" s="1"/>
      <c r="E482" s="1"/>
      <c r="F482" s="1"/>
      <c r="G482" s="9"/>
    </row>
    <row r="483" spans="1:7" s="27" customFormat="1" x14ac:dyDescent="0.2">
      <c r="A483" s="1"/>
      <c r="B483" s="1"/>
      <c r="C483" s="1"/>
      <c r="D483" s="1"/>
      <c r="E483" s="1"/>
      <c r="F483" s="1"/>
      <c r="G483" s="9"/>
    </row>
    <row r="490" spans="1:7" s="28" customFormat="1" x14ac:dyDescent="0.2">
      <c r="A490" s="1"/>
      <c r="B490" s="1"/>
      <c r="C490" s="1"/>
      <c r="D490" s="1"/>
      <c r="E490" s="1"/>
      <c r="F490" s="1"/>
      <c r="G490" s="1"/>
    </row>
    <row r="496" spans="1:7" s="27" customFormat="1" x14ac:dyDescent="0.2">
      <c r="A496" s="1"/>
      <c r="B496" s="1"/>
      <c r="C496" s="1"/>
      <c r="D496" s="1"/>
      <c r="E496" s="1"/>
      <c r="F496" s="1"/>
      <c r="G496" s="1"/>
    </row>
    <row r="499" spans="1:7" s="27" customFormat="1" x14ac:dyDescent="0.2">
      <c r="A499" s="1"/>
      <c r="B499" s="1"/>
      <c r="C499" s="1"/>
      <c r="D499" s="1"/>
      <c r="E499" s="1"/>
      <c r="F499" s="1"/>
      <c r="G499" s="1"/>
    </row>
  </sheetData>
  <autoFilter ref="A20:G499" xr:uid="{00000000-0009-0000-0000-000000000000}"/>
  <customSheetViews>
    <customSheetView guid="{4A8C1AB3-5DA9-47FB-817E-011849C5C77F}" showPageBreaks="1" printArea="1" showAutoFilter="1" view="pageBreakPreview" topLeftCell="A126">
      <selection activeCell="A137" sqref="A137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20:G360" xr:uid="{61352506-D54E-47E0-9162-A2FEA3E68BF1}"/>
    </customSheetView>
    <customSheetView guid="{58490BCE-6BC8-4F13-87FF-A675650C9317}" showPageBreaks="1" printArea="1" showAutoFilter="1" view="pageBreakPreview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20:G360" xr:uid="{EE0F16D6-5864-429E-97D8-6C694ACCCB58}"/>
    </customSheetView>
    <customSheetView guid="{272C1EAD-DEB4-4BA3-949E-3CEAABD41B19}" showPageBreaks="1" printArea="1" showAutoFilter="1" view="pageBreakPreview">
      <selection activeCell="G1" sqref="G1: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20:G360" xr:uid="{FD402E5A-900C-42B1-93EC-BAEBAA2EF677}"/>
    </customSheetView>
    <customSheetView guid="{DCF3657A-DF93-4A69-9EF2-D6334A730FBF}" showPageBreaks="1" printArea="1" showAutoFilter="1" view="pageBreakPreview" topLeftCell="A4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20:G360" xr:uid="{AA7AED29-FF27-4B9A-B519-9518B1792868}"/>
    </customSheetView>
    <customSheetView guid="{F3937C05-AF36-47B9-8638-B7F3F20947C6}" showPageBreaks="1" printArea="1" showAutoFilter="1" view="pageBreakPreview" topLeftCell="A292">
      <selection activeCell="G283" sqref="G28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5"/>
      <headerFooter alignWithMargins="0"/>
      <autoFilter ref="A20:G496" xr:uid="{F974A028-D48E-4DE9-AB31-6128AF7AE5FE}"/>
    </customSheetView>
    <customSheetView guid="{52D4F509-19BD-49ED-980F-C26BD60C2B97}" showPageBreaks="1" printArea="1" showAutoFilter="1" view="pageBreakPreview" topLeftCell="A419">
      <selection activeCell="E469" sqref="E469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6"/>
      <headerFooter alignWithMargins="0"/>
      <autoFilter ref="A20:G499" xr:uid="{34C3C54D-16E0-4D20-B863-33C1372F2070}"/>
    </customSheetView>
    <customSheetView guid="{E83C74F6-0E85-4932-8CA2-49F73EFBC95C}" showPageBreaks="1" printArea="1" showAutoFilter="1" view="pageBreakPreview" topLeftCell="A226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7"/>
      <headerFooter alignWithMargins="0"/>
      <autoFilter ref="A20:G499" xr:uid="{4638E36D-9864-47C3-AB9D-5D82CDE2934C}"/>
    </customSheetView>
  </customSheetViews>
  <mergeCells count="6">
    <mergeCell ref="F10:G10"/>
    <mergeCell ref="A16:G16"/>
    <mergeCell ref="G19:G20"/>
    <mergeCell ref="E19:F19"/>
    <mergeCell ref="A19:A20"/>
    <mergeCell ref="D19:D20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Муниц.программы</vt:lpstr>
      <vt:lpstr>Муниц.программы!Область_печати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2023-12-18T06:30:17Z</cp:lastPrinted>
  <dcterms:created xsi:type="dcterms:W3CDTF">2004-12-22T00:45:04Z</dcterms:created>
  <dcterms:modified xsi:type="dcterms:W3CDTF">2023-12-18T07:02:39Z</dcterms:modified>
</cp:coreProperties>
</file>