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8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1CF75D4C-B650-4587-B978-379970ED781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Ведом.структура!$A$17:$G$474</definedName>
    <definedName name="Top" localSheetId="0">Ведом.структура!#REF!</definedName>
    <definedName name="Z_098EA3E1_9101_4828_AFF2_83F566ED8C5E_.wvu.FilterData" localSheetId="0" hidden="1">Ведом.структура!$A$17:$G$474</definedName>
    <definedName name="Z_2A2ECC92_3F44_4A00_B633_AB973A7BB2F5_.wvu.FilterData" localSheetId="0" hidden="1">Ведом.структура!$A$17:$G$474</definedName>
    <definedName name="Z_349B70D3_4B98_4522_ABAD_EA78326CCCCE_.wvu.FilterData" localSheetId="0" hidden="1">Ведом.структура!$A$17:$G$474</definedName>
    <definedName name="Z_56B399BC_7D93_4B8E_ADB3_B32B8928040D_.wvu.FilterData" localSheetId="0" hidden="1">Ведом.структура!$A$17:$G$474</definedName>
    <definedName name="Z_57D7701F_09F8_49E5_8857_D5FABC293125_.wvu.FilterData" localSheetId="0" hidden="1">Ведом.структура!$A$17:$G$465</definedName>
    <definedName name="Z_807263EF_422E_4971_BF65_1CEADE7F6559_.wvu.FilterData" localSheetId="0" hidden="1">Ведом.структура!$A$17:$G$474</definedName>
    <definedName name="Z_807263EF_422E_4971_BF65_1CEADE7F6559_.wvu.PrintArea" localSheetId="0" hidden="1">Ведом.структура!$A$1:$G$465</definedName>
    <definedName name="Z_83811ABF_8EC5_43B5_84AF_A4221CF4962C_.wvu.FilterData" localSheetId="0" hidden="1">Ведом.структура!$A$17:$G$474</definedName>
    <definedName name="Z_9522EDAB_6422_4D7D_9DC7_4778C582A4E4_.wvu.FilterData" localSheetId="0" hidden="1">Ведом.структура!$A$17:$G$474</definedName>
    <definedName name="Z_981F873F_E376_4EA1_AA6D_14FB28176FB3_.wvu.FilterData" localSheetId="0" hidden="1">Ведом.структура!$A$17:$G$474</definedName>
    <definedName name="Z_A885D026_EBCE_444E_B866_32ADA1F64482_.wvu.FilterData" localSheetId="0" hidden="1">Ведом.структура!$A$17:$G$474</definedName>
    <definedName name="Z_B0AF3BEC_DA40_4DB3_8860_82C2A231005B_.wvu.FilterData" localSheetId="0" hidden="1">Ведом.структура!$A$17:$G$465</definedName>
    <definedName name="Z_B46812A1_31F7_4855_BF8E_AA4C4CB82A31_.wvu.FilterData" localSheetId="0" hidden="1">Ведом.структура!$A$17:$G$474</definedName>
    <definedName name="Z_B46812A1_31F7_4855_BF8E_AA4C4CB82A31_.wvu.PrintArea" localSheetId="0" hidden="1">Ведом.структура!$A$5:$G$465</definedName>
    <definedName name="Z_CD2C33DB_FE2F_4ADD_A132_94B65B941AEC_.wvu.FilterData" localSheetId="0" hidden="1">Ведом.структура!$A$17:$G$474</definedName>
    <definedName name="Z_E28A75F1_964C_42CF_8876_DAF36F038C80_.wvu.FilterData" localSheetId="0" hidden="1">Ведом.структура!$A$17:$G$474</definedName>
    <definedName name="Z_E330F985_0015_4DC4_AAB2_DD1A6292743B_.wvu.FilterData" localSheetId="0" hidden="1">Ведом.структура!$A$17:$G$474</definedName>
    <definedName name="Z_E330F985_0015_4DC4_AAB2_DD1A6292743B_.wvu.PrintArea" localSheetId="0" hidden="1">Ведом.структура!$A$1:$G$465</definedName>
    <definedName name="Z_E97D42D2_9E10_4ADB_8FB1_0860F6F503F4_.wvu.FilterData" localSheetId="0" hidden="1">Ведом.структура!$A$17:$G$474</definedName>
    <definedName name="Z_E97D42D2_9E10_4ADB_8FB1_0860F6F503F4_.wvu.PrintArea" localSheetId="0" hidden="1">Ведом.структура!$A$5:$G$465</definedName>
    <definedName name="Z_EEE22FE9_2791_42E9_A817_80F665A3C2B4_.wvu.FilterData" localSheetId="0" hidden="1">Ведом.структура!$A$17:$G$474</definedName>
    <definedName name="Z_EEE22FE9_2791_42E9_A817_80F665A3C2B4_.wvu.PrintArea" localSheetId="0" hidden="1">Ведом.структура!$A$1:$G$465</definedName>
    <definedName name="_xlnm.Print_Area" localSheetId="0">Ведом.структура!$A$1:$G$465</definedName>
  </definedNames>
  <calcPr calcId="191029" refMode="R1C1"/>
  <customWorkbookViews>
    <customWorkbookView name="Александр Михайлович - Личное представление" guid="{EEE22FE9-2791-42E9-A817-80F665A3C2B4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B46812A1-31F7-4855-BF8E-AA4C4CB82A31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0" i="1" l="1"/>
  <c r="G118" i="1"/>
  <c r="G202" i="1"/>
  <c r="G201" i="1" s="1"/>
  <c r="G200" i="1" s="1"/>
  <c r="F202" i="1"/>
  <c r="F201" i="1" s="1"/>
  <c r="F200" i="1" s="1"/>
  <c r="F118" i="1"/>
  <c r="G417" i="1"/>
  <c r="G416" i="1"/>
  <c r="G415" i="1"/>
  <c r="F417" i="1"/>
  <c r="F416" i="1"/>
  <c r="F415" i="1"/>
  <c r="F116" i="1"/>
  <c r="F115" i="1"/>
  <c r="F117" i="1"/>
  <c r="F414" i="1" l="1"/>
  <c r="G414" i="1"/>
  <c r="G253" i="1"/>
  <c r="F253" i="1"/>
  <c r="F261" i="1"/>
  <c r="G261" i="1"/>
  <c r="G213" i="1" l="1"/>
  <c r="G212" i="1" s="1"/>
  <c r="F213" i="1"/>
  <c r="F212" i="1" s="1"/>
  <c r="G210" i="1"/>
  <c r="G209" i="1" s="1"/>
  <c r="F210" i="1"/>
  <c r="F209" i="1" s="1"/>
  <c r="G93" i="1"/>
  <c r="G92" i="1" s="1"/>
  <c r="G91" i="1" s="1"/>
  <c r="F93" i="1"/>
  <c r="F92" i="1" s="1"/>
  <c r="F91" i="1" s="1"/>
  <c r="F197" i="1"/>
  <c r="F196" i="1" s="1"/>
  <c r="G264" i="1"/>
  <c r="G263" i="1" s="1"/>
  <c r="F264" i="1"/>
  <c r="F263" i="1" s="1"/>
  <c r="G208" i="1" l="1"/>
  <c r="F208" i="1"/>
  <c r="G164" i="1"/>
  <c r="F164" i="1"/>
  <c r="G159" i="1"/>
  <c r="F159" i="1"/>
  <c r="G424" i="1"/>
  <c r="G423" i="1" s="1"/>
  <c r="G422" i="1" s="1"/>
  <c r="G421" i="1" s="1"/>
  <c r="F424" i="1"/>
  <c r="F423" i="1" s="1"/>
  <c r="F422" i="1" s="1"/>
  <c r="F421" i="1" s="1"/>
  <c r="G247" i="1"/>
  <c r="F247" i="1"/>
  <c r="G197" i="1"/>
  <c r="F195" i="1"/>
  <c r="F194" i="1" s="1"/>
  <c r="F193" i="1" s="1"/>
  <c r="G391" i="1" l="1"/>
  <c r="F391" i="1"/>
  <c r="G452" i="1" l="1"/>
  <c r="G453" i="1"/>
  <c r="F453" i="1"/>
  <c r="F452" i="1"/>
  <c r="G394" i="1" l="1"/>
  <c r="F394" i="1"/>
  <c r="G401" i="1"/>
  <c r="F401" i="1"/>
  <c r="G176" i="1" l="1"/>
  <c r="G175" i="1" s="1"/>
  <c r="F176" i="1"/>
  <c r="F175" i="1" s="1"/>
  <c r="G174" i="1"/>
  <c r="G173" i="1" s="1"/>
  <c r="F173" i="1"/>
  <c r="F441" i="1"/>
  <c r="F172" i="1" l="1"/>
  <c r="F171" i="1" s="1"/>
  <c r="F170" i="1" s="1"/>
  <c r="G172" i="1"/>
  <c r="G171" i="1" s="1"/>
  <c r="G170" i="1" s="1"/>
  <c r="G292" i="1" l="1"/>
  <c r="F292" i="1"/>
  <c r="G282" i="1" l="1"/>
  <c r="G281" i="1"/>
  <c r="F282" i="1"/>
  <c r="F281" i="1"/>
  <c r="G334" i="1" l="1"/>
  <c r="F334" i="1"/>
  <c r="G231" i="1" l="1"/>
  <c r="F231" i="1"/>
  <c r="G112" i="1"/>
  <c r="F112" i="1"/>
  <c r="G237" i="1"/>
  <c r="F237" i="1"/>
  <c r="G246" i="1"/>
  <c r="F246" i="1"/>
  <c r="F218" i="1"/>
  <c r="G162" i="1"/>
  <c r="F163" i="1"/>
  <c r="F162" i="1" s="1"/>
  <c r="G390" i="1"/>
  <c r="G389" i="1" s="1"/>
  <c r="G388" i="1" s="1"/>
  <c r="F390" i="1"/>
  <c r="F389" i="1" s="1"/>
  <c r="F388" i="1" s="1"/>
  <c r="F217" i="1" l="1"/>
  <c r="F216" i="1" s="1"/>
  <c r="F215" i="1" s="1"/>
  <c r="F260" i="1"/>
  <c r="G429" i="1" l="1"/>
  <c r="G427" i="1" s="1"/>
  <c r="F429" i="1"/>
  <c r="F427" i="1" s="1"/>
  <c r="G361" i="1"/>
  <c r="G360" i="1" s="1"/>
  <c r="G359" i="1" s="1"/>
  <c r="F361" i="1"/>
  <c r="F360" i="1" s="1"/>
  <c r="F359" i="1" s="1"/>
  <c r="G256" i="1"/>
  <c r="G255" i="1" s="1"/>
  <c r="F256" i="1"/>
  <c r="F255" i="1" s="1"/>
  <c r="G451" i="1"/>
  <c r="F451" i="1"/>
  <c r="G373" i="1"/>
  <c r="F373" i="1"/>
  <c r="G327" i="1"/>
  <c r="F327" i="1"/>
  <c r="G250" i="1"/>
  <c r="F250" i="1"/>
  <c r="G121" i="1"/>
  <c r="F121" i="1"/>
  <c r="G62" i="1"/>
  <c r="F62" i="1"/>
  <c r="F461" i="1"/>
  <c r="G428" i="1" l="1"/>
  <c r="F428" i="1"/>
  <c r="G393" i="1"/>
  <c r="F393" i="1"/>
  <c r="G297" i="1"/>
  <c r="F297" i="1"/>
  <c r="F296" i="1" s="1"/>
  <c r="F295" i="1" s="1"/>
  <c r="F294" i="1" s="1"/>
  <c r="G296" i="1" l="1"/>
  <c r="G295" i="1" s="1"/>
  <c r="G294" i="1" s="1"/>
  <c r="F228" i="1"/>
  <c r="G167" i="1"/>
  <c r="F167" i="1"/>
  <c r="G105" i="1"/>
  <c r="F105" i="1"/>
  <c r="G104" i="1"/>
  <c r="F104" i="1"/>
  <c r="G158" i="1" l="1"/>
  <c r="G157" i="1" s="1"/>
  <c r="G156" i="1" s="1"/>
  <c r="G155" i="1" s="1"/>
  <c r="F158" i="1"/>
  <c r="F157" i="1" s="1"/>
  <c r="F156" i="1" s="1"/>
  <c r="F243" i="1"/>
  <c r="F462" i="1"/>
  <c r="F308" i="1"/>
  <c r="G308" i="1"/>
  <c r="G306" i="1"/>
  <c r="F306" i="1"/>
  <c r="F229" i="1"/>
  <c r="G243" i="1"/>
  <c r="G229" i="1" l="1"/>
  <c r="F409" i="1" l="1"/>
  <c r="G127" i="1" l="1"/>
  <c r="G126" i="1" s="1"/>
  <c r="G125" i="1" s="1"/>
  <c r="G124" i="1" s="1"/>
  <c r="G123" i="1" s="1"/>
  <c r="F127" i="1"/>
  <c r="F126" i="1" s="1"/>
  <c r="F125" i="1" s="1"/>
  <c r="F124" i="1" s="1"/>
  <c r="F123" i="1" s="1"/>
  <c r="G22" i="1"/>
  <c r="G21" i="1" s="1"/>
  <c r="G20" i="1" s="1"/>
  <c r="G19" i="1" s="1"/>
  <c r="G28" i="1"/>
  <c r="G31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96" i="1"/>
  <c r="G101" i="1"/>
  <c r="G106" i="1"/>
  <c r="G111" i="1"/>
  <c r="G114" i="1"/>
  <c r="G113" i="1" s="1"/>
  <c r="G73" i="1"/>
  <c r="G72" i="1" s="1"/>
  <c r="G77" i="1"/>
  <c r="G76" i="1" s="1"/>
  <c r="G48" i="1"/>
  <c r="G47" i="1" s="1"/>
  <c r="G46" i="1" s="1"/>
  <c r="G45" i="1" s="1"/>
  <c r="G44" i="1" s="1"/>
  <c r="G179" i="1"/>
  <c r="G178" i="1" s="1"/>
  <c r="G177" i="1" s="1"/>
  <c r="G183" i="1"/>
  <c r="G182" i="1" s="1"/>
  <c r="G181" i="1" s="1"/>
  <c r="G187" i="1"/>
  <c r="G186" i="1" s="1"/>
  <c r="G185" i="1" s="1"/>
  <c r="G190" i="1"/>
  <c r="G189" i="1" s="1"/>
  <c r="G136" i="1"/>
  <c r="G138" i="1"/>
  <c r="G141" i="1"/>
  <c r="G143" i="1"/>
  <c r="G146" i="1"/>
  <c r="G148" i="1"/>
  <c r="G152" i="1"/>
  <c r="G151" i="1" s="1"/>
  <c r="G133" i="1"/>
  <c r="G132" i="1" s="1"/>
  <c r="G131" i="1" s="1"/>
  <c r="G206" i="1"/>
  <c r="G205" i="1" s="1"/>
  <c r="G204" i="1" s="1"/>
  <c r="G225" i="1"/>
  <c r="G227" i="1"/>
  <c r="G239" i="1"/>
  <c r="G241" i="1"/>
  <c r="G251" i="1"/>
  <c r="G249" i="1"/>
  <c r="G245" i="1"/>
  <c r="G259" i="1"/>
  <c r="G258" i="1" s="1"/>
  <c r="G277" i="1"/>
  <c r="G280" i="1"/>
  <c r="G270" i="1"/>
  <c r="G272" i="1"/>
  <c r="G285" i="1"/>
  <c r="G284" i="1" s="1"/>
  <c r="G283" i="1" s="1"/>
  <c r="G310" i="1"/>
  <c r="G301" i="1"/>
  <c r="G300" i="1" s="1"/>
  <c r="G299" i="1" s="1"/>
  <c r="G324" i="1"/>
  <c r="G322" i="1"/>
  <c r="G317" i="1"/>
  <c r="G316" i="1" s="1"/>
  <c r="G315" i="1" s="1"/>
  <c r="G339" i="1"/>
  <c r="G338" i="1" s="1"/>
  <c r="G342" i="1"/>
  <c r="G341" i="1" s="1"/>
  <c r="G291" i="1"/>
  <c r="G289" i="1" s="1"/>
  <c r="G288" i="1" s="1"/>
  <c r="G287" i="1" s="1"/>
  <c r="G357" i="1"/>
  <c r="G355" i="1"/>
  <c r="G351" i="1"/>
  <c r="G349" i="1"/>
  <c r="G364" i="1"/>
  <c r="G363" i="1" s="1"/>
  <c r="G370" i="1"/>
  <c r="G369" i="1" s="1"/>
  <c r="G379" i="1"/>
  <c r="G378" i="1" s="1"/>
  <c r="G377" i="1" s="1"/>
  <c r="G385" i="1"/>
  <c r="G384" i="1" s="1"/>
  <c r="G383" i="1" s="1"/>
  <c r="G382" i="1" s="1"/>
  <c r="G392" i="1"/>
  <c r="G387" i="1" s="1"/>
  <c r="G400" i="1"/>
  <c r="G399" i="1" s="1"/>
  <c r="G398" i="1" s="1"/>
  <c r="G397" i="1" s="1"/>
  <c r="G396" i="1" s="1"/>
  <c r="G404" i="1"/>
  <c r="G409" i="1"/>
  <c r="G448" i="1"/>
  <c r="G440" i="1"/>
  <c r="G442" i="1"/>
  <c r="G460" i="1"/>
  <c r="G462" i="1"/>
  <c r="F22" i="1"/>
  <c r="F21" i="1" s="1"/>
  <c r="F20" i="1" s="1"/>
  <c r="F19" i="1" s="1"/>
  <c r="F28" i="1"/>
  <c r="F31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96" i="1"/>
  <c r="F101" i="1"/>
  <c r="F106" i="1"/>
  <c r="F111" i="1"/>
  <c r="F114" i="1"/>
  <c r="F113" i="1" s="1"/>
  <c r="F73" i="1"/>
  <c r="F72" i="1" s="1"/>
  <c r="F77" i="1"/>
  <c r="F76" i="1" s="1"/>
  <c r="F48" i="1"/>
  <c r="F47" i="1" s="1"/>
  <c r="F46" i="1" s="1"/>
  <c r="F45" i="1" s="1"/>
  <c r="F44" i="1" s="1"/>
  <c r="F179" i="1"/>
  <c r="F178" i="1" s="1"/>
  <c r="F177" i="1" s="1"/>
  <c r="F183" i="1"/>
  <c r="F182" i="1" s="1"/>
  <c r="F181" i="1" s="1"/>
  <c r="F187" i="1"/>
  <c r="F186" i="1" s="1"/>
  <c r="F185" i="1" s="1"/>
  <c r="F190" i="1"/>
  <c r="F189" i="1" s="1"/>
  <c r="F136" i="1"/>
  <c r="F138" i="1"/>
  <c r="F141" i="1"/>
  <c r="F143" i="1"/>
  <c r="F146" i="1"/>
  <c r="F148" i="1"/>
  <c r="F152" i="1"/>
  <c r="F151" i="1" s="1"/>
  <c r="F133" i="1"/>
  <c r="F132" i="1" s="1"/>
  <c r="F131" i="1" s="1"/>
  <c r="F206" i="1"/>
  <c r="F205" i="1" s="1"/>
  <c r="F204" i="1" s="1"/>
  <c r="F203" i="1" s="1"/>
  <c r="F225" i="1"/>
  <c r="F227" i="1"/>
  <c r="F239" i="1"/>
  <c r="F241" i="1"/>
  <c r="F251" i="1"/>
  <c r="F249" i="1"/>
  <c r="F245" i="1"/>
  <c r="F259" i="1"/>
  <c r="F258" i="1" s="1"/>
  <c r="F277" i="1"/>
  <c r="F280" i="1"/>
  <c r="F270" i="1"/>
  <c r="F272" i="1"/>
  <c r="F285" i="1"/>
  <c r="F284" i="1" s="1"/>
  <c r="F283" i="1" s="1"/>
  <c r="F310" i="1"/>
  <c r="F301" i="1"/>
  <c r="F300" i="1" s="1"/>
  <c r="F299" i="1" s="1"/>
  <c r="F324" i="1"/>
  <c r="F322" i="1"/>
  <c r="F317" i="1"/>
  <c r="F339" i="1"/>
  <c r="F338" i="1" s="1"/>
  <c r="F342" i="1"/>
  <c r="F341" i="1" s="1"/>
  <c r="F291" i="1"/>
  <c r="F289" i="1" s="1"/>
  <c r="F288" i="1" s="1"/>
  <c r="F287" i="1" s="1"/>
  <c r="F357" i="1"/>
  <c r="F355" i="1"/>
  <c r="F349" i="1"/>
  <c r="F364" i="1"/>
  <c r="F363" i="1" s="1"/>
  <c r="F370" i="1"/>
  <c r="F369" i="1" s="1"/>
  <c r="F379" i="1"/>
  <c r="F378" i="1" s="1"/>
  <c r="F377" i="1" s="1"/>
  <c r="F385" i="1"/>
  <c r="F384" i="1" s="1"/>
  <c r="F383" i="1" s="1"/>
  <c r="F382" i="1" s="1"/>
  <c r="F392" i="1"/>
  <c r="F387" i="1" s="1"/>
  <c r="F400" i="1"/>
  <c r="F399" i="1" s="1"/>
  <c r="F398" i="1" s="1"/>
  <c r="F397" i="1" s="1"/>
  <c r="F396" i="1" s="1"/>
  <c r="F404" i="1"/>
  <c r="F403" i="1" s="1"/>
  <c r="F448" i="1"/>
  <c r="F440" i="1"/>
  <c r="F442" i="1"/>
  <c r="F460" i="1"/>
  <c r="G64" i="1"/>
  <c r="F64" i="1"/>
  <c r="F169" i="1" l="1"/>
  <c r="G169" i="1"/>
  <c r="F236" i="1"/>
  <c r="G236" i="1"/>
  <c r="G235" i="1" s="1"/>
  <c r="G234" i="1" s="1"/>
  <c r="G233" i="1" s="1"/>
  <c r="G196" i="1"/>
  <c r="G195" i="1" s="1"/>
  <c r="G194" i="1" s="1"/>
  <c r="G193" i="1" s="1"/>
  <c r="G203" i="1"/>
  <c r="G447" i="1"/>
  <c r="G446" i="1" s="1"/>
  <c r="G445" i="1" s="1"/>
  <c r="F447" i="1"/>
  <c r="F446" i="1" s="1"/>
  <c r="G354" i="1"/>
  <c r="G353" i="1" s="1"/>
  <c r="F354" i="1"/>
  <c r="F353" i="1" s="1"/>
  <c r="F269" i="1"/>
  <c r="F268" i="1" s="1"/>
  <c r="F267" i="1" s="1"/>
  <c r="F276" i="1"/>
  <c r="F275" i="1" s="1"/>
  <c r="F274" i="1" s="1"/>
  <c r="F321" i="1"/>
  <c r="F320" i="1" s="1"/>
  <c r="F224" i="1"/>
  <c r="F223" i="1" s="1"/>
  <c r="F222" i="1" s="1"/>
  <c r="G321" i="1"/>
  <c r="G320" i="1" s="1"/>
  <c r="G224" i="1"/>
  <c r="G223" i="1" s="1"/>
  <c r="G222" i="1" s="1"/>
  <c r="G276" i="1"/>
  <c r="G275" i="1" s="1"/>
  <c r="G274" i="1" s="1"/>
  <c r="G95" i="1"/>
  <c r="F95" i="1"/>
  <c r="G403" i="1"/>
  <c r="G402" i="1" s="1"/>
  <c r="G381" i="1" s="1"/>
  <c r="F316" i="1"/>
  <c r="F315" i="1" s="1"/>
  <c r="G305" i="1"/>
  <c r="G304" i="1" s="1"/>
  <c r="G303" i="1" s="1"/>
  <c r="G293" i="1" s="1"/>
  <c r="G290" i="1"/>
  <c r="F290" i="1"/>
  <c r="G433" i="1"/>
  <c r="G432" i="1" s="1"/>
  <c r="G431" i="1" s="1"/>
  <c r="F337" i="1"/>
  <c r="G337" i="1"/>
  <c r="G71" i="1"/>
  <c r="G70" i="1" s="1"/>
  <c r="F155" i="1"/>
  <c r="G368" i="1"/>
  <c r="G367" i="1" s="1"/>
  <c r="F52" i="1"/>
  <c r="G52" i="1"/>
  <c r="F439" i="1"/>
  <c r="F438" i="1" s="1"/>
  <c r="F437" i="1" s="1"/>
  <c r="F436" i="1" s="1"/>
  <c r="F433" i="1"/>
  <c r="F402" i="1"/>
  <c r="F381" i="1" s="1"/>
  <c r="G459" i="1"/>
  <c r="G458" i="1" s="1"/>
  <c r="G457" i="1" s="1"/>
  <c r="G456" i="1" s="1"/>
  <c r="G455" i="1" s="1"/>
  <c r="F135" i="1"/>
  <c r="F130" i="1" s="1"/>
  <c r="G135" i="1"/>
  <c r="G130" i="1" s="1"/>
  <c r="G439" i="1"/>
  <c r="G438" i="1" s="1"/>
  <c r="G437" i="1" s="1"/>
  <c r="G436" i="1" s="1"/>
  <c r="F305" i="1"/>
  <c r="F304" i="1" s="1"/>
  <c r="F303" i="1" s="1"/>
  <c r="F293" i="1" s="1"/>
  <c r="F27" i="1"/>
  <c r="F26" i="1" s="1"/>
  <c r="F25" i="1" s="1"/>
  <c r="G27" i="1"/>
  <c r="G26" i="1" s="1"/>
  <c r="G25" i="1" s="1"/>
  <c r="F459" i="1"/>
  <c r="F458" i="1" s="1"/>
  <c r="F457" i="1" s="1"/>
  <c r="F456" i="1" s="1"/>
  <c r="F455" i="1" s="1"/>
  <c r="F368" i="1"/>
  <c r="F367" i="1" s="1"/>
  <c r="F71" i="1"/>
  <c r="F70" i="1" s="1"/>
  <c r="G348" i="1"/>
  <c r="G347" i="1" s="1"/>
  <c r="G269" i="1"/>
  <c r="G268" i="1" s="1"/>
  <c r="G267" i="1" s="1"/>
  <c r="F56" i="1"/>
  <c r="G56" i="1"/>
  <c r="F351" i="1"/>
  <c r="F348" i="1" s="1"/>
  <c r="F432" i="1" l="1"/>
  <c r="F431" i="1" s="1"/>
  <c r="F426" i="1" s="1"/>
  <c r="F420" i="1" s="1"/>
  <c r="F192" i="1"/>
  <c r="G55" i="1"/>
  <c r="G18" i="1" s="1"/>
  <c r="F55" i="1"/>
  <c r="F18" i="1" s="1"/>
  <c r="F347" i="1"/>
  <c r="F346" i="1" s="1"/>
  <c r="F345" i="1" s="1"/>
  <c r="F445" i="1"/>
  <c r="F444" i="1"/>
  <c r="G266" i="1"/>
  <c r="F266" i="1"/>
  <c r="G426" i="1"/>
  <c r="G420" i="1" s="1"/>
  <c r="G346" i="1"/>
  <c r="G345" i="1" s="1"/>
  <c r="F235" i="1"/>
  <c r="F234" i="1" s="1"/>
  <c r="F233" i="1" s="1"/>
  <c r="G129" i="1"/>
  <c r="F129" i="1"/>
  <c r="G221" i="1"/>
  <c r="F221" i="1"/>
  <c r="G444" i="1"/>
  <c r="G314" i="1"/>
  <c r="G313" i="1" s="1"/>
  <c r="G366" i="1"/>
  <c r="F314" i="1"/>
  <c r="F313" i="1" s="1"/>
  <c r="F366" i="1"/>
  <c r="F419" i="1" l="1"/>
  <c r="F344" i="1"/>
  <c r="G419" i="1"/>
  <c r="G344" i="1"/>
  <c r="F220" i="1"/>
  <c r="F465" i="1" s="1"/>
  <c r="F469" i="1" s="1"/>
  <c r="G220" i="1"/>
  <c r="G218" i="1" l="1"/>
  <c r="G217" i="1" l="1"/>
  <c r="G216" i="1" s="1"/>
  <c r="G215" i="1" s="1"/>
  <c r="G192" i="1" l="1"/>
  <c r="G465" i="1" s="1"/>
  <c r="G469" i="1" s="1"/>
</calcChain>
</file>

<file path=xl/sharedStrings.xml><?xml version="1.0" encoding="utf-8"?>
<sst xmlns="http://schemas.openxmlformats.org/spreadsheetml/2006/main" count="1920" uniqueCount="507">
  <si>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</si>
  <si>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</si>
  <si>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</si>
  <si>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</si>
  <si>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</si>
  <si>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</si>
  <si>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</si>
  <si>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</si>
  <si>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</si>
  <si>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</si>
  <si>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</si>
  <si>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</si>
  <si>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</si>
  <si>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</si>
  <si>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</si>
  <si>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</si>
  <si>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</si>
  <si>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</si>
  <si>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</si>
  <si>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</si>
  <si>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</si>
  <si>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</si>
  <si>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</si>
  <si>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</si>
  <si>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</si>
  <si>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</si>
  <si>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</si>
  <si>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</si>
  <si>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</si>
  <si>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</si>
  <si>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</si>
  <si>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</si>
  <si>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</si>
  <si>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</si>
  <si>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</si>
  <si>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</si>
  <si>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</si>
  <si>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</si>
  <si>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</si>
  <si>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</si>
  <si>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</si>
  <si>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</si>
  <si>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</si>
  <si>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</si>
  <si>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</si>
  <si>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</si>
  <si>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</si>
  <si>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</si>
  <si>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</si>
  <si>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</si>
  <si>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</si>
  <si>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</si>
  <si>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</si>
  <si>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</si>
  <si>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</si>
  <si>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</si>
  <si>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</si>
  <si>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</si>
  <si>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</si>
  <si>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</si>
  <si>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</si>
  <si>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</si>
  <si>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</si>
  <si>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</si>
  <si>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</si>
  <si>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</si>
  <si>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</si>
  <si>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</si>
  <si>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</si>
  <si>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</si>
  <si>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</si>
  <si>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</si>
  <si>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</si>
  <si>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</si>
  <si>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</si>
  <si>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</si>
  <si>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</si>
  <si>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</si>
  <si>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</si>
  <si>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</si>
  <si>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</si>
  <si>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</si>
  <si>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</si>
  <si>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</si>
  <si>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</si>
  <si>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</si>
  <si>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</si>
  <si>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</si>
  <si>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</si>
  <si>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</si>
  <si>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</si>
  <si>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</si>
  <si>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</si>
  <si>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</si>
  <si>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</si>
  <si>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</si>
  <si>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</si>
  <si>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</si>
  <si>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</si>
  <si>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</si>
  <si>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</si>
  <si>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</si>
  <si>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</si>
  <si>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</si>
  <si>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</si>
  <si>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</si>
  <si>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</si>
  <si>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</si>
  <si>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</si>
  <si>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</si>
  <si>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</si>
  <si>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</si>
  <si>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</si>
  <si>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</si>
  <si>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</si>
  <si>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</si>
  <si>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</si>
  <si>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</si>
  <si>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</si>
  <si>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</si>
  <si>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</si>
  <si>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</si>
  <si>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</si>
  <si>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</si>
  <si>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</si>
  <si>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</si>
  <si>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</si>
  <si>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</si>
  <si>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</si>
  <si>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</si>
  <si>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</si>
  <si>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</si>
  <si>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</si>
  <si>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</si>
  <si>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</si>
  <si>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</si>
  <si>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</si>
  <si>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</si>
  <si>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</si>
  <si>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</si>
  <si>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</si>
  <si>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</si>
  <si>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</si>
  <si>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</si>
  <si>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</si>
  <si>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</si>
  <si>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</si>
  <si>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</si>
  <si>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</si>
  <si>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</si>
  <si>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</si>
  <si>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</si>
  <si>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</si>
  <si>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</si>
  <si>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</si>
  <si>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</si>
  <si>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</si>
  <si>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</si>
  <si>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</si>
  <si>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</si>
  <si>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</si>
  <si>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</si>
  <si>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</si>
  <si>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</si>
  <si>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</si>
  <si>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</si>
  <si>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</si>
  <si>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</si>
  <si>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</si>
  <si>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</si>
  <si>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</si>
  <si>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</si>
  <si>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</si>
  <si>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</si>
  <si>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</si>
  <si>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</si>
  <si>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</si>
  <si>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</si>
  <si>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</si>
  <si>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</si>
  <si>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</si>
  <si>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</si>
  <si>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</si>
  <si>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</si>
  <si>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</si>
  <si>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</si>
  <si>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</si>
  <si>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</si>
  <si>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</si>
  <si>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</si>
  <si>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</si>
  <si>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</si>
  <si>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</si>
  <si>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</si>
  <si>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</si>
  <si>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</si>
  <si>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</si>
  <si>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</si>
  <si>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</si>
  <si>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</si>
  <si>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</si>
  <si>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</si>
  <si>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</si>
  <si>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</si>
  <si>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</si>
  <si>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</si>
  <si>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</si>
  <si>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</si>
  <si>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</si>
  <si>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</si>
  <si>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</si>
  <si>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</si>
  <si>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</si>
  <si>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</si>
  <si>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</si>
  <si>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</si>
  <si>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</si>
  <si>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</si>
  <si>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</si>
  <si>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</si>
  <si>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</si>
  <si>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</si>
  <si>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</si>
  <si>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</si>
  <si>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</si>
  <si>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</si>
  <si>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</si>
  <si>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</si>
  <si>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</si>
  <si>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</si>
  <si>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</si>
  <si>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</si>
  <si>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</si>
  <si>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</si>
  <si>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</si>
  <si>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</si>
  <si>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</si>
  <si>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</si>
  <si>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</si>
  <si>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</si>
  <si>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</si>
  <si>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</si>
  <si>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</si>
  <si>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</si>
  <si>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</si>
  <si>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</si>
  <si>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</si>
  <si>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</si>
  <si>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</si>
  <si>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</si>
  <si>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</si>
  <si>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</si>
  <si>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</si>
  <si>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</si>
  <si>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</si>
  <si>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</si>
  <si>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</si>
  <si>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</si>
  <si>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</si>
  <si>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</si>
  <si>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</si>
  <si>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</si>
  <si>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</si>
  <si>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</si>
  <si>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</si>
  <si>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</si>
  <si>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</si>
  <si>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</si>
  <si>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</si>
  <si>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</si>
  <si>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</si>
  <si>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</si>
  <si>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</si>
  <si>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</si>
  <si>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</si>
  <si>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</si>
  <si>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</si>
  <si>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</si>
  <si>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</si>
  <si>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</si>
  <si>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</si>
  <si>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</si>
  <si>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</si>
  <si>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</si>
  <si>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</si>
  <si>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</si>
  <si>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</si>
  <si>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</si>
  <si>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</si>
  <si>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</si>
  <si>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</si>
  <si>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</si>
  <si>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</si>
  <si>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</si>
  <si>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</si>
  <si>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</si>
  <si>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</si>
  <si>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</si>
  <si>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</si>
  <si>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</si>
  <si>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</si>
  <si>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</si>
  <si>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</si>
  <si>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</si>
  <si>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</si>
  <si>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</si>
  <si>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</si>
  <si>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</si>
  <si>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</si>
  <si>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</si>
  <si>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</si>
  <si>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</si>
  <si>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</si>
  <si>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</si>
  <si>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</si>
  <si>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</si>
  <si>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</si>
  <si>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</si>
  <si>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</si>
  <si>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</si>
  <si>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</si>
  <si>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</si>
  <si>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</si>
  <si>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</si>
  <si>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</si>
  <si>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</si>
  <si>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</si>
  <si>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</si>
  <si>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</si>
  <si>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</si>
  <si>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</si>
  <si>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</si>
  <si>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</si>
  <si>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</si>
  <si>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</si>
  <si>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</si>
  <si>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</si>
  <si>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</si>
  <si>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</si>
  <si>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</si>
  <si>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</si>
  <si>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</si>
  <si>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</si>
  <si>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</si>
  <si>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</si>
  <si>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</si>
  <si>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</si>
  <si>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</si>
  <si>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</si>
  <si>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</si>
  <si>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</si>
  <si>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</si>
  <si>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</si>
  <si>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</si>
  <si>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</si>
  <si>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</si>
  <si>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</si>
  <si>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</si>
  <si>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</si>
  <si>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</si>
  <si>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</si>
  <si>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</si>
  <si>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</si>
  <si>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</si>
  <si>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</si>
  <si>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</si>
  <si>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</si>
  <si>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</si>
  <si>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</si>
  <si>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</si>
  <si>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</si>
  <si>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</si>
  <si>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</si>
  <si>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</si>
  <si>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</si>
  <si>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</si>
  <si>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</si>
  <si>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</si>
  <si>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</si>
  <si>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</si>
  <si>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</si>
  <si>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</si>
  <si>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</si>
  <si>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</si>
  <si>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</si>
  <si>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</si>
  <si>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</si>
  <si>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</si>
  <si>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</si>
  <si>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</si>
  <si>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</si>
  <si>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</si>
  <si>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</si>
  <si>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</si>
  <si>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</si>
  <si>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</si>
  <si>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</si>
  <si>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</si>
  <si>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</si>
  <si>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Реализация мероприятий по обеспечению жильем молодых семей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</si>
  <si>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</si>
  <si>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</si>
  <si>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</si>
  <si>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</si>
  <si>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</si>
  <si>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</si>
  <si>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</si>
  <si>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</si>
  <si>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</si>
  <si>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Другие вопросы в области жилищно-коммунального хозяйства</t>
  </si>
  <si>
    <t>мб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</si>
  <si>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</si>
  <si>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</si>
  <si>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</si>
  <si>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</si>
  <si>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</si>
  <si>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</si>
  <si>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</si>
  <si>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</si>
  <si>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Коммунальное хозяйство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</si>
  <si>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</si>
  <si>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</si>
  <si>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04103 L5110</t>
  </si>
  <si>
    <t>04103 S2310</t>
  </si>
  <si>
    <t>от "23" декабря 2022 № 227</t>
  </si>
  <si>
    <t>360</t>
  </si>
  <si>
    <t>Иные выплаты населению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</si>
  <si>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</si>
  <si>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</si>
  <si>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</si>
  <si>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</si>
  <si>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</si>
  <si>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</si>
  <si>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Субсидии автономным учреждениям на иные цели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</si>
  <si>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</si>
  <si>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</si>
  <si>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</si>
  <si>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</si>
  <si>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</si>
  <si>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</si>
  <si>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</si>
  <si>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</si>
  <si>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</si>
  <si>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</si>
  <si>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</si>
  <si>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</si>
  <si>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</si>
  <si>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04304 R3720</t>
  </si>
  <si>
    <t>043R1 722Д0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</si>
  <si>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</si>
  <si>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</si>
  <si>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</si>
  <si>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</si>
  <si>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</si>
  <si>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</si>
  <si>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</si>
  <si>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</si>
  <si>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99900 S2140</t>
  </si>
  <si>
    <t>Основное мероприятие "Проведение мониторинга несанкционированных свалок"</t>
  </si>
  <si>
    <t>25001 00000</t>
  </si>
  <si>
    <t>25001 82900</t>
  </si>
  <si>
    <t xml:space="preserve">Приложение №5       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</si>
  <si>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</si>
  <si>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</si>
  <si>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Cтроительство и реконструкция (модернизация) объектов питьевого водоснабжения</t>
  </si>
  <si>
    <t>170F5 52430</t>
  </si>
  <si>
    <t>17000 00000</t>
  </si>
  <si>
    <t>Основное мероприятие "Улучшение качества питьевой воды"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</si>
  <si>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</si>
  <si>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</si>
  <si>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</si>
  <si>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</si>
  <si>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</si>
  <si>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</si>
  <si>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</si>
  <si>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</si>
  <si>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</si>
  <si>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</si>
  <si>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</si>
  <si>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</si>
  <si>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</si>
  <si>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</si>
  <si>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</si>
  <si>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</si>
  <si>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</si>
  <si>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</si>
  <si>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</si>
  <si>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</si>
  <si>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</si>
  <si>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</si>
  <si>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</si>
  <si>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</si>
  <si>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</si>
  <si>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</si>
  <si>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</si>
  <si>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</si>
  <si>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170F5 00000</t>
  </si>
  <si>
    <t>Муниципальная программа "Чистая вода на 2020-2025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</si>
  <si>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</si>
  <si>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</si>
  <si>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</si>
  <si>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</si>
  <si>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</si>
  <si>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«Старшее поколение на 2020-2025 годы</t>
  </si>
  <si>
    <t>09200 00000</t>
  </si>
  <si>
    <t>Основное мероприятие «Обеспечение специалистами сферы физической культуры и спорта»</t>
  </si>
  <si>
    <t>от "07" декабря  2023  №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</si>
</sst>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6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  <font>
      <sz val="10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2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5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42" Type="http://schemas.openxmlformats.org/officeDocument/2006/relationships/revisionLog" Target="revisionLog41.xml"/><Relationship Id="rId63" Type="http://schemas.openxmlformats.org/officeDocument/2006/relationships/revisionLog" Target="revisionLog3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59" Type="http://schemas.openxmlformats.org/officeDocument/2006/relationships/revisionLog" Target="revisionLog115.xml"/><Relationship Id="rId170" Type="http://schemas.openxmlformats.org/officeDocument/2006/relationships/revisionLog" Target="revisionLog127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26" Type="http://schemas.openxmlformats.org/officeDocument/2006/relationships/revisionLog" Target="revisionLog179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.xml"/><Relationship Id="rId107" Type="http://schemas.openxmlformats.org/officeDocument/2006/relationships/revisionLog" Target="revisionLog64.xml"/><Relationship Id="rId221" Type="http://schemas.openxmlformats.org/officeDocument/2006/relationships/revisionLog" Target="revisionLog175.xml"/><Relationship Id="rId53" Type="http://schemas.openxmlformats.org/officeDocument/2006/relationships/revisionLog" Target="revisionLog52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149" Type="http://schemas.openxmlformats.org/officeDocument/2006/relationships/revisionLog" Target="revisionLog103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181" Type="http://schemas.openxmlformats.org/officeDocument/2006/relationships/revisionLog" Target="revisionLog138.xml"/><Relationship Id="rId216" Type="http://schemas.openxmlformats.org/officeDocument/2006/relationships/revisionLog" Target="revisionLog170.xml"/><Relationship Id="rId90" Type="http://schemas.openxmlformats.org/officeDocument/2006/relationships/revisionLog" Target="revisionLog15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139" Type="http://schemas.openxmlformats.org/officeDocument/2006/relationships/revisionLog" Target="revisionLog9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71" Type="http://schemas.openxmlformats.org/officeDocument/2006/relationships/revisionLog" Target="revisionLog128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227" Type="http://schemas.openxmlformats.org/officeDocument/2006/relationships/revisionLog" Target="revisionLog180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.xml"/><Relationship Id="rId197" Type="http://schemas.openxmlformats.org/officeDocument/2006/relationships/revisionLog" Target="revisionLog13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33" Type="http://schemas.openxmlformats.org/officeDocument/2006/relationships/revisionLog" Target="revisionLog111.xml"/><Relationship Id="rId108" Type="http://schemas.openxmlformats.org/officeDocument/2006/relationships/revisionLog" Target="revisionLog65.xml"/><Relationship Id="rId129" Type="http://schemas.openxmlformats.org/officeDocument/2006/relationships/revisionLog" Target="revisionLog83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5.xml"/><Relationship Id="rId119" Type="http://schemas.openxmlformats.org/officeDocument/2006/relationships/revisionLog" Target="revisionLog76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60" Type="http://schemas.openxmlformats.org/officeDocument/2006/relationships/revisionLog" Target="revisionLog12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.xml"/><Relationship Id="rId198" Type="http://schemas.openxmlformats.org/officeDocument/2006/relationships/revisionLog" Target="revisionLog18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109" Type="http://schemas.openxmlformats.org/officeDocument/2006/relationships/revisionLog" Target="revisionLog66.xml"/><Relationship Id="rId39" Type="http://schemas.openxmlformats.org/officeDocument/2006/relationships/revisionLog" Target="revisionLog38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3" Type="http://schemas.openxmlformats.org/officeDocument/2006/relationships/revisionLog" Target="revisionLog167.xml"/><Relationship Id="rId218" Type="http://schemas.openxmlformats.org/officeDocument/2006/relationships/revisionLog" Target="revisionLog14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15" Type="http://schemas.openxmlformats.org/officeDocument/2006/relationships/revisionLog" Target="revisionLog72.xml"/><Relationship Id="rId131" Type="http://schemas.openxmlformats.org/officeDocument/2006/relationships/revisionLog" Target="revisionLog85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224" Type="http://schemas.openxmlformats.org/officeDocument/2006/relationships/revisionLog" Target="revisionLog178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189" Type="http://schemas.openxmlformats.org/officeDocument/2006/relationships/revisionLog" Target="revisionLog147.xml"/><Relationship Id="rId219" Type="http://schemas.openxmlformats.org/officeDocument/2006/relationships/revisionLog" Target="revisionLog173.xml"/><Relationship Id="rId214" Type="http://schemas.openxmlformats.org/officeDocument/2006/relationships/revisionLog" Target="revisionLog168.xml"/><Relationship Id="rId230" Type="http://schemas.openxmlformats.org/officeDocument/2006/relationships/revisionLog" Target="revisionLog184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79" Type="http://schemas.openxmlformats.org/officeDocument/2006/relationships/revisionLog" Target="revisionLog136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0" Type="http://schemas.openxmlformats.org/officeDocument/2006/relationships/revisionLog" Target="revisionLog174.xml"/><Relationship Id="rId225" Type="http://schemas.openxmlformats.org/officeDocument/2006/relationships/revisionLog" Target="revisionLog11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78" Type="http://schemas.openxmlformats.org/officeDocument/2006/relationships/revisionLog" Target="revisionLog19.xml"/><Relationship Id="rId94" Type="http://schemas.openxmlformats.org/officeDocument/2006/relationships/revisionLog" Target="revisionLog2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48" Type="http://schemas.openxmlformats.org/officeDocument/2006/relationships/revisionLog" Target="revisionLog102.xml"/><Relationship Id="rId164" Type="http://schemas.openxmlformats.org/officeDocument/2006/relationships/revisionLog" Target="revisionLog120.xml"/><Relationship Id="rId169" Type="http://schemas.openxmlformats.org/officeDocument/2006/relationships/revisionLog" Target="revisionLog126.xml"/><Relationship Id="rId185" Type="http://schemas.openxmlformats.org/officeDocument/2006/relationships/revisionLog" Target="revisionLog1410.xml"/><Relationship Id="rId180" Type="http://schemas.openxmlformats.org/officeDocument/2006/relationships/revisionLog" Target="revisionLog137.xml"/><Relationship Id="rId210" Type="http://schemas.openxmlformats.org/officeDocument/2006/relationships/revisionLog" Target="revisionLog164.xml"/><Relationship Id="rId215" Type="http://schemas.openxmlformats.org/officeDocument/2006/relationships/revisionLog" Target="revisionLog169.xml"/><Relationship Id="rId231" Type="http://schemas.openxmlformats.org/officeDocument/2006/relationships/revisionLog" Target="revisionLog13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08951DF-B0ED-41D2-85C5-4BAA29D7D801}" diskRevisions="1" revisionId="3336" version="233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5924707B-B191-4C32-94A1-761836543885}" dateTime="2023-11-09T11:30:58" maxSheetId="2" userName="Пользователь" r:id="rId229" minRId="3317">
    <sheetIdMap count="1">
      <sheetId val="1"/>
    </sheetIdMap>
  </header>
  <header guid="{21FED8F5-2611-4349-88B0-EC8775EBF898}" dateTime="2023-12-05T14:42:31" maxSheetId="2" userName="БутытоваСГ" r:id="rId230" minRId="3320" maxRId="3328">
    <sheetIdMap count="1">
      <sheetId val="1"/>
    </sheetIdMap>
  </header>
  <header guid="{044554D9-0772-4432-9D88-404EBEB11AA4}" dateTime="2023-12-05T20:33:35" maxSheetId="2" userName="Ольга Владимировна" r:id="rId231" minRId="3331">
    <sheetIdMap count="1">
      <sheetId val="1"/>
    </sheetIdMap>
  </header>
  <header guid="{44DC717F-B500-4134-AA2B-D1C2C29F5313}" dateTime="2023-12-06T09:51:29" maxSheetId="2" userName="Ольга Владимировна" r:id="rId232" minRId="3332" maxRId="3333">
    <sheetIdMap count="1">
      <sheetId val="1"/>
    </sheetIdMap>
  </header>
  <header guid="{E08951DF-B0ED-41D2-85C5-4BAA29D7D801}" dateTime="2023-12-14T17:05:17" maxSheetId="2" userName="Александр Михайлович" r:id="rId233" minRId="333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332" sId="1" numFmtId="4">
    <oc r="F230">
      <v>22258.6</v>
    </oc>
    <nc r="F230">
      <f>22258.6-1322.9</f>
    </nc>
  </rcc>
  <rcc rId="3333" sId="1" numFmtId="34">
    <oc r="F467">
      <v>1741584.5076299999</v>
    </oc>
    <nc r="F467">
      <v>1740261.60763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>
  <rcc rId="3331" sId="1" odxf="1">
    <oc r="G3" t="inlineStr">
      <is>
        <t>от "02" ноября  2023  № 286</t>
      </is>
    </oc>
    <nc r="G3" t="inlineStr">
      <is>
        <t>от "___" декабря  2023  №___</t>
      </is>
    </nc>
    <odxf/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G3" t="inlineStr">
      <is>
        <t>от _________ 2023  № ____</t>
      </is>
    </oc>
    <nc r="G3" t="inlineStr">
      <is>
        <t>от "02" ноября  2023  № 286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0" sId="1" numFmtId="4">
    <oc r="F74">
      <f>5718.62+269.67</f>
    </oc>
    <nc r="F74">
      <v>6179.41</v>
    </nc>
  </rcc>
  <rcc rId="3321" sId="1" numFmtId="4">
    <oc r="F75">
      <v>1727.3</v>
    </oc>
    <nc r="F75">
      <v>1786.5020400000001</v>
    </nc>
  </rcc>
  <rcc rId="3322" sId="1" numFmtId="4">
    <oc r="F165">
      <v>728.47</v>
    </oc>
    <nc r="F165">
      <v>50728.47</v>
    </nc>
  </rcc>
  <rcc rId="3323" sId="1" numFmtId="4">
    <oc r="F166">
      <v>50000</v>
    </oc>
    <nc r="F166"/>
  </rcc>
  <rrc rId="3324" sId="1" ref="A166:XFD166" action="deleteRow">
    <rfmt sheetId="1" xfDxf="1" sqref="A166:XFD166" start="0" length="0">
      <dxf>
        <font>
          <name val="Times New Roman CYR"/>
          <family val="1"/>
        </font>
        <alignment wrapText="1"/>
      </dxf>
    </rfmt>
    <rcc rId="0" sId="1" dxf="1">
      <nc r="A16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6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6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25" sId="1" numFmtId="4">
    <oc r="F219">
      <v>288059.21999999997</v>
    </oc>
    <nc r="F219">
      <v>54179.56</v>
    </nc>
  </rcc>
  <rcc rId="3326" sId="1" numFmtId="4">
    <oc r="F425">
      <v>119645.11184</v>
    </oc>
    <nc r="F425">
      <v>119390.0098</v>
    </nc>
  </rcc>
  <rcc rId="3327" sId="1" numFmtId="34">
    <oc r="F467">
      <v>1984371.2176300001</v>
    </oc>
    <nc r="F467">
      <v>1741584.5076299999</v>
    </nc>
  </rcc>
  <rcc rId="3328" sId="1" numFmtId="34">
    <oc r="G467">
      <v>1361403.2604199999</v>
    </oc>
    <nc r="G467">
      <v>1343642.8804200001</v>
    </nc>
  </rcc>
  <rdn rId="0" localSheetId="1" customView="1" name="Z_B46812A1_31F7_4855_BF8E_AA4C4CB82A31_.wvu.PrintArea" hidden="1" oldHidden="1">
    <formula>Ведом.структура!$A$5:$G$465</formula>
  </rdn>
  <rdn rId="0" localSheetId="1" customView="1" name="Z_B46812A1_31F7_4855_BF8E_AA4C4CB82A31_.wvu.FilterData" hidden="1" oldHidden="1">
    <formula>Ведом.структура!$A$17:$G$474</formula>
  </rdn>
  <rcv guid="{B46812A1-31F7-4855-BF8E-AA4C4CB82A31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4" sId="1">
    <oc r="G3" t="inlineStr">
      <is>
        <t>от "___" декабря  2023  №___</t>
      </is>
    </oc>
    <nc r="G3" t="inlineStr">
      <is>
        <t>от "07" декабря  2023  № 307</t>
      </is>
    </nc>
  </rcc>
  <rdn rId="0" localSheetId="1" customView="1" name="Z_EEE22FE9_2791_42E9_A817_80F665A3C2B4_.wvu.PrintArea" hidden="1" oldHidden="1">
    <formula>Ведом.структура!$A$1:$G$465</formula>
  </rdn>
  <rdn rId="0" localSheetId="1" customView="1" name="Z_EEE22FE9_2791_42E9_A817_80F665A3C2B4_.wvu.FilterData" hidden="1" oldHidden="1">
    <formula>Ведом.структура!$A$17:$G$474</formula>
  </rdn>
  <rcv guid="{EEE22FE9-2791-42E9-A817-80F665A3C2B4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81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461</v>
      </c>
    </row>
    <row r="2" spans="1:7" x14ac:dyDescent="0.2">
      <c r="G2" s="3" t="s">
        <v>427</v>
      </c>
    </row>
    <row r="3" spans="1:7" x14ac:dyDescent="0.2">
      <c r="G3" s="3" t="s">
        <v>506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370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216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217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52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403</v>
      </c>
    </row>
    <row r="10" spans="1:7" ht="12.75" customHeight="1" x14ac:dyDescent="0.2">
      <c r="A10" s="43"/>
      <c r="B10" s="2"/>
      <c r="C10" s="2"/>
      <c r="D10" s="32"/>
      <c r="E10" s="104" t="s">
        <v>404</v>
      </c>
      <c r="F10" s="104"/>
      <c r="G10" s="104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424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8" t="s">
        <v>405</v>
      </c>
      <c r="B14" s="108"/>
      <c r="C14" s="108"/>
      <c r="D14" s="108"/>
      <c r="E14" s="108"/>
      <c r="F14" s="108"/>
      <c r="G14" s="108"/>
    </row>
    <row r="15" spans="1:7" ht="15.75" x14ac:dyDescent="0.25">
      <c r="A15" s="44"/>
      <c r="B15" s="44"/>
      <c r="C15" s="44"/>
      <c r="D15" s="44"/>
      <c r="E15" s="44"/>
      <c r="F15" s="45"/>
      <c r="G15" s="45" t="s">
        <v>110</v>
      </c>
    </row>
    <row r="16" spans="1:7" ht="12.75" customHeight="1" x14ac:dyDescent="0.2">
      <c r="A16" s="107" t="s">
        <v>20</v>
      </c>
      <c r="B16" s="105" t="s">
        <v>34</v>
      </c>
      <c r="C16" s="106"/>
      <c r="D16" s="106"/>
      <c r="E16" s="106"/>
      <c r="F16" s="109" t="s">
        <v>352</v>
      </c>
      <c r="G16" s="110"/>
    </row>
    <row r="17" spans="1:7" ht="25.5" x14ac:dyDescent="0.2">
      <c r="A17" s="107"/>
      <c r="B17" s="46" t="s">
        <v>30</v>
      </c>
      <c r="C17" s="46" t="s">
        <v>31</v>
      </c>
      <c r="D17" s="46" t="s">
        <v>32</v>
      </c>
      <c r="E17" s="46" t="s">
        <v>33</v>
      </c>
      <c r="F17" s="79">
        <v>2024</v>
      </c>
      <c r="G17" s="79">
        <v>2025</v>
      </c>
    </row>
    <row r="18" spans="1:7" x14ac:dyDescent="0.2">
      <c r="A18" s="33" t="s">
        <v>77</v>
      </c>
      <c r="B18" s="10" t="s">
        <v>21</v>
      </c>
      <c r="C18" s="10"/>
      <c r="D18" s="10"/>
      <c r="E18" s="10"/>
      <c r="F18" s="48">
        <f>F19+F25+F34+F40+F51+F55+F44</f>
        <v>86050.955139999991</v>
      </c>
      <c r="G18" s="48">
        <f>G19+G25+G34+G40+G51+G55+G44</f>
        <v>67271.982000000004</v>
      </c>
    </row>
    <row r="19" spans="1:7" ht="25.5" x14ac:dyDescent="0.2">
      <c r="A19" s="23" t="s">
        <v>58</v>
      </c>
      <c r="B19" s="9" t="s">
        <v>21</v>
      </c>
      <c r="C19" s="9" t="s">
        <v>22</v>
      </c>
      <c r="D19" s="9"/>
      <c r="E19" s="9"/>
      <c r="F19" s="49">
        <f t="shared" ref="F19:G21" si="0">F20</f>
        <v>3384.5</v>
      </c>
      <c r="G19" s="49">
        <f t="shared" si="0"/>
        <v>3384.5</v>
      </c>
    </row>
    <row r="20" spans="1:7" x14ac:dyDescent="0.2">
      <c r="A20" s="18" t="s">
        <v>111</v>
      </c>
      <c r="B20" s="11" t="s">
        <v>21</v>
      </c>
      <c r="C20" s="11" t="s">
        <v>22</v>
      </c>
      <c r="D20" s="11" t="s">
        <v>130</v>
      </c>
      <c r="E20" s="11"/>
      <c r="F20" s="50">
        <f t="shared" si="0"/>
        <v>3384.5</v>
      </c>
      <c r="G20" s="50">
        <f t="shared" si="0"/>
        <v>3384.5</v>
      </c>
    </row>
    <row r="21" spans="1:7" s="40" customFormat="1" ht="38.25" x14ac:dyDescent="0.2">
      <c r="A21" s="18" t="s">
        <v>51</v>
      </c>
      <c r="B21" s="11" t="s">
        <v>21</v>
      </c>
      <c r="C21" s="11" t="s">
        <v>22</v>
      </c>
      <c r="D21" s="11" t="s">
        <v>135</v>
      </c>
      <c r="E21" s="11"/>
      <c r="F21" s="50">
        <f t="shared" si="0"/>
        <v>3384.5</v>
      </c>
      <c r="G21" s="50">
        <f t="shared" si="0"/>
        <v>3384.5</v>
      </c>
    </row>
    <row r="22" spans="1:7" s="39" customFormat="1" ht="25.5" x14ac:dyDescent="0.2">
      <c r="A22" s="28" t="s">
        <v>105</v>
      </c>
      <c r="B22" s="4" t="s">
        <v>21</v>
      </c>
      <c r="C22" s="4" t="s">
        <v>22</v>
      </c>
      <c r="D22" s="4" t="s">
        <v>139</v>
      </c>
      <c r="E22" s="4"/>
      <c r="F22" s="5">
        <f>SUM(F23:F24)</f>
        <v>3384.5</v>
      </c>
      <c r="G22" s="5">
        <f>SUM(G23:G24)</f>
        <v>3384.5</v>
      </c>
    </row>
    <row r="23" spans="1:7" ht="25.5" x14ac:dyDescent="0.2">
      <c r="A23" s="14" t="s">
        <v>128</v>
      </c>
      <c r="B23" s="6" t="s">
        <v>21</v>
      </c>
      <c r="C23" s="6" t="s">
        <v>22</v>
      </c>
      <c r="D23" s="6" t="s">
        <v>139</v>
      </c>
      <c r="E23" s="6" t="s">
        <v>68</v>
      </c>
      <c r="F23" s="20">
        <v>2599.5</v>
      </c>
      <c r="G23" s="20">
        <v>2599.5</v>
      </c>
    </row>
    <row r="24" spans="1:7" ht="38.25" x14ac:dyDescent="0.2">
      <c r="A24" s="14" t="s">
        <v>129</v>
      </c>
      <c r="B24" s="6" t="s">
        <v>21</v>
      </c>
      <c r="C24" s="6" t="s">
        <v>22</v>
      </c>
      <c r="D24" s="6" t="s">
        <v>139</v>
      </c>
      <c r="E24" s="6" t="s">
        <v>122</v>
      </c>
      <c r="F24" s="20">
        <v>785</v>
      </c>
      <c r="G24" s="20">
        <v>785</v>
      </c>
    </row>
    <row r="25" spans="1:7" ht="38.25" x14ac:dyDescent="0.2">
      <c r="A25" s="27" t="s">
        <v>94</v>
      </c>
      <c r="B25" s="9" t="s">
        <v>21</v>
      </c>
      <c r="C25" s="9" t="s">
        <v>35</v>
      </c>
      <c r="D25" s="9"/>
      <c r="E25" s="9"/>
      <c r="F25" s="49">
        <f>F26</f>
        <v>4472.7999999999993</v>
      </c>
      <c r="G25" s="49">
        <f>G26</f>
        <v>4472.7999999999993</v>
      </c>
    </row>
    <row r="26" spans="1:7" x14ac:dyDescent="0.2">
      <c r="A26" s="34" t="s">
        <v>111</v>
      </c>
      <c r="B26" s="11" t="s">
        <v>21</v>
      </c>
      <c r="C26" s="11" t="s">
        <v>35</v>
      </c>
      <c r="D26" s="11" t="s">
        <v>130</v>
      </c>
      <c r="E26" s="11"/>
      <c r="F26" s="50">
        <f>F27</f>
        <v>4472.7999999999993</v>
      </c>
      <c r="G26" s="50">
        <f>G27</f>
        <v>4472.7999999999993</v>
      </c>
    </row>
    <row r="27" spans="1:7" s="40" customFormat="1" ht="38.25" x14ac:dyDescent="0.2">
      <c r="A27" s="18" t="s">
        <v>51</v>
      </c>
      <c r="B27" s="11" t="s">
        <v>21</v>
      </c>
      <c r="C27" s="11" t="s">
        <v>35</v>
      </c>
      <c r="D27" s="11" t="s">
        <v>135</v>
      </c>
      <c r="E27" s="11"/>
      <c r="F27" s="50">
        <f>F28+F31</f>
        <v>4472.7999999999993</v>
      </c>
      <c r="G27" s="50">
        <f>G28+G31</f>
        <v>4472.7999999999993</v>
      </c>
    </row>
    <row r="28" spans="1:7" ht="25.5" x14ac:dyDescent="0.2">
      <c r="A28" s="28" t="s">
        <v>98</v>
      </c>
      <c r="B28" s="4" t="s">
        <v>21</v>
      </c>
      <c r="C28" s="4" t="s">
        <v>35</v>
      </c>
      <c r="D28" s="4" t="s">
        <v>136</v>
      </c>
      <c r="E28" s="4"/>
      <c r="F28" s="5">
        <f>SUM(F29:F30)</f>
        <v>1765</v>
      </c>
      <c r="G28" s="5">
        <f>SUM(G29:G30)</f>
        <v>1765</v>
      </c>
    </row>
    <row r="29" spans="1:7" ht="25.5" x14ac:dyDescent="0.2">
      <c r="A29" s="14" t="s">
        <v>128</v>
      </c>
      <c r="B29" s="6" t="s">
        <v>21</v>
      </c>
      <c r="C29" s="6" t="s">
        <v>35</v>
      </c>
      <c r="D29" s="6" t="s">
        <v>136</v>
      </c>
      <c r="E29" s="6" t="s">
        <v>68</v>
      </c>
      <c r="F29" s="20">
        <v>1355.6</v>
      </c>
      <c r="G29" s="20">
        <v>1355.6</v>
      </c>
    </row>
    <row r="30" spans="1:7" ht="38.25" x14ac:dyDescent="0.2">
      <c r="A30" s="14" t="s">
        <v>129</v>
      </c>
      <c r="B30" s="6" t="s">
        <v>21</v>
      </c>
      <c r="C30" s="6" t="s">
        <v>35</v>
      </c>
      <c r="D30" s="6" t="s">
        <v>136</v>
      </c>
      <c r="E30" s="6" t="s">
        <v>122</v>
      </c>
      <c r="F30" s="20">
        <v>409.4</v>
      </c>
      <c r="G30" s="20">
        <v>409.4</v>
      </c>
    </row>
    <row r="31" spans="1:7" ht="25.5" x14ac:dyDescent="0.2">
      <c r="A31" s="28" t="s">
        <v>112</v>
      </c>
      <c r="B31" s="4" t="s">
        <v>21</v>
      </c>
      <c r="C31" s="4" t="s">
        <v>35</v>
      </c>
      <c r="D31" s="4" t="s">
        <v>137</v>
      </c>
      <c r="E31" s="4"/>
      <c r="F31" s="5">
        <f>SUM(F32:F33)</f>
        <v>2707.7999999999997</v>
      </c>
      <c r="G31" s="5">
        <f>SUM(G32:G33)</f>
        <v>2707.7999999999997</v>
      </c>
    </row>
    <row r="32" spans="1:7" ht="25.5" x14ac:dyDescent="0.2">
      <c r="A32" s="14" t="s">
        <v>128</v>
      </c>
      <c r="B32" s="6" t="s">
        <v>21</v>
      </c>
      <c r="C32" s="6" t="s">
        <v>35</v>
      </c>
      <c r="D32" s="6" t="s">
        <v>137</v>
      </c>
      <c r="E32" s="6" t="s">
        <v>68</v>
      </c>
      <c r="F32" s="20">
        <v>2079.6999999999998</v>
      </c>
      <c r="G32" s="20">
        <v>2079.6999999999998</v>
      </c>
    </row>
    <row r="33" spans="1:7" ht="38.25" x14ac:dyDescent="0.2">
      <c r="A33" s="14" t="s">
        <v>129</v>
      </c>
      <c r="B33" s="6" t="s">
        <v>21</v>
      </c>
      <c r="C33" s="6" t="s">
        <v>35</v>
      </c>
      <c r="D33" s="6" t="s">
        <v>137</v>
      </c>
      <c r="E33" s="6" t="s">
        <v>122</v>
      </c>
      <c r="F33" s="20">
        <v>628.1</v>
      </c>
      <c r="G33" s="20">
        <v>628.1</v>
      </c>
    </row>
    <row r="34" spans="1:7" ht="38.25" x14ac:dyDescent="0.2">
      <c r="A34" s="23" t="s">
        <v>54</v>
      </c>
      <c r="B34" s="9" t="s">
        <v>21</v>
      </c>
      <c r="C34" s="9" t="s">
        <v>23</v>
      </c>
      <c r="D34" s="9"/>
      <c r="E34" s="9"/>
      <c r="F34" s="49">
        <f t="shared" ref="F34:G36" si="1">F35</f>
        <v>18027.199999999997</v>
      </c>
      <c r="G34" s="49">
        <f t="shared" si="1"/>
        <v>10709.552</v>
      </c>
    </row>
    <row r="35" spans="1:7" x14ac:dyDescent="0.2">
      <c r="A35" s="34" t="s">
        <v>111</v>
      </c>
      <c r="B35" s="11" t="s">
        <v>21</v>
      </c>
      <c r="C35" s="11" t="s">
        <v>23</v>
      </c>
      <c r="D35" s="11" t="s">
        <v>130</v>
      </c>
      <c r="E35" s="11"/>
      <c r="F35" s="50">
        <f t="shared" si="1"/>
        <v>18027.199999999997</v>
      </c>
      <c r="G35" s="50">
        <f t="shared" si="1"/>
        <v>10709.552</v>
      </c>
    </row>
    <row r="36" spans="1:7" s="40" customFormat="1" ht="38.25" x14ac:dyDescent="0.2">
      <c r="A36" s="18" t="s">
        <v>51</v>
      </c>
      <c r="B36" s="11" t="s">
        <v>36</v>
      </c>
      <c r="C36" s="11" t="s">
        <v>23</v>
      </c>
      <c r="D36" s="11" t="s">
        <v>135</v>
      </c>
      <c r="E36" s="11"/>
      <c r="F36" s="50">
        <f t="shared" si="1"/>
        <v>18027.199999999997</v>
      </c>
      <c r="G36" s="50">
        <f t="shared" si="1"/>
        <v>10709.552</v>
      </c>
    </row>
    <row r="37" spans="1:7" ht="25.5" x14ac:dyDescent="0.2">
      <c r="A37" s="24" t="s">
        <v>98</v>
      </c>
      <c r="B37" s="4" t="s">
        <v>21</v>
      </c>
      <c r="C37" s="4" t="s">
        <v>23</v>
      </c>
      <c r="D37" s="4" t="s">
        <v>136</v>
      </c>
      <c r="E37" s="4"/>
      <c r="F37" s="5">
        <f>SUM(F38:F39)</f>
        <v>18027.199999999997</v>
      </c>
      <c r="G37" s="5">
        <f>SUM(G38:G39)</f>
        <v>10709.552</v>
      </c>
    </row>
    <row r="38" spans="1:7" ht="25.5" x14ac:dyDescent="0.2">
      <c r="A38" s="14" t="s">
        <v>128</v>
      </c>
      <c r="B38" s="6" t="s">
        <v>21</v>
      </c>
      <c r="C38" s="6" t="s">
        <v>23</v>
      </c>
      <c r="D38" s="6" t="s">
        <v>136</v>
      </c>
      <c r="E38" s="6" t="s">
        <v>68</v>
      </c>
      <c r="F38" s="20">
        <v>13845.8</v>
      </c>
      <c r="G38" s="20">
        <v>8225.5</v>
      </c>
    </row>
    <row r="39" spans="1:7" ht="38.25" x14ac:dyDescent="0.2">
      <c r="A39" s="14" t="s">
        <v>129</v>
      </c>
      <c r="B39" s="6" t="s">
        <v>21</v>
      </c>
      <c r="C39" s="6" t="s">
        <v>23</v>
      </c>
      <c r="D39" s="6" t="s">
        <v>136</v>
      </c>
      <c r="E39" s="6" t="s">
        <v>122</v>
      </c>
      <c r="F39" s="20">
        <v>4181.3999999999996</v>
      </c>
      <c r="G39" s="20">
        <v>2484.0520000000001</v>
      </c>
    </row>
    <row r="40" spans="1:7" x14ac:dyDescent="0.2">
      <c r="A40" s="23" t="s">
        <v>300</v>
      </c>
      <c r="B40" s="9" t="s">
        <v>21</v>
      </c>
      <c r="C40" s="9" t="s">
        <v>25</v>
      </c>
      <c r="D40" s="9"/>
      <c r="E40" s="9"/>
      <c r="F40" s="49">
        <f t="shared" ref="F40:G42" si="2">F41</f>
        <v>11.7</v>
      </c>
      <c r="G40" s="49">
        <f t="shared" si="2"/>
        <v>10.5</v>
      </c>
    </row>
    <row r="41" spans="1:7" x14ac:dyDescent="0.2">
      <c r="A41" s="18" t="s">
        <v>111</v>
      </c>
      <c r="B41" s="11" t="s">
        <v>21</v>
      </c>
      <c r="C41" s="11" t="s">
        <v>25</v>
      </c>
      <c r="D41" s="11" t="s">
        <v>130</v>
      </c>
      <c r="E41" s="11"/>
      <c r="F41" s="50">
        <f t="shared" si="2"/>
        <v>11.7</v>
      </c>
      <c r="G41" s="50">
        <f t="shared" si="2"/>
        <v>10.5</v>
      </c>
    </row>
    <row r="42" spans="1:7" ht="38.25" x14ac:dyDescent="0.2">
      <c r="A42" s="29" t="s">
        <v>301</v>
      </c>
      <c r="B42" s="4" t="s">
        <v>21</v>
      </c>
      <c r="C42" s="4" t="s">
        <v>25</v>
      </c>
      <c r="D42" s="4" t="s">
        <v>302</v>
      </c>
      <c r="E42" s="4"/>
      <c r="F42" s="5">
        <f t="shared" si="2"/>
        <v>11.7</v>
      </c>
      <c r="G42" s="5">
        <f t="shared" si="2"/>
        <v>10.5</v>
      </c>
    </row>
    <row r="43" spans="1:7" ht="25.5" x14ac:dyDescent="0.2">
      <c r="A43" s="35" t="s">
        <v>107</v>
      </c>
      <c r="B43" s="6" t="s">
        <v>21</v>
      </c>
      <c r="C43" s="6" t="s">
        <v>25</v>
      </c>
      <c r="D43" s="6" t="s">
        <v>302</v>
      </c>
      <c r="E43" s="6" t="s">
        <v>72</v>
      </c>
      <c r="F43" s="83">
        <v>11.7</v>
      </c>
      <c r="G43" s="83">
        <v>10.5</v>
      </c>
    </row>
    <row r="44" spans="1:7" ht="38.25" x14ac:dyDescent="0.2">
      <c r="A44" s="27" t="s">
        <v>57</v>
      </c>
      <c r="B44" s="9" t="s">
        <v>21</v>
      </c>
      <c r="C44" s="9" t="s">
        <v>28</v>
      </c>
      <c r="D44" s="9"/>
      <c r="E44" s="9"/>
      <c r="F44" s="49">
        <f>F45</f>
        <v>8542.2000000000007</v>
      </c>
      <c r="G44" s="49">
        <f>G45</f>
        <v>8542.2000000000007</v>
      </c>
    </row>
    <row r="45" spans="1:7" ht="25.5" x14ac:dyDescent="0.2">
      <c r="A45" s="38" t="s">
        <v>484</v>
      </c>
      <c r="B45" s="11" t="s">
        <v>21</v>
      </c>
      <c r="C45" s="11" t="s">
        <v>28</v>
      </c>
      <c r="D45" s="11" t="s">
        <v>124</v>
      </c>
      <c r="E45" s="11"/>
      <c r="F45" s="50">
        <f t="shared" ref="F45:G47" si="3">F46</f>
        <v>8542.2000000000007</v>
      </c>
      <c r="G45" s="50">
        <f t="shared" si="3"/>
        <v>8542.2000000000007</v>
      </c>
    </row>
    <row r="46" spans="1:7" ht="27" x14ac:dyDescent="0.25">
      <c r="A46" s="65" t="s">
        <v>312</v>
      </c>
      <c r="B46" s="7" t="s">
        <v>21</v>
      </c>
      <c r="C46" s="7" t="s">
        <v>28</v>
      </c>
      <c r="D46" s="7" t="s">
        <v>125</v>
      </c>
      <c r="E46" s="7"/>
      <c r="F46" s="42">
        <f t="shared" si="3"/>
        <v>8542.2000000000007</v>
      </c>
      <c r="G46" s="42">
        <f t="shared" si="3"/>
        <v>8542.2000000000007</v>
      </c>
    </row>
    <row r="47" spans="1:7" s="39" customFormat="1" ht="25.5" x14ac:dyDescent="0.2">
      <c r="A47" s="30" t="s">
        <v>127</v>
      </c>
      <c r="B47" s="4" t="s">
        <v>21</v>
      </c>
      <c r="C47" s="4" t="s">
        <v>28</v>
      </c>
      <c r="D47" s="4" t="s">
        <v>126</v>
      </c>
      <c r="E47" s="4"/>
      <c r="F47" s="5">
        <f t="shared" si="3"/>
        <v>8542.2000000000007</v>
      </c>
      <c r="G47" s="5">
        <f t="shared" si="3"/>
        <v>8542.2000000000007</v>
      </c>
    </row>
    <row r="48" spans="1:7" s="40" customFormat="1" ht="25.5" x14ac:dyDescent="0.2">
      <c r="A48" s="28" t="s">
        <v>98</v>
      </c>
      <c r="B48" s="4" t="s">
        <v>21</v>
      </c>
      <c r="C48" s="4" t="s">
        <v>28</v>
      </c>
      <c r="D48" s="4" t="s">
        <v>123</v>
      </c>
      <c r="E48" s="7"/>
      <c r="F48" s="5">
        <f>SUM(F49:F50)</f>
        <v>8542.2000000000007</v>
      </c>
      <c r="G48" s="5">
        <f>SUM(G49:G50)</f>
        <v>8542.2000000000007</v>
      </c>
    </row>
    <row r="49" spans="1:7" s="39" customFormat="1" ht="25.5" x14ac:dyDescent="0.2">
      <c r="A49" s="14" t="s">
        <v>128</v>
      </c>
      <c r="B49" s="6" t="s">
        <v>21</v>
      </c>
      <c r="C49" s="6" t="s">
        <v>28</v>
      </c>
      <c r="D49" s="6" t="s">
        <v>123</v>
      </c>
      <c r="E49" s="6" t="s">
        <v>68</v>
      </c>
      <c r="F49" s="20">
        <v>6560.8</v>
      </c>
      <c r="G49" s="20">
        <v>6560.8</v>
      </c>
    </row>
    <row r="50" spans="1:7" s="39" customFormat="1" ht="38.25" x14ac:dyDescent="0.2">
      <c r="A50" s="14" t="s">
        <v>129</v>
      </c>
      <c r="B50" s="6" t="s">
        <v>21</v>
      </c>
      <c r="C50" s="6" t="s">
        <v>28</v>
      </c>
      <c r="D50" s="6" t="s">
        <v>123</v>
      </c>
      <c r="E50" s="6" t="s">
        <v>122</v>
      </c>
      <c r="F50" s="20">
        <v>1981.4</v>
      </c>
      <c r="G50" s="20">
        <v>1981.4</v>
      </c>
    </row>
    <row r="51" spans="1:7" x14ac:dyDescent="0.2">
      <c r="A51" s="23" t="s">
        <v>13</v>
      </c>
      <c r="B51" s="9" t="s">
        <v>21</v>
      </c>
      <c r="C51" s="9" t="s">
        <v>40</v>
      </c>
      <c r="D51" s="9"/>
      <c r="E51" s="9"/>
      <c r="F51" s="49">
        <f>F53</f>
        <v>400</v>
      </c>
      <c r="G51" s="49">
        <f>G53</f>
        <v>400</v>
      </c>
    </row>
    <row r="52" spans="1:7" x14ac:dyDescent="0.2">
      <c r="A52" s="18" t="s">
        <v>111</v>
      </c>
      <c r="B52" s="11" t="s">
        <v>21</v>
      </c>
      <c r="C52" s="11" t="s">
        <v>40</v>
      </c>
      <c r="D52" s="11" t="s">
        <v>130</v>
      </c>
      <c r="E52" s="11"/>
      <c r="F52" s="50">
        <f>F53</f>
        <v>400</v>
      </c>
      <c r="G52" s="50">
        <f>G53</f>
        <v>400</v>
      </c>
    </row>
    <row r="53" spans="1:7" s="39" customFormat="1" x14ac:dyDescent="0.2">
      <c r="A53" s="24" t="s">
        <v>47</v>
      </c>
      <c r="B53" s="4" t="s">
        <v>21</v>
      </c>
      <c r="C53" s="4" t="s">
        <v>40</v>
      </c>
      <c r="D53" s="4" t="s">
        <v>140</v>
      </c>
      <c r="E53" s="4"/>
      <c r="F53" s="5">
        <f>F54</f>
        <v>400</v>
      </c>
      <c r="G53" s="5">
        <f>G54</f>
        <v>400</v>
      </c>
    </row>
    <row r="54" spans="1:7" x14ac:dyDescent="0.2">
      <c r="A54" s="35" t="s">
        <v>76</v>
      </c>
      <c r="B54" s="6" t="s">
        <v>21</v>
      </c>
      <c r="C54" s="6" t="s">
        <v>40</v>
      </c>
      <c r="D54" s="6" t="s">
        <v>140</v>
      </c>
      <c r="E54" s="6" t="s">
        <v>78</v>
      </c>
      <c r="F54" s="20">
        <v>400</v>
      </c>
      <c r="G54" s="20">
        <v>400</v>
      </c>
    </row>
    <row r="55" spans="1:7" x14ac:dyDescent="0.2">
      <c r="A55" s="23" t="s">
        <v>67</v>
      </c>
      <c r="B55" s="9" t="s">
        <v>21</v>
      </c>
      <c r="C55" s="9" t="s">
        <v>55</v>
      </c>
      <c r="D55" s="9"/>
      <c r="E55" s="9"/>
      <c r="F55" s="49">
        <f>F56+F66+F79+F83+F87+F95+F70+F91</f>
        <v>51212.555139999997</v>
      </c>
      <c r="G55" s="49">
        <f>G56+G66+G79+G83+G87+G95+G70+G91</f>
        <v>39752.43</v>
      </c>
    </row>
    <row r="56" spans="1:7" ht="25.5" x14ac:dyDescent="0.2">
      <c r="A56" s="63" t="s">
        <v>485</v>
      </c>
      <c r="B56" s="11" t="s">
        <v>21</v>
      </c>
      <c r="C56" s="11" t="s">
        <v>55</v>
      </c>
      <c r="D56" s="11" t="s">
        <v>237</v>
      </c>
      <c r="E56" s="11"/>
      <c r="F56" s="50">
        <f>F57+F60+F63</f>
        <v>566</v>
      </c>
      <c r="G56" s="50">
        <f>G57+G60+G63</f>
        <v>566</v>
      </c>
    </row>
    <row r="57" spans="1:7" s="40" customFormat="1" ht="38.25" x14ac:dyDescent="0.2">
      <c r="A57" s="22" t="s">
        <v>288</v>
      </c>
      <c r="B57" s="4" t="s">
        <v>21</v>
      </c>
      <c r="C57" s="4" t="s">
        <v>55</v>
      </c>
      <c r="D57" s="4" t="s">
        <v>254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119</v>
      </c>
      <c r="B58" s="4" t="s">
        <v>21</v>
      </c>
      <c r="C58" s="4" t="s">
        <v>55</v>
      </c>
      <c r="D58" s="4" t="s">
        <v>248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107</v>
      </c>
      <c r="B59" s="6" t="s">
        <v>21</v>
      </c>
      <c r="C59" s="6" t="s">
        <v>55</v>
      </c>
      <c r="D59" s="6" t="s">
        <v>248</v>
      </c>
      <c r="E59" s="6" t="s">
        <v>72</v>
      </c>
      <c r="F59" s="20">
        <v>100</v>
      </c>
      <c r="G59" s="20">
        <v>100</v>
      </c>
    </row>
    <row r="60" spans="1:7" ht="25.5" x14ac:dyDescent="0.2">
      <c r="A60" s="22" t="s">
        <v>289</v>
      </c>
      <c r="B60" s="4" t="s">
        <v>21</v>
      </c>
      <c r="C60" s="4" t="s">
        <v>55</v>
      </c>
      <c r="D60" s="4" t="s">
        <v>290</v>
      </c>
      <c r="E60" s="4"/>
      <c r="F60" s="5">
        <f>F61</f>
        <v>416</v>
      </c>
      <c r="G60" s="5">
        <f>G61</f>
        <v>416</v>
      </c>
    </row>
    <row r="61" spans="1:7" s="39" customFormat="1" ht="38.25" x14ac:dyDescent="0.2">
      <c r="A61" s="24" t="s">
        <v>238</v>
      </c>
      <c r="B61" s="4" t="s">
        <v>21</v>
      </c>
      <c r="C61" s="4" t="s">
        <v>55</v>
      </c>
      <c r="D61" s="4" t="s">
        <v>344</v>
      </c>
      <c r="E61" s="4"/>
      <c r="F61" s="5">
        <f>F62</f>
        <v>416</v>
      </c>
      <c r="G61" s="5">
        <f>G62</f>
        <v>416</v>
      </c>
    </row>
    <row r="62" spans="1:7" ht="25.5" x14ac:dyDescent="0.2">
      <c r="A62" s="15" t="s">
        <v>107</v>
      </c>
      <c r="B62" s="6" t="s">
        <v>21</v>
      </c>
      <c r="C62" s="6" t="s">
        <v>55</v>
      </c>
      <c r="D62" s="6" t="s">
        <v>344</v>
      </c>
      <c r="E62" s="6" t="s">
        <v>72</v>
      </c>
      <c r="F62" s="83">
        <f>208+208</f>
        <v>416</v>
      </c>
      <c r="G62" s="83">
        <f>208+208</f>
        <v>416</v>
      </c>
    </row>
    <row r="63" spans="1:7" s="40" customFormat="1" ht="38.25" x14ac:dyDescent="0.2">
      <c r="A63" s="66" t="s">
        <v>326</v>
      </c>
      <c r="B63" s="4" t="s">
        <v>21</v>
      </c>
      <c r="C63" s="4" t="s">
        <v>55</v>
      </c>
      <c r="D63" s="4" t="s">
        <v>327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119</v>
      </c>
      <c r="B64" s="4" t="s">
        <v>21</v>
      </c>
      <c r="C64" s="4" t="s">
        <v>55</v>
      </c>
      <c r="D64" s="4" t="s">
        <v>328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107</v>
      </c>
      <c r="B65" s="6" t="s">
        <v>21</v>
      </c>
      <c r="C65" s="6" t="s">
        <v>55</v>
      </c>
      <c r="D65" s="6" t="s">
        <v>328</v>
      </c>
      <c r="E65" s="6" t="s">
        <v>72</v>
      </c>
      <c r="F65" s="20">
        <v>50</v>
      </c>
      <c r="G65" s="20">
        <v>50</v>
      </c>
    </row>
    <row r="66" spans="1:7" s="40" customFormat="1" ht="38.25" x14ac:dyDescent="0.2">
      <c r="A66" s="63" t="s">
        <v>486</v>
      </c>
      <c r="B66" s="11" t="s">
        <v>21</v>
      </c>
      <c r="C66" s="11" t="s">
        <v>55</v>
      </c>
      <c r="D66" s="11" t="s">
        <v>249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239</v>
      </c>
      <c r="B67" s="4" t="s">
        <v>21</v>
      </c>
      <c r="C67" s="4" t="s">
        <v>55</v>
      </c>
      <c r="D67" s="4" t="s">
        <v>250</v>
      </c>
      <c r="E67" s="4"/>
      <c r="F67" s="5">
        <f t="shared" si="4"/>
        <v>300</v>
      </c>
      <c r="G67" s="5">
        <f t="shared" si="4"/>
        <v>300</v>
      </c>
    </row>
    <row r="68" spans="1:7" s="67" customFormat="1" ht="26.25" x14ac:dyDescent="0.25">
      <c r="A68" s="16" t="s">
        <v>119</v>
      </c>
      <c r="B68" s="4" t="s">
        <v>21</v>
      </c>
      <c r="C68" s="4" t="s">
        <v>55</v>
      </c>
      <c r="D68" s="4" t="s">
        <v>251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107</v>
      </c>
      <c r="B69" s="6" t="s">
        <v>21</v>
      </c>
      <c r="C69" s="6" t="s">
        <v>55</v>
      </c>
      <c r="D69" s="6" t="s">
        <v>251</v>
      </c>
      <c r="E69" s="6" t="s">
        <v>72</v>
      </c>
      <c r="F69" s="20">
        <v>300</v>
      </c>
      <c r="G69" s="20">
        <v>300</v>
      </c>
    </row>
    <row r="70" spans="1:7" s="39" customFormat="1" ht="51" x14ac:dyDescent="0.2">
      <c r="A70" s="38" t="s">
        <v>487</v>
      </c>
      <c r="B70" s="11" t="s">
        <v>21</v>
      </c>
      <c r="C70" s="11" t="s">
        <v>55</v>
      </c>
      <c r="D70" s="11" t="s">
        <v>148</v>
      </c>
      <c r="E70" s="11"/>
      <c r="F70" s="50">
        <f>F71</f>
        <v>8315.9120399999993</v>
      </c>
      <c r="G70" s="50">
        <f>G71</f>
        <v>7796.9000000000005</v>
      </c>
    </row>
    <row r="71" spans="1:7" s="39" customFormat="1" ht="40.5" x14ac:dyDescent="0.25">
      <c r="A71" s="65" t="s">
        <v>313</v>
      </c>
      <c r="B71" s="7" t="s">
        <v>21</v>
      </c>
      <c r="C71" s="7" t="s">
        <v>55</v>
      </c>
      <c r="D71" s="7" t="s">
        <v>149</v>
      </c>
      <c r="E71" s="7"/>
      <c r="F71" s="42">
        <f>F72+F76</f>
        <v>8315.9120399999993</v>
      </c>
      <c r="G71" s="42">
        <f>G72+G76</f>
        <v>7796.9000000000005</v>
      </c>
    </row>
    <row r="72" spans="1:7" s="39" customFormat="1" ht="38.25" x14ac:dyDescent="0.2">
      <c r="A72" s="30" t="s">
        <v>268</v>
      </c>
      <c r="B72" s="4" t="s">
        <v>21</v>
      </c>
      <c r="C72" s="4" t="s">
        <v>55</v>
      </c>
      <c r="D72" s="4" t="s">
        <v>350</v>
      </c>
      <c r="E72" s="4"/>
      <c r="F72" s="5">
        <f>F73</f>
        <v>7965.9120400000002</v>
      </c>
      <c r="G72" s="5">
        <f>G73</f>
        <v>7446.9000000000005</v>
      </c>
    </row>
    <row r="73" spans="1:7" ht="25.5" x14ac:dyDescent="0.2">
      <c r="A73" s="28" t="s">
        <v>98</v>
      </c>
      <c r="B73" s="4" t="s">
        <v>21</v>
      </c>
      <c r="C73" s="4" t="s">
        <v>55</v>
      </c>
      <c r="D73" s="4" t="s">
        <v>214</v>
      </c>
      <c r="E73" s="7"/>
      <c r="F73" s="5">
        <f>SUM(F74:F75)</f>
        <v>7965.9120400000002</v>
      </c>
      <c r="G73" s="5">
        <f>SUM(G74:G75)</f>
        <v>7446.9000000000005</v>
      </c>
    </row>
    <row r="74" spans="1:7" ht="25.5" x14ac:dyDescent="0.2">
      <c r="A74" s="14" t="s">
        <v>128</v>
      </c>
      <c r="B74" s="6" t="s">
        <v>21</v>
      </c>
      <c r="C74" s="6" t="s">
        <v>55</v>
      </c>
      <c r="D74" s="6" t="s">
        <v>214</v>
      </c>
      <c r="E74" s="6" t="s">
        <v>68</v>
      </c>
      <c r="F74" s="20">
        <v>6179.41</v>
      </c>
      <c r="G74" s="20">
        <v>5719.6</v>
      </c>
    </row>
    <row r="75" spans="1:7" s="39" customFormat="1" ht="38.25" x14ac:dyDescent="0.2">
      <c r="A75" s="14" t="s">
        <v>129</v>
      </c>
      <c r="B75" s="6" t="s">
        <v>21</v>
      </c>
      <c r="C75" s="6" t="s">
        <v>55</v>
      </c>
      <c r="D75" s="6" t="s">
        <v>214</v>
      </c>
      <c r="E75" s="6" t="s">
        <v>122</v>
      </c>
      <c r="F75" s="20">
        <v>1786.5020400000001</v>
      </c>
      <c r="G75" s="20">
        <v>1727.3</v>
      </c>
    </row>
    <row r="76" spans="1:7" ht="38.25" x14ac:dyDescent="0.2">
      <c r="A76" s="30" t="s">
        <v>269</v>
      </c>
      <c r="B76" s="4" t="s">
        <v>21</v>
      </c>
      <c r="C76" s="4" t="s">
        <v>55</v>
      </c>
      <c r="D76" s="4" t="s">
        <v>346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157</v>
      </c>
      <c r="B77" s="4" t="s">
        <v>21</v>
      </c>
      <c r="C77" s="4" t="s">
        <v>55</v>
      </c>
      <c r="D77" s="4" t="s">
        <v>215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71</v>
      </c>
      <c r="B78" s="6" t="s">
        <v>21</v>
      </c>
      <c r="C78" s="6" t="s">
        <v>55</v>
      </c>
      <c r="D78" s="6" t="s">
        <v>215</v>
      </c>
      <c r="E78" s="6" t="s">
        <v>72</v>
      </c>
      <c r="F78" s="20">
        <v>350</v>
      </c>
      <c r="G78" s="20">
        <v>350</v>
      </c>
    </row>
    <row r="79" spans="1:7" ht="38.25" x14ac:dyDescent="0.2">
      <c r="A79" s="63" t="s">
        <v>488</v>
      </c>
      <c r="B79" s="11" t="s">
        <v>21</v>
      </c>
      <c r="C79" s="11" t="s">
        <v>55</v>
      </c>
      <c r="D79" s="11" t="s">
        <v>150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345</v>
      </c>
      <c r="B80" s="4" t="s">
        <v>21</v>
      </c>
      <c r="C80" s="4" t="s">
        <v>55</v>
      </c>
      <c r="D80" s="4" t="s">
        <v>252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119</v>
      </c>
      <c r="B81" s="4" t="s">
        <v>21</v>
      </c>
      <c r="C81" s="4" t="s">
        <v>55</v>
      </c>
      <c r="D81" s="4" t="s">
        <v>253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119</v>
      </c>
      <c r="B82" s="6" t="s">
        <v>21</v>
      </c>
      <c r="C82" s="6" t="s">
        <v>55</v>
      </c>
      <c r="D82" s="6" t="s">
        <v>253</v>
      </c>
      <c r="E82" s="6" t="s">
        <v>72</v>
      </c>
      <c r="F82" s="20">
        <v>135</v>
      </c>
      <c r="G82" s="20">
        <v>135</v>
      </c>
    </row>
    <row r="83" spans="1:7" ht="27.75" customHeight="1" x14ac:dyDescent="0.2">
      <c r="A83" s="63" t="s">
        <v>489</v>
      </c>
      <c r="B83" s="11" t="s">
        <v>21</v>
      </c>
      <c r="C83" s="11" t="s">
        <v>55</v>
      </c>
      <c r="D83" s="11" t="s">
        <v>339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341</v>
      </c>
      <c r="B84" s="4" t="s">
        <v>21</v>
      </c>
      <c r="C84" s="4" t="s">
        <v>55</v>
      </c>
      <c r="D84" s="4" t="s">
        <v>340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119</v>
      </c>
      <c r="B85" s="4" t="s">
        <v>21</v>
      </c>
      <c r="C85" s="4" t="s">
        <v>55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71</v>
      </c>
      <c r="B86" s="6" t="s">
        <v>21</v>
      </c>
      <c r="C86" s="6" t="s">
        <v>55</v>
      </c>
      <c r="D86" s="6" t="s">
        <v>1</v>
      </c>
      <c r="E86" s="6" t="s">
        <v>72</v>
      </c>
      <c r="F86" s="20">
        <v>180</v>
      </c>
      <c r="G86" s="20">
        <v>180</v>
      </c>
    </row>
    <row r="87" spans="1:7" ht="24" customHeight="1" x14ac:dyDescent="0.2">
      <c r="A87" s="63" t="s">
        <v>490</v>
      </c>
      <c r="B87" s="11" t="s">
        <v>21</v>
      </c>
      <c r="C87" s="11" t="s">
        <v>55</v>
      </c>
      <c r="D87" s="11" t="s">
        <v>295</v>
      </c>
      <c r="E87" s="11"/>
      <c r="F87" s="50">
        <f t="shared" ref="F87:G93" si="7">F88</f>
        <v>200</v>
      </c>
      <c r="G87" s="50">
        <f t="shared" si="7"/>
        <v>200</v>
      </c>
    </row>
    <row r="88" spans="1:7" ht="25.5" x14ac:dyDescent="0.2">
      <c r="A88" s="73" t="s">
        <v>311</v>
      </c>
      <c r="B88" s="4" t="s">
        <v>21</v>
      </c>
      <c r="C88" s="4" t="s">
        <v>55</v>
      </c>
      <c r="D88" s="4" t="s">
        <v>296</v>
      </c>
      <c r="E88" s="4"/>
      <c r="F88" s="5">
        <f t="shared" si="7"/>
        <v>200</v>
      </c>
      <c r="G88" s="5">
        <f t="shared" si="7"/>
        <v>200</v>
      </c>
    </row>
    <row r="89" spans="1:7" s="39" customFormat="1" ht="25.5" x14ac:dyDescent="0.2">
      <c r="A89" s="16" t="s">
        <v>119</v>
      </c>
      <c r="B89" s="4" t="s">
        <v>21</v>
      </c>
      <c r="C89" s="4" t="s">
        <v>55</v>
      </c>
      <c r="D89" s="4" t="s">
        <v>297</v>
      </c>
      <c r="E89" s="4"/>
      <c r="F89" s="5">
        <f t="shared" si="7"/>
        <v>200</v>
      </c>
      <c r="G89" s="5">
        <f t="shared" si="7"/>
        <v>200</v>
      </c>
    </row>
    <row r="90" spans="1:7" ht="25.5" x14ac:dyDescent="0.2">
      <c r="A90" s="35" t="s">
        <v>71</v>
      </c>
      <c r="B90" s="6" t="s">
        <v>21</v>
      </c>
      <c r="C90" s="6" t="s">
        <v>55</v>
      </c>
      <c r="D90" s="6" t="s">
        <v>297</v>
      </c>
      <c r="E90" s="6" t="s">
        <v>72</v>
      </c>
      <c r="F90" s="20">
        <v>200</v>
      </c>
      <c r="G90" s="20">
        <v>200</v>
      </c>
    </row>
    <row r="91" spans="1:7" ht="38.25" x14ac:dyDescent="0.2">
      <c r="A91" s="63" t="s">
        <v>449</v>
      </c>
      <c r="B91" s="11" t="s">
        <v>21</v>
      </c>
      <c r="C91" s="11" t="s">
        <v>55</v>
      </c>
      <c r="D91" s="11" t="s">
        <v>450</v>
      </c>
      <c r="E91" s="11"/>
      <c r="F91" s="50">
        <f t="shared" si="7"/>
        <v>330</v>
      </c>
      <c r="G91" s="50">
        <f t="shared" si="7"/>
        <v>350</v>
      </c>
    </row>
    <row r="92" spans="1:7" ht="25.5" x14ac:dyDescent="0.2">
      <c r="A92" s="73" t="s">
        <v>458</v>
      </c>
      <c r="B92" s="4" t="s">
        <v>21</v>
      </c>
      <c r="C92" s="4" t="s">
        <v>55</v>
      </c>
      <c r="D92" s="4" t="s">
        <v>459</v>
      </c>
      <c r="E92" s="4"/>
      <c r="F92" s="5">
        <f t="shared" si="7"/>
        <v>330</v>
      </c>
      <c r="G92" s="5">
        <f t="shared" si="7"/>
        <v>350</v>
      </c>
    </row>
    <row r="93" spans="1:7" s="39" customFormat="1" ht="25.5" x14ac:dyDescent="0.2">
      <c r="A93" s="16" t="s">
        <v>119</v>
      </c>
      <c r="B93" s="4" t="s">
        <v>21</v>
      </c>
      <c r="C93" s="4" t="s">
        <v>55</v>
      </c>
      <c r="D93" s="4" t="s">
        <v>460</v>
      </c>
      <c r="E93" s="4"/>
      <c r="F93" s="5">
        <f t="shared" si="7"/>
        <v>330</v>
      </c>
      <c r="G93" s="5">
        <f t="shared" si="7"/>
        <v>350</v>
      </c>
    </row>
    <row r="94" spans="1:7" ht="25.5" x14ac:dyDescent="0.2">
      <c r="A94" s="35" t="s">
        <v>71</v>
      </c>
      <c r="B94" s="6" t="s">
        <v>21</v>
      </c>
      <c r="C94" s="6" t="s">
        <v>55</v>
      </c>
      <c r="D94" s="6" t="s">
        <v>460</v>
      </c>
      <c r="E94" s="6" t="s">
        <v>72</v>
      </c>
      <c r="F94" s="20">
        <v>330</v>
      </c>
      <c r="G94" s="20">
        <v>350</v>
      </c>
    </row>
    <row r="95" spans="1:7" x14ac:dyDescent="0.2">
      <c r="A95" s="18" t="s">
        <v>111</v>
      </c>
      <c r="B95" s="11" t="s">
        <v>21</v>
      </c>
      <c r="C95" s="11" t="s">
        <v>55</v>
      </c>
      <c r="D95" s="11" t="s">
        <v>130</v>
      </c>
      <c r="E95" s="11"/>
      <c r="F95" s="50">
        <f>F96+F101+F106+F111+F113+F121</f>
        <v>41185.643100000001</v>
      </c>
      <c r="G95" s="50">
        <f>G96+G101+G106+G111+G113+G121</f>
        <v>30224.530000000002</v>
      </c>
    </row>
    <row r="96" spans="1:7" ht="25.5" x14ac:dyDescent="0.2">
      <c r="A96" s="24" t="s">
        <v>53</v>
      </c>
      <c r="B96" s="4" t="s">
        <v>21</v>
      </c>
      <c r="C96" s="4" t="s">
        <v>55</v>
      </c>
      <c r="D96" s="4" t="s">
        <v>141</v>
      </c>
      <c r="E96" s="4"/>
      <c r="F96" s="84">
        <f>SUM(F97:F100)</f>
        <v>662.1</v>
      </c>
      <c r="G96" s="84">
        <f>SUM(G97:G100)</f>
        <v>662.1</v>
      </c>
    </row>
    <row r="97" spans="1:7" ht="25.5" x14ac:dyDescent="0.2">
      <c r="A97" s="35" t="s">
        <v>128</v>
      </c>
      <c r="B97" s="6" t="s">
        <v>21</v>
      </c>
      <c r="C97" s="6" t="s">
        <v>55</v>
      </c>
      <c r="D97" s="6" t="s">
        <v>141</v>
      </c>
      <c r="E97" s="6" t="s">
        <v>68</v>
      </c>
      <c r="F97" s="83">
        <v>438.2</v>
      </c>
      <c r="G97" s="83">
        <v>438.2</v>
      </c>
    </row>
    <row r="98" spans="1:7" ht="38.25" x14ac:dyDescent="0.2">
      <c r="A98" s="35" t="s">
        <v>129</v>
      </c>
      <c r="B98" s="6" t="s">
        <v>21</v>
      </c>
      <c r="C98" s="6" t="s">
        <v>55</v>
      </c>
      <c r="D98" s="6" t="s">
        <v>141</v>
      </c>
      <c r="E98" s="6" t="s">
        <v>122</v>
      </c>
      <c r="F98" s="83">
        <v>132.4</v>
      </c>
      <c r="G98" s="83">
        <v>132.4</v>
      </c>
    </row>
    <row r="99" spans="1:7" ht="25.5" x14ac:dyDescent="0.2">
      <c r="A99" s="35" t="s">
        <v>69</v>
      </c>
      <c r="B99" s="6" t="s">
        <v>21</v>
      </c>
      <c r="C99" s="6" t="s">
        <v>55</v>
      </c>
      <c r="D99" s="6" t="s">
        <v>141</v>
      </c>
      <c r="E99" s="6" t="s">
        <v>70</v>
      </c>
      <c r="F99" s="83">
        <v>30</v>
      </c>
      <c r="G99" s="83">
        <v>30</v>
      </c>
    </row>
    <row r="100" spans="1:7" ht="25.5" x14ac:dyDescent="0.2">
      <c r="A100" s="35" t="s">
        <v>71</v>
      </c>
      <c r="B100" s="6" t="s">
        <v>21</v>
      </c>
      <c r="C100" s="6" t="s">
        <v>55</v>
      </c>
      <c r="D100" s="6" t="s">
        <v>141</v>
      </c>
      <c r="E100" s="6" t="s">
        <v>72</v>
      </c>
      <c r="F100" s="83">
        <v>61.5</v>
      </c>
      <c r="G100" s="83">
        <v>61.5</v>
      </c>
    </row>
    <row r="101" spans="1:7" ht="38.25" x14ac:dyDescent="0.2">
      <c r="A101" s="24" t="s">
        <v>44</v>
      </c>
      <c r="B101" s="4" t="s">
        <v>36</v>
      </c>
      <c r="C101" s="4" t="s">
        <v>55</v>
      </c>
      <c r="D101" s="4" t="s">
        <v>142</v>
      </c>
      <c r="E101" s="4"/>
      <c r="F101" s="84">
        <f>SUM(F102:F105)</f>
        <v>790.1</v>
      </c>
      <c r="G101" s="84">
        <f>SUM(G102:G105)</f>
        <v>790.1</v>
      </c>
    </row>
    <row r="102" spans="1:7" ht="25.5" x14ac:dyDescent="0.2">
      <c r="A102" s="35" t="s">
        <v>128</v>
      </c>
      <c r="B102" s="6" t="s">
        <v>21</v>
      </c>
      <c r="C102" s="6" t="s">
        <v>55</v>
      </c>
      <c r="D102" s="6" t="s">
        <v>142</v>
      </c>
      <c r="E102" s="6" t="s">
        <v>68</v>
      </c>
      <c r="F102" s="83">
        <v>501.3</v>
      </c>
      <c r="G102" s="83">
        <v>501.3</v>
      </c>
    </row>
    <row r="103" spans="1:7" s="39" customFormat="1" ht="38.25" x14ac:dyDescent="0.2">
      <c r="A103" s="35" t="s">
        <v>129</v>
      </c>
      <c r="B103" s="6" t="s">
        <v>21</v>
      </c>
      <c r="C103" s="6" t="s">
        <v>55</v>
      </c>
      <c r="D103" s="6" t="s">
        <v>142</v>
      </c>
      <c r="E103" s="6" t="s">
        <v>122</v>
      </c>
      <c r="F103" s="83">
        <v>151.4</v>
      </c>
      <c r="G103" s="83">
        <v>151.4</v>
      </c>
    </row>
    <row r="104" spans="1:7" ht="25.5" x14ac:dyDescent="0.2">
      <c r="A104" s="35" t="s">
        <v>69</v>
      </c>
      <c r="B104" s="6" t="s">
        <v>21</v>
      </c>
      <c r="C104" s="6" t="s">
        <v>55</v>
      </c>
      <c r="D104" s="6" t="s">
        <v>142</v>
      </c>
      <c r="E104" s="6" t="s">
        <v>70</v>
      </c>
      <c r="F104" s="83">
        <f>25+10</f>
        <v>35</v>
      </c>
      <c r="G104" s="83">
        <f>25+10</f>
        <v>35</v>
      </c>
    </row>
    <row r="105" spans="1:7" ht="25.5" x14ac:dyDescent="0.2">
      <c r="A105" s="35" t="s">
        <v>71</v>
      </c>
      <c r="B105" s="6" t="s">
        <v>21</v>
      </c>
      <c r="C105" s="6" t="s">
        <v>55</v>
      </c>
      <c r="D105" s="6" t="s">
        <v>142</v>
      </c>
      <c r="E105" s="6" t="s">
        <v>72</v>
      </c>
      <c r="F105" s="83">
        <f>2.4+50+50</f>
        <v>102.4</v>
      </c>
      <c r="G105" s="83">
        <f>2.4+50+50</f>
        <v>102.4</v>
      </c>
    </row>
    <row r="106" spans="1:7" ht="38.25" x14ac:dyDescent="0.2">
      <c r="A106" s="30" t="s">
        <v>50</v>
      </c>
      <c r="B106" s="4" t="s">
        <v>21</v>
      </c>
      <c r="C106" s="4" t="s">
        <v>55</v>
      </c>
      <c r="D106" s="4" t="s">
        <v>143</v>
      </c>
      <c r="E106" s="4"/>
      <c r="F106" s="84">
        <f>SUM(F107:F110)</f>
        <v>513.5</v>
      </c>
      <c r="G106" s="84">
        <f>SUM(G107:G110)</f>
        <v>513.5</v>
      </c>
    </row>
    <row r="107" spans="1:7" ht="25.5" x14ac:dyDescent="0.2">
      <c r="A107" s="35" t="s">
        <v>128</v>
      </c>
      <c r="B107" s="6" t="s">
        <v>21</v>
      </c>
      <c r="C107" s="6" t="s">
        <v>55</v>
      </c>
      <c r="D107" s="6" t="s">
        <v>143</v>
      </c>
      <c r="E107" s="6" t="s">
        <v>68</v>
      </c>
      <c r="F107" s="83">
        <v>358.95</v>
      </c>
      <c r="G107" s="83">
        <v>358.95</v>
      </c>
    </row>
    <row r="108" spans="1:7" ht="38.25" x14ac:dyDescent="0.2">
      <c r="A108" s="35" t="s">
        <v>129</v>
      </c>
      <c r="B108" s="6" t="s">
        <v>21</v>
      </c>
      <c r="C108" s="6" t="s">
        <v>55</v>
      </c>
      <c r="D108" s="6" t="s">
        <v>143</v>
      </c>
      <c r="E108" s="6" t="s">
        <v>122</v>
      </c>
      <c r="F108" s="83">
        <v>108.34</v>
      </c>
      <c r="G108" s="83">
        <v>108.34</v>
      </c>
    </row>
    <row r="109" spans="1:7" ht="25.5" x14ac:dyDescent="0.2">
      <c r="A109" s="35" t="s">
        <v>69</v>
      </c>
      <c r="B109" s="6" t="s">
        <v>21</v>
      </c>
      <c r="C109" s="6" t="s">
        <v>55</v>
      </c>
      <c r="D109" s="6" t="s">
        <v>143</v>
      </c>
      <c r="E109" s="6" t="s">
        <v>70</v>
      </c>
      <c r="F109" s="83">
        <v>22</v>
      </c>
      <c r="G109" s="83">
        <v>22</v>
      </c>
    </row>
    <row r="110" spans="1:7" ht="25.5" x14ac:dyDescent="0.2">
      <c r="A110" s="35" t="s">
        <v>71</v>
      </c>
      <c r="B110" s="6" t="s">
        <v>21</v>
      </c>
      <c r="C110" s="6" t="s">
        <v>55</v>
      </c>
      <c r="D110" s="6" t="s">
        <v>143</v>
      </c>
      <c r="E110" s="6" t="s">
        <v>72</v>
      </c>
      <c r="F110" s="83">
        <v>24.21</v>
      </c>
      <c r="G110" s="83">
        <v>24.21</v>
      </c>
    </row>
    <row r="111" spans="1:7" s="39" customFormat="1" ht="25.5" x14ac:dyDescent="0.2">
      <c r="A111" s="29" t="s">
        <v>255</v>
      </c>
      <c r="B111" s="4" t="s">
        <v>21</v>
      </c>
      <c r="C111" s="4" t="s">
        <v>55</v>
      </c>
      <c r="D111" s="4" t="s">
        <v>349</v>
      </c>
      <c r="E111" s="4"/>
      <c r="F111" s="5">
        <f>F112</f>
        <v>3500</v>
      </c>
      <c r="G111" s="5">
        <f>G112</f>
        <v>3500</v>
      </c>
    </row>
    <row r="112" spans="1:7" ht="51" x14ac:dyDescent="0.2">
      <c r="A112" s="57" t="s">
        <v>84</v>
      </c>
      <c r="B112" s="6" t="s">
        <v>21</v>
      </c>
      <c r="C112" s="6" t="s">
        <v>55</v>
      </c>
      <c r="D112" s="6" t="s">
        <v>349</v>
      </c>
      <c r="E112" s="6" t="s">
        <v>88</v>
      </c>
      <c r="F112" s="20">
        <f>2634+795.5+70.5</f>
        <v>3500</v>
      </c>
      <c r="G112" s="20">
        <f>2634+795.5+70.5</f>
        <v>3500</v>
      </c>
    </row>
    <row r="113" spans="1:7" ht="25.5" x14ac:dyDescent="0.2">
      <c r="A113" s="36" t="s">
        <v>108</v>
      </c>
      <c r="B113" s="11" t="s">
        <v>21</v>
      </c>
      <c r="C113" s="11" t="s">
        <v>55</v>
      </c>
      <c r="D113" s="11" t="s">
        <v>144</v>
      </c>
      <c r="E113" s="11"/>
      <c r="F113" s="50">
        <f>F114</f>
        <v>23643.2431</v>
      </c>
      <c r="G113" s="50">
        <f>G114</f>
        <v>12682.130000000001</v>
      </c>
    </row>
    <row r="114" spans="1:7" ht="25.5" x14ac:dyDescent="0.2">
      <c r="A114" s="29" t="s">
        <v>100</v>
      </c>
      <c r="B114" s="4" t="s">
        <v>21</v>
      </c>
      <c r="C114" s="4" t="s">
        <v>55</v>
      </c>
      <c r="D114" s="4" t="s">
        <v>145</v>
      </c>
      <c r="E114" s="4"/>
      <c r="F114" s="5">
        <f>SUM(F115:F120)</f>
        <v>23643.2431</v>
      </c>
      <c r="G114" s="5">
        <f>SUM(G115:G120)</f>
        <v>12682.130000000001</v>
      </c>
    </row>
    <row r="115" spans="1:7" x14ac:dyDescent="0.2">
      <c r="A115" s="37" t="s">
        <v>220</v>
      </c>
      <c r="B115" s="6" t="s">
        <v>21</v>
      </c>
      <c r="C115" s="6" t="s">
        <v>55</v>
      </c>
      <c r="D115" s="6" t="s">
        <v>145</v>
      </c>
      <c r="E115" s="6" t="s">
        <v>101</v>
      </c>
      <c r="F115" s="20">
        <f>18344.5-1580.8</f>
        <v>16763.7</v>
      </c>
      <c r="G115" s="20">
        <v>8344.5</v>
      </c>
    </row>
    <row r="116" spans="1:7" ht="38.25" x14ac:dyDescent="0.2">
      <c r="A116" s="14" t="s">
        <v>222</v>
      </c>
      <c r="B116" s="6" t="s">
        <v>21</v>
      </c>
      <c r="C116" s="6" t="s">
        <v>55</v>
      </c>
      <c r="D116" s="6" t="s">
        <v>145</v>
      </c>
      <c r="E116" s="6" t="s">
        <v>146</v>
      </c>
      <c r="F116" s="20">
        <f>5540-477.475</f>
        <v>5062.5249999999996</v>
      </c>
      <c r="G116" s="20">
        <v>2540</v>
      </c>
    </row>
    <row r="117" spans="1:7" ht="25.5" x14ac:dyDescent="0.2">
      <c r="A117" s="35" t="s">
        <v>71</v>
      </c>
      <c r="B117" s="6" t="s">
        <v>21</v>
      </c>
      <c r="C117" s="6" t="s">
        <v>55</v>
      </c>
      <c r="D117" s="6" t="s">
        <v>145</v>
      </c>
      <c r="E117" s="6" t="s">
        <v>72</v>
      </c>
      <c r="F117" s="20">
        <f>99.9831+30</f>
        <v>129.98309999999998</v>
      </c>
      <c r="G117" s="20">
        <v>130</v>
      </c>
    </row>
    <row r="118" spans="1:7" x14ac:dyDescent="0.2">
      <c r="A118" s="35" t="s">
        <v>369</v>
      </c>
      <c r="B118" s="6" t="s">
        <v>21</v>
      </c>
      <c r="C118" s="6" t="s">
        <v>55</v>
      </c>
      <c r="D118" s="6" t="s">
        <v>145</v>
      </c>
      <c r="E118" s="6" t="s">
        <v>368</v>
      </c>
      <c r="F118" s="20">
        <f>2110-492.965</f>
        <v>1617.0350000000001</v>
      </c>
      <c r="G118" s="20">
        <f>2110-512.37</f>
        <v>1597.63</v>
      </c>
    </row>
    <row r="119" spans="1:7" ht="25.5" x14ac:dyDescent="0.2">
      <c r="A119" s="14" t="s">
        <v>73</v>
      </c>
      <c r="B119" s="6" t="s">
        <v>21</v>
      </c>
      <c r="C119" s="6" t="s">
        <v>55</v>
      </c>
      <c r="D119" s="6" t="s">
        <v>145</v>
      </c>
      <c r="E119" s="6" t="s">
        <v>74</v>
      </c>
      <c r="F119" s="20">
        <v>20</v>
      </c>
      <c r="G119" s="20">
        <v>20</v>
      </c>
    </row>
    <row r="120" spans="1:7" x14ac:dyDescent="0.2">
      <c r="A120" s="14" t="s">
        <v>147</v>
      </c>
      <c r="B120" s="6" t="s">
        <v>21</v>
      </c>
      <c r="C120" s="6" t="s">
        <v>55</v>
      </c>
      <c r="D120" s="6" t="s">
        <v>145</v>
      </c>
      <c r="E120" s="6" t="s">
        <v>75</v>
      </c>
      <c r="F120" s="20">
        <v>50</v>
      </c>
      <c r="G120" s="20">
        <v>50</v>
      </c>
    </row>
    <row r="121" spans="1:7" ht="63.75" x14ac:dyDescent="0.2">
      <c r="A121" s="24" t="s">
        <v>383</v>
      </c>
      <c r="B121" s="4" t="s">
        <v>21</v>
      </c>
      <c r="C121" s="4" t="s">
        <v>55</v>
      </c>
      <c r="D121" s="4" t="s">
        <v>384</v>
      </c>
      <c r="E121" s="4"/>
      <c r="F121" s="5">
        <f>F122</f>
        <v>12076.7</v>
      </c>
      <c r="G121" s="5">
        <f>G122</f>
        <v>12076.7</v>
      </c>
    </row>
    <row r="122" spans="1:7" ht="28.5" customHeight="1" x14ac:dyDescent="0.2">
      <c r="A122" s="35" t="s">
        <v>343</v>
      </c>
      <c r="B122" s="6" t="s">
        <v>21</v>
      </c>
      <c r="C122" s="6" t="s">
        <v>55</v>
      </c>
      <c r="D122" s="6" t="s">
        <v>384</v>
      </c>
      <c r="E122" s="6" t="s">
        <v>342</v>
      </c>
      <c r="F122" s="83">
        <v>12076.7</v>
      </c>
      <c r="G122" s="83">
        <v>12076.7</v>
      </c>
    </row>
    <row r="123" spans="1:7" ht="25.5" x14ac:dyDescent="0.2">
      <c r="A123" s="21" t="s">
        <v>97</v>
      </c>
      <c r="B123" s="10" t="s">
        <v>35</v>
      </c>
      <c r="C123" s="10"/>
      <c r="D123" s="51"/>
      <c r="E123" s="51"/>
      <c r="F123" s="48">
        <f t="shared" ref="F123:G125" si="8">F124</f>
        <v>1500</v>
      </c>
      <c r="G123" s="48">
        <f t="shared" si="8"/>
        <v>1500</v>
      </c>
    </row>
    <row r="124" spans="1:7" ht="38.25" x14ac:dyDescent="0.2">
      <c r="A124" s="23" t="s">
        <v>354</v>
      </c>
      <c r="B124" s="9" t="s">
        <v>35</v>
      </c>
      <c r="C124" s="9" t="s">
        <v>29</v>
      </c>
      <c r="D124" s="9"/>
      <c r="E124" s="9"/>
      <c r="F124" s="49">
        <f t="shared" si="8"/>
        <v>1500</v>
      </c>
      <c r="G124" s="49">
        <f t="shared" si="8"/>
        <v>1500</v>
      </c>
    </row>
    <row r="125" spans="1:7" ht="63.75" x14ac:dyDescent="0.2">
      <c r="A125" s="38" t="s">
        <v>491</v>
      </c>
      <c r="B125" s="11" t="s">
        <v>35</v>
      </c>
      <c r="C125" s="11" t="s">
        <v>29</v>
      </c>
      <c r="D125" s="11" t="s">
        <v>355</v>
      </c>
      <c r="E125" s="11"/>
      <c r="F125" s="50">
        <f t="shared" si="8"/>
        <v>1500</v>
      </c>
      <c r="G125" s="50">
        <f t="shared" si="8"/>
        <v>1500</v>
      </c>
    </row>
    <row r="126" spans="1:7" ht="38.25" x14ac:dyDescent="0.2">
      <c r="A126" s="22" t="s">
        <v>358</v>
      </c>
      <c r="B126" s="4" t="s">
        <v>35</v>
      </c>
      <c r="C126" s="4" t="s">
        <v>29</v>
      </c>
      <c r="D126" s="4" t="s">
        <v>356</v>
      </c>
      <c r="E126" s="4"/>
      <c r="F126" s="5">
        <f>F127</f>
        <v>1500</v>
      </c>
      <c r="G126" s="5">
        <f>G127</f>
        <v>1500</v>
      </c>
    </row>
    <row r="127" spans="1:7" ht="25.5" x14ac:dyDescent="0.2">
      <c r="A127" s="80" t="s">
        <v>359</v>
      </c>
      <c r="B127" s="4" t="s">
        <v>35</v>
      </c>
      <c r="C127" s="4" t="s">
        <v>29</v>
      </c>
      <c r="D127" s="4" t="s">
        <v>357</v>
      </c>
      <c r="E127" s="4"/>
      <c r="F127" s="5">
        <f>F128</f>
        <v>1500</v>
      </c>
      <c r="G127" s="5">
        <f>G128</f>
        <v>1500</v>
      </c>
    </row>
    <row r="128" spans="1:7" ht="25.5" x14ac:dyDescent="0.2">
      <c r="A128" s="14" t="s">
        <v>71</v>
      </c>
      <c r="B128" s="6" t="s">
        <v>35</v>
      </c>
      <c r="C128" s="6" t="s">
        <v>29</v>
      </c>
      <c r="D128" s="6" t="s">
        <v>357</v>
      </c>
      <c r="E128" s="6" t="s">
        <v>72</v>
      </c>
      <c r="F128" s="20">
        <v>1500</v>
      </c>
      <c r="G128" s="20">
        <v>1500</v>
      </c>
    </row>
    <row r="129" spans="1:7" s="39" customFormat="1" x14ac:dyDescent="0.2">
      <c r="A129" s="21" t="s">
        <v>80</v>
      </c>
      <c r="B129" s="10" t="s">
        <v>23</v>
      </c>
      <c r="C129" s="10"/>
      <c r="D129" s="10"/>
      <c r="E129" s="10"/>
      <c r="F129" s="48">
        <f>F155+F169+F130</f>
        <v>263666.49</v>
      </c>
      <c r="G129" s="48">
        <f>G155+G169+G130</f>
        <v>267213.32453000004</v>
      </c>
    </row>
    <row r="130" spans="1:7" s="39" customFormat="1" x14ac:dyDescent="0.2">
      <c r="A130" s="23" t="s">
        <v>14</v>
      </c>
      <c r="B130" s="9" t="s">
        <v>23</v>
      </c>
      <c r="C130" s="9" t="s">
        <v>25</v>
      </c>
      <c r="D130" s="23"/>
      <c r="E130" s="23"/>
      <c r="F130" s="49">
        <f>F135+F131</f>
        <v>6548.2999999999993</v>
      </c>
      <c r="G130" s="49">
        <f>G135+G131</f>
        <v>6548.2999999999993</v>
      </c>
    </row>
    <row r="131" spans="1:7" ht="38.25" x14ac:dyDescent="0.2">
      <c r="A131" s="38" t="s">
        <v>492</v>
      </c>
      <c r="B131" s="11" t="s">
        <v>23</v>
      </c>
      <c r="C131" s="11" t="s">
        <v>25</v>
      </c>
      <c r="D131" s="11" t="s">
        <v>351</v>
      </c>
      <c r="E131" s="11"/>
      <c r="F131" s="50">
        <f t="shared" ref="F131:G133" si="9">F132</f>
        <v>100</v>
      </c>
      <c r="G131" s="50">
        <f t="shared" si="9"/>
        <v>100</v>
      </c>
    </row>
    <row r="132" spans="1:7" ht="38.25" x14ac:dyDescent="0.2">
      <c r="A132" s="16" t="s">
        <v>0</v>
      </c>
      <c r="B132" s="4" t="s">
        <v>23</v>
      </c>
      <c r="C132" s="4" t="s">
        <v>25</v>
      </c>
      <c r="D132" s="99" t="s">
        <v>437</v>
      </c>
      <c r="E132" s="4"/>
      <c r="F132" s="5">
        <f t="shared" si="9"/>
        <v>100</v>
      </c>
      <c r="G132" s="5">
        <f t="shared" si="9"/>
        <v>100</v>
      </c>
    </row>
    <row r="133" spans="1:7" ht="25.5" x14ac:dyDescent="0.2">
      <c r="A133" s="16" t="s">
        <v>119</v>
      </c>
      <c r="B133" s="4" t="s">
        <v>23</v>
      </c>
      <c r="C133" s="4" t="s">
        <v>25</v>
      </c>
      <c r="D133" s="99" t="s">
        <v>438</v>
      </c>
      <c r="E133" s="4"/>
      <c r="F133" s="5">
        <f t="shared" si="9"/>
        <v>100</v>
      </c>
      <c r="G133" s="5">
        <f t="shared" si="9"/>
        <v>100</v>
      </c>
    </row>
    <row r="134" spans="1:7" ht="25.5" x14ac:dyDescent="0.2">
      <c r="A134" s="14" t="s">
        <v>71</v>
      </c>
      <c r="B134" s="6" t="s">
        <v>23</v>
      </c>
      <c r="C134" s="6" t="s">
        <v>25</v>
      </c>
      <c r="D134" s="93" t="s">
        <v>438</v>
      </c>
      <c r="E134" s="6" t="s">
        <v>72</v>
      </c>
      <c r="F134" s="20">
        <v>100</v>
      </c>
      <c r="G134" s="20">
        <v>100</v>
      </c>
    </row>
    <row r="135" spans="1:7" s="39" customFormat="1" x14ac:dyDescent="0.2">
      <c r="A135" s="38" t="s">
        <v>111</v>
      </c>
      <c r="B135" s="11" t="s">
        <v>23</v>
      </c>
      <c r="C135" s="11" t="s">
        <v>25</v>
      </c>
      <c r="D135" s="11" t="s">
        <v>130</v>
      </c>
      <c r="E135" s="38"/>
      <c r="F135" s="72">
        <f>F136+F138+F141+F143+F146+F148+F151</f>
        <v>6448.2999999999993</v>
      </c>
      <c r="G135" s="72">
        <f>G136+G138+G141+G143+G146+G148+G151</f>
        <v>6448.2999999999993</v>
      </c>
    </row>
    <row r="136" spans="1:7" ht="25.5" x14ac:dyDescent="0.2">
      <c r="A136" s="30" t="s">
        <v>65</v>
      </c>
      <c r="B136" s="4" t="s">
        <v>23</v>
      </c>
      <c r="C136" s="4" t="s">
        <v>25</v>
      </c>
      <c r="D136" s="4" t="s">
        <v>151</v>
      </c>
      <c r="E136" s="4"/>
      <c r="F136" s="84">
        <f>F137</f>
        <v>311</v>
      </c>
      <c r="G136" s="84">
        <f>G137</f>
        <v>311</v>
      </c>
    </row>
    <row r="137" spans="1:7" ht="51" x14ac:dyDescent="0.2">
      <c r="A137" s="19" t="s">
        <v>361</v>
      </c>
      <c r="B137" s="6" t="s">
        <v>23</v>
      </c>
      <c r="C137" s="6" t="s">
        <v>25</v>
      </c>
      <c r="D137" s="6" t="s">
        <v>151</v>
      </c>
      <c r="E137" s="6" t="s">
        <v>360</v>
      </c>
      <c r="F137" s="83">
        <v>311</v>
      </c>
      <c r="G137" s="83">
        <v>311</v>
      </c>
    </row>
    <row r="138" spans="1:7" ht="51" x14ac:dyDescent="0.2">
      <c r="A138" s="28" t="s">
        <v>106</v>
      </c>
      <c r="B138" s="4" t="s">
        <v>23</v>
      </c>
      <c r="C138" s="4" t="s">
        <v>25</v>
      </c>
      <c r="D138" s="4" t="s">
        <v>152</v>
      </c>
      <c r="E138" s="4"/>
      <c r="F138" s="84">
        <f>F139+F140</f>
        <v>1.7000000000000002</v>
      </c>
      <c r="G138" s="84">
        <f>G139+G140</f>
        <v>1.7000000000000002</v>
      </c>
    </row>
    <row r="139" spans="1:7" ht="25.5" x14ac:dyDescent="0.2">
      <c r="A139" s="35" t="s">
        <v>128</v>
      </c>
      <c r="B139" s="6" t="s">
        <v>23</v>
      </c>
      <c r="C139" s="6" t="s">
        <v>25</v>
      </c>
      <c r="D139" s="6" t="s">
        <v>152</v>
      </c>
      <c r="E139" s="6" t="s">
        <v>68</v>
      </c>
      <c r="F139" s="83">
        <v>1.3</v>
      </c>
      <c r="G139" s="83">
        <v>1.3</v>
      </c>
    </row>
    <row r="140" spans="1:7" ht="38.25" x14ac:dyDescent="0.2">
      <c r="A140" s="35" t="s">
        <v>129</v>
      </c>
      <c r="B140" s="6" t="s">
        <v>23</v>
      </c>
      <c r="C140" s="6" t="s">
        <v>25</v>
      </c>
      <c r="D140" s="6" t="s">
        <v>152</v>
      </c>
      <c r="E140" s="6" t="s">
        <v>122</v>
      </c>
      <c r="F140" s="83">
        <v>0.4</v>
      </c>
      <c r="G140" s="83">
        <v>0.4</v>
      </c>
    </row>
    <row r="141" spans="1:7" ht="51" x14ac:dyDescent="0.2">
      <c r="A141" s="30" t="s">
        <v>264</v>
      </c>
      <c r="B141" s="4" t="s">
        <v>23</v>
      </c>
      <c r="C141" s="4" t="s">
        <v>25</v>
      </c>
      <c r="D141" s="4" t="s">
        <v>265</v>
      </c>
      <c r="E141" s="4"/>
      <c r="F141" s="84">
        <f>F142</f>
        <v>146.69999999999999</v>
      </c>
      <c r="G141" s="84">
        <f>G142</f>
        <v>146.69999999999999</v>
      </c>
    </row>
    <row r="142" spans="1:7" ht="28.5" customHeight="1" x14ac:dyDescent="0.2">
      <c r="A142" s="35" t="s">
        <v>343</v>
      </c>
      <c r="B142" s="6" t="s">
        <v>23</v>
      </c>
      <c r="C142" s="6" t="s">
        <v>25</v>
      </c>
      <c r="D142" s="6" t="s">
        <v>265</v>
      </c>
      <c r="E142" s="6" t="s">
        <v>342</v>
      </c>
      <c r="F142" s="83">
        <v>146.69999999999999</v>
      </c>
      <c r="G142" s="83">
        <v>146.69999999999999</v>
      </c>
    </row>
    <row r="143" spans="1:7" s="39" customFormat="1" ht="51" x14ac:dyDescent="0.2">
      <c r="A143" s="29" t="s">
        <v>233</v>
      </c>
      <c r="B143" s="4" t="s">
        <v>23</v>
      </c>
      <c r="C143" s="4" t="s">
        <v>25</v>
      </c>
      <c r="D143" s="4" t="s">
        <v>246</v>
      </c>
      <c r="E143" s="4"/>
      <c r="F143" s="84">
        <f>SUM(F144:F145)</f>
        <v>52.8</v>
      </c>
      <c r="G143" s="84">
        <f>SUM(G144:G145)</f>
        <v>52.8</v>
      </c>
    </row>
    <row r="144" spans="1:7" s="39" customFormat="1" x14ac:dyDescent="0.2">
      <c r="A144" s="37" t="s">
        <v>220</v>
      </c>
      <c r="B144" s="6" t="s">
        <v>23</v>
      </c>
      <c r="C144" s="6" t="s">
        <v>25</v>
      </c>
      <c r="D144" s="6" t="s">
        <v>246</v>
      </c>
      <c r="E144" s="6" t="s">
        <v>101</v>
      </c>
      <c r="F144" s="83">
        <v>40.6</v>
      </c>
      <c r="G144" s="83">
        <v>40.6</v>
      </c>
    </row>
    <row r="145" spans="1:7" s="39" customFormat="1" ht="25.5" x14ac:dyDescent="0.2">
      <c r="A145" s="35" t="s">
        <v>218</v>
      </c>
      <c r="B145" s="6" t="s">
        <v>23</v>
      </c>
      <c r="C145" s="6" t="s">
        <v>25</v>
      </c>
      <c r="D145" s="6" t="s">
        <v>246</v>
      </c>
      <c r="E145" s="6" t="s">
        <v>146</v>
      </c>
      <c r="F145" s="83">
        <v>12.2</v>
      </c>
      <c r="G145" s="83">
        <v>12.2</v>
      </c>
    </row>
    <row r="146" spans="1:7" s="39" customFormat="1" ht="51" x14ac:dyDescent="0.2">
      <c r="A146" s="30" t="s">
        <v>232</v>
      </c>
      <c r="B146" s="4" t="s">
        <v>23</v>
      </c>
      <c r="C146" s="4" t="s">
        <v>25</v>
      </c>
      <c r="D146" s="4" t="s">
        <v>245</v>
      </c>
      <c r="E146" s="4"/>
      <c r="F146" s="84">
        <f>F147</f>
        <v>3519.7</v>
      </c>
      <c r="G146" s="84">
        <f>G147</f>
        <v>3519.7</v>
      </c>
    </row>
    <row r="147" spans="1:7" s="39" customFormat="1" ht="25.5" x14ac:dyDescent="0.2">
      <c r="A147" s="35" t="s">
        <v>71</v>
      </c>
      <c r="B147" s="6" t="s">
        <v>23</v>
      </c>
      <c r="C147" s="6" t="s">
        <v>25</v>
      </c>
      <c r="D147" s="6" t="s">
        <v>245</v>
      </c>
      <c r="E147" s="6" t="s">
        <v>72</v>
      </c>
      <c r="F147" s="83">
        <v>3519.7</v>
      </c>
      <c r="G147" s="83">
        <v>3519.7</v>
      </c>
    </row>
    <row r="148" spans="1:7" ht="51" x14ac:dyDescent="0.2">
      <c r="A148" s="30" t="s">
        <v>266</v>
      </c>
      <c r="B148" s="4" t="s">
        <v>23</v>
      </c>
      <c r="C148" s="4" t="s">
        <v>25</v>
      </c>
      <c r="D148" s="4" t="s">
        <v>267</v>
      </c>
      <c r="E148" s="4"/>
      <c r="F148" s="84">
        <f>F149+F150</f>
        <v>22</v>
      </c>
      <c r="G148" s="84">
        <f>G149+G150</f>
        <v>22</v>
      </c>
    </row>
    <row r="149" spans="1:7" x14ac:dyDescent="0.2">
      <c r="A149" s="37" t="s">
        <v>220</v>
      </c>
      <c r="B149" s="6" t="s">
        <v>23</v>
      </c>
      <c r="C149" s="6" t="s">
        <v>25</v>
      </c>
      <c r="D149" s="6" t="s">
        <v>267</v>
      </c>
      <c r="E149" s="6" t="s">
        <v>101</v>
      </c>
      <c r="F149" s="84">
        <v>16.899999999999999</v>
      </c>
      <c r="G149" s="84">
        <v>16.899999999999999</v>
      </c>
    </row>
    <row r="150" spans="1:7" ht="38.25" x14ac:dyDescent="0.2">
      <c r="A150" s="14" t="s">
        <v>222</v>
      </c>
      <c r="B150" s="6" t="s">
        <v>23</v>
      </c>
      <c r="C150" s="6" t="s">
        <v>25</v>
      </c>
      <c r="D150" s="6" t="s">
        <v>267</v>
      </c>
      <c r="E150" s="6" t="s">
        <v>146</v>
      </c>
      <c r="F150" s="83">
        <v>5.0999999999999996</v>
      </c>
      <c r="G150" s="83">
        <v>5.0999999999999996</v>
      </c>
    </row>
    <row r="151" spans="1:7" ht="25.5" x14ac:dyDescent="0.2">
      <c r="A151" s="36" t="s">
        <v>108</v>
      </c>
      <c r="B151" s="11" t="s">
        <v>23</v>
      </c>
      <c r="C151" s="11" t="s">
        <v>25</v>
      </c>
      <c r="D151" s="11" t="s">
        <v>144</v>
      </c>
      <c r="E151" s="11"/>
      <c r="F151" s="50">
        <f>F152</f>
        <v>2394.4</v>
      </c>
      <c r="G151" s="50">
        <f>G152</f>
        <v>2394.4</v>
      </c>
    </row>
    <row r="152" spans="1:7" ht="25.5" x14ac:dyDescent="0.2">
      <c r="A152" s="29" t="s">
        <v>2</v>
      </c>
      <c r="B152" s="4" t="s">
        <v>23</v>
      </c>
      <c r="C152" s="4" t="s">
        <v>25</v>
      </c>
      <c r="D152" s="4" t="s">
        <v>3</v>
      </c>
      <c r="E152" s="4"/>
      <c r="F152" s="5">
        <f>SUM(F153:F154)</f>
        <v>2394.4</v>
      </c>
      <c r="G152" s="5">
        <f>SUM(G153:G154)</f>
        <v>2394.4</v>
      </c>
    </row>
    <row r="153" spans="1:7" x14ac:dyDescent="0.2">
      <c r="A153" s="37" t="s">
        <v>220</v>
      </c>
      <c r="B153" s="6" t="s">
        <v>23</v>
      </c>
      <c r="C153" s="6" t="s">
        <v>25</v>
      </c>
      <c r="D153" s="6" t="s">
        <v>3</v>
      </c>
      <c r="E153" s="6" t="s">
        <v>101</v>
      </c>
      <c r="F153" s="20">
        <v>1839</v>
      </c>
      <c r="G153" s="20">
        <v>1839</v>
      </c>
    </row>
    <row r="154" spans="1:7" ht="38.25" x14ac:dyDescent="0.2">
      <c r="A154" s="14" t="s">
        <v>222</v>
      </c>
      <c r="B154" s="6" t="s">
        <v>23</v>
      </c>
      <c r="C154" s="6" t="s">
        <v>25</v>
      </c>
      <c r="D154" s="6" t="s">
        <v>3</v>
      </c>
      <c r="E154" s="6" t="s">
        <v>146</v>
      </c>
      <c r="F154" s="20">
        <v>555.4</v>
      </c>
      <c r="G154" s="20">
        <v>555.4</v>
      </c>
    </row>
    <row r="155" spans="1:7" x14ac:dyDescent="0.2">
      <c r="A155" s="23" t="s">
        <v>56</v>
      </c>
      <c r="B155" s="9" t="s">
        <v>49</v>
      </c>
      <c r="C155" s="9" t="s">
        <v>26</v>
      </c>
      <c r="D155" s="9"/>
      <c r="E155" s="9"/>
      <c r="F155" s="49">
        <f t="shared" ref="F155:G157" si="10">F156</f>
        <v>256353.39</v>
      </c>
      <c r="G155" s="49">
        <f t="shared" si="10"/>
        <v>259221.09900000002</v>
      </c>
    </row>
    <row r="156" spans="1:7" ht="51" x14ac:dyDescent="0.2">
      <c r="A156" s="38" t="s">
        <v>487</v>
      </c>
      <c r="B156" s="11" t="s">
        <v>23</v>
      </c>
      <c r="C156" s="11" t="s">
        <v>26</v>
      </c>
      <c r="D156" s="11" t="s">
        <v>148</v>
      </c>
      <c r="E156" s="11"/>
      <c r="F156" s="50">
        <f t="shared" si="10"/>
        <v>256353.39</v>
      </c>
      <c r="G156" s="50">
        <f t="shared" si="10"/>
        <v>259221.09900000002</v>
      </c>
    </row>
    <row r="157" spans="1:7" ht="27" x14ac:dyDescent="0.25">
      <c r="A157" s="65" t="s">
        <v>442</v>
      </c>
      <c r="B157" s="7" t="s">
        <v>23</v>
      </c>
      <c r="C157" s="7" t="s">
        <v>26</v>
      </c>
      <c r="D157" s="7" t="s">
        <v>445</v>
      </c>
      <c r="E157" s="7"/>
      <c r="F157" s="42">
        <f t="shared" si="10"/>
        <v>256353.39</v>
      </c>
      <c r="G157" s="42">
        <f t="shared" si="10"/>
        <v>259221.09900000002</v>
      </c>
    </row>
    <row r="158" spans="1:7" ht="25.5" x14ac:dyDescent="0.2">
      <c r="A158" s="16" t="s">
        <v>443</v>
      </c>
      <c r="B158" s="4" t="s">
        <v>23</v>
      </c>
      <c r="C158" s="4" t="s">
        <v>26</v>
      </c>
      <c r="D158" s="4" t="s">
        <v>446</v>
      </c>
      <c r="E158" s="4"/>
      <c r="F158" s="5">
        <f>F159+F164+F167+F163</f>
        <v>256353.39</v>
      </c>
      <c r="G158" s="5">
        <f>G159+G164+G167+G163</f>
        <v>259221.09900000002</v>
      </c>
    </row>
    <row r="159" spans="1:7" s="39" customFormat="1" ht="25.5" x14ac:dyDescent="0.2">
      <c r="A159" s="16" t="s">
        <v>444</v>
      </c>
      <c r="B159" s="4" t="s">
        <v>23</v>
      </c>
      <c r="C159" s="4" t="s">
        <v>26</v>
      </c>
      <c r="D159" s="4" t="s">
        <v>441</v>
      </c>
      <c r="E159" s="4"/>
      <c r="F159" s="84">
        <f>SUM(F160:F161)</f>
        <v>15698.41</v>
      </c>
      <c r="G159" s="84">
        <f>SUM(G160:G161)</f>
        <v>16729.57</v>
      </c>
    </row>
    <row r="160" spans="1:7" ht="25.5" x14ac:dyDescent="0.2">
      <c r="A160" s="14" t="s">
        <v>71</v>
      </c>
      <c r="B160" s="6" t="s">
        <v>23</v>
      </c>
      <c r="C160" s="6" t="s">
        <v>26</v>
      </c>
      <c r="D160" s="6" t="s">
        <v>441</v>
      </c>
      <c r="E160" s="6" t="s">
        <v>72</v>
      </c>
      <c r="F160" s="83">
        <v>3685.0059999999999</v>
      </c>
      <c r="G160" s="83">
        <v>4134.22</v>
      </c>
    </row>
    <row r="161" spans="1:8" x14ac:dyDescent="0.2">
      <c r="A161" s="25" t="s">
        <v>121</v>
      </c>
      <c r="B161" s="6" t="s">
        <v>23</v>
      </c>
      <c r="C161" s="6" t="s">
        <v>26</v>
      </c>
      <c r="D161" s="6" t="s">
        <v>441</v>
      </c>
      <c r="E161" s="6" t="s">
        <v>79</v>
      </c>
      <c r="F161" s="83">
        <v>12013.404</v>
      </c>
      <c r="G161" s="83">
        <v>12595.35</v>
      </c>
    </row>
    <row r="162" spans="1:8" ht="25.5" x14ac:dyDescent="0.2">
      <c r="A162" s="100" t="s">
        <v>408</v>
      </c>
      <c r="B162" s="99" t="s">
        <v>23</v>
      </c>
      <c r="C162" s="99" t="s">
        <v>26</v>
      </c>
      <c r="D162" s="99" t="s">
        <v>447</v>
      </c>
      <c r="E162" s="99"/>
      <c r="F162" s="84">
        <f>F163</f>
        <v>138906.1</v>
      </c>
      <c r="G162" s="84">
        <f>G163</f>
        <v>0</v>
      </c>
    </row>
    <row r="163" spans="1:8" ht="25.5" x14ac:dyDescent="0.2">
      <c r="A163" s="14" t="s">
        <v>71</v>
      </c>
      <c r="B163" s="93" t="s">
        <v>23</v>
      </c>
      <c r="C163" s="93" t="s">
        <v>26</v>
      </c>
      <c r="D163" s="93" t="s">
        <v>447</v>
      </c>
      <c r="E163" s="93" t="s">
        <v>72</v>
      </c>
      <c r="F163" s="83">
        <f>138906.1</f>
        <v>138906.1</v>
      </c>
      <c r="G163" s="83">
        <v>0</v>
      </c>
    </row>
    <row r="164" spans="1:8" s="67" customFormat="1" ht="25.5" x14ac:dyDescent="0.25">
      <c r="A164" s="76" t="s">
        <v>371</v>
      </c>
      <c r="B164" s="68" t="s">
        <v>23</v>
      </c>
      <c r="C164" s="68" t="s">
        <v>26</v>
      </c>
      <c r="D164" s="68" t="s">
        <v>493</v>
      </c>
      <c r="E164" s="68"/>
      <c r="F164" s="84">
        <f>SUM(F165:F166)</f>
        <v>101748.88</v>
      </c>
      <c r="G164" s="84">
        <f>SUM(G165:G166)</f>
        <v>142491.52900000001</v>
      </c>
    </row>
    <row r="165" spans="1:8" x14ac:dyDescent="0.2">
      <c r="A165" s="25" t="s">
        <v>121</v>
      </c>
      <c r="B165" s="69" t="s">
        <v>23</v>
      </c>
      <c r="C165" s="69" t="s">
        <v>26</v>
      </c>
      <c r="D165" s="69" t="s">
        <v>493</v>
      </c>
      <c r="E165" s="93" t="s">
        <v>79</v>
      </c>
      <c r="F165" s="83">
        <v>50728.47</v>
      </c>
      <c r="G165" s="83">
        <v>728.47</v>
      </c>
    </row>
    <row r="166" spans="1:8" x14ac:dyDescent="0.2">
      <c r="A166" s="25" t="s">
        <v>433</v>
      </c>
      <c r="B166" s="69" t="s">
        <v>23</v>
      </c>
      <c r="C166" s="69" t="s">
        <v>26</v>
      </c>
      <c r="D166" s="69" t="s">
        <v>493</v>
      </c>
      <c r="E166" s="93" t="s">
        <v>96</v>
      </c>
      <c r="F166" s="83">
        <v>51020.41</v>
      </c>
      <c r="G166" s="83">
        <v>141763.05900000001</v>
      </c>
    </row>
    <row r="167" spans="1:8" ht="63.75" x14ac:dyDescent="0.2">
      <c r="A167" s="16" t="s">
        <v>372</v>
      </c>
      <c r="B167" s="4" t="s">
        <v>23</v>
      </c>
      <c r="C167" s="4" t="s">
        <v>26</v>
      </c>
      <c r="D167" s="4" t="s">
        <v>448</v>
      </c>
      <c r="E167" s="4"/>
      <c r="F167" s="84">
        <f>F168</f>
        <v>0</v>
      </c>
      <c r="G167" s="84">
        <f>G168</f>
        <v>100000</v>
      </c>
    </row>
    <row r="168" spans="1:8" s="67" customFormat="1" ht="25.5" x14ac:dyDescent="0.25">
      <c r="A168" s="14" t="s">
        <v>71</v>
      </c>
      <c r="B168" s="6" t="s">
        <v>23</v>
      </c>
      <c r="C168" s="6" t="s">
        <v>26</v>
      </c>
      <c r="D168" s="6" t="s">
        <v>448</v>
      </c>
      <c r="E168" s="6" t="s">
        <v>72</v>
      </c>
      <c r="F168" s="83">
        <v>0</v>
      </c>
      <c r="G168" s="83">
        <v>100000</v>
      </c>
    </row>
    <row r="169" spans="1:8" x14ac:dyDescent="0.2">
      <c r="A169" s="23" t="s">
        <v>62</v>
      </c>
      <c r="B169" s="9" t="s">
        <v>23</v>
      </c>
      <c r="C169" s="9" t="s">
        <v>41</v>
      </c>
      <c r="D169" s="9"/>
      <c r="E169" s="9"/>
      <c r="F169" s="49">
        <f>F189+F170+F177+F181+F185</f>
        <v>764.8</v>
      </c>
      <c r="G169" s="49">
        <f>G189+G170+G177+G181+G185</f>
        <v>1443.92553</v>
      </c>
    </row>
    <row r="170" spans="1:8" ht="51" x14ac:dyDescent="0.2">
      <c r="A170" s="38" t="s">
        <v>487</v>
      </c>
      <c r="B170" s="11" t="s">
        <v>23</v>
      </c>
      <c r="C170" s="11" t="s">
        <v>41</v>
      </c>
      <c r="D170" s="11" t="s">
        <v>148</v>
      </c>
      <c r="E170" s="11"/>
      <c r="F170" s="50">
        <f>F171</f>
        <v>150</v>
      </c>
      <c r="G170" s="50">
        <f>G171</f>
        <v>829.12552999999991</v>
      </c>
    </row>
    <row r="171" spans="1:8" ht="40.5" x14ac:dyDescent="0.25">
      <c r="A171" s="65" t="s">
        <v>313</v>
      </c>
      <c r="B171" s="7" t="s">
        <v>23</v>
      </c>
      <c r="C171" s="7" t="s">
        <v>41</v>
      </c>
      <c r="D171" s="7" t="s">
        <v>149</v>
      </c>
      <c r="E171" s="7"/>
      <c r="F171" s="42">
        <f t="shared" ref="F171:G175" si="11">F172</f>
        <v>150</v>
      </c>
      <c r="G171" s="42">
        <f t="shared" si="11"/>
        <v>829.12552999999991</v>
      </c>
    </row>
    <row r="172" spans="1:8" ht="38.25" x14ac:dyDescent="0.2">
      <c r="A172" s="30" t="s">
        <v>269</v>
      </c>
      <c r="B172" s="4" t="s">
        <v>23</v>
      </c>
      <c r="C172" s="4" t="s">
        <v>41</v>
      </c>
      <c r="D172" s="4" t="s">
        <v>346</v>
      </c>
      <c r="E172" s="4"/>
      <c r="F172" s="5">
        <f>F175+F173</f>
        <v>150</v>
      </c>
      <c r="G172" s="5">
        <f>G175+G173</f>
        <v>829.12552999999991</v>
      </c>
    </row>
    <row r="173" spans="1:8" ht="51" x14ac:dyDescent="0.2">
      <c r="A173" s="17" t="s">
        <v>373</v>
      </c>
      <c r="B173" s="4" t="s">
        <v>23</v>
      </c>
      <c r="C173" s="4" t="s">
        <v>41</v>
      </c>
      <c r="D173" s="4" t="s">
        <v>422</v>
      </c>
      <c r="E173" s="4"/>
      <c r="F173" s="5">
        <f>F174</f>
        <v>0</v>
      </c>
      <c r="G173" s="5">
        <f>G174</f>
        <v>679.12552999999991</v>
      </c>
    </row>
    <row r="174" spans="1:8" ht="25.5" x14ac:dyDescent="0.2">
      <c r="A174" s="14" t="s">
        <v>71</v>
      </c>
      <c r="B174" s="6" t="s">
        <v>23</v>
      </c>
      <c r="C174" s="6" t="s">
        <v>41</v>
      </c>
      <c r="D174" s="6" t="s">
        <v>422</v>
      </c>
      <c r="E174" s="93" t="s">
        <v>72</v>
      </c>
      <c r="F174" s="83">
        <v>0</v>
      </c>
      <c r="G174" s="83">
        <f>608+38.8+0.02553+32.3</f>
        <v>679.12552999999991</v>
      </c>
      <c r="H174" s="102" t="s">
        <v>410</v>
      </c>
    </row>
    <row r="175" spans="1:8" ht="51" x14ac:dyDescent="0.2">
      <c r="A175" s="17" t="s">
        <v>259</v>
      </c>
      <c r="B175" s="4" t="s">
        <v>23</v>
      </c>
      <c r="C175" s="4" t="s">
        <v>41</v>
      </c>
      <c r="D175" s="4" t="s">
        <v>423</v>
      </c>
      <c r="E175" s="4"/>
      <c r="F175" s="5">
        <f t="shared" si="11"/>
        <v>150</v>
      </c>
      <c r="G175" s="5">
        <f t="shared" si="11"/>
        <v>150</v>
      </c>
    </row>
    <row r="176" spans="1:8" ht="25.5" x14ac:dyDescent="0.2">
      <c r="A176" s="14" t="s">
        <v>71</v>
      </c>
      <c r="B176" s="6" t="s">
        <v>23</v>
      </c>
      <c r="C176" s="6" t="s">
        <v>41</v>
      </c>
      <c r="D176" s="6" t="s">
        <v>423</v>
      </c>
      <c r="E176" s="6" t="s">
        <v>72</v>
      </c>
      <c r="F176" s="83">
        <f>120+30</f>
        <v>150</v>
      </c>
      <c r="G176" s="83">
        <f>120+30</f>
        <v>150</v>
      </c>
    </row>
    <row r="177" spans="1:7" ht="38.25" x14ac:dyDescent="0.2">
      <c r="A177" s="38" t="s">
        <v>468</v>
      </c>
      <c r="B177" s="11" t="s">
        <v>23</v>
      </c>
      <c r="C177" s="11" t="s">
        <v>41</v>
      </c>
      <c r="D177" s="12" t="s">
        <v>469</v>
      </c>
      <c r="E177" s="11"/>
      <c r="F177" s="42">
        <f t="shared" ref="F177:G179" si="12">F178</f>
        <v>30</v>
      </c>
      <c r="G177" s="42">
        <f t="shared" si="12"/>
        <v>30</v>
      </c>
    </row>
    <row r="178" spans="1:7" s="39" customFormat="1" ht="38.25" x14ac:dyDescent="0.2">
      <c r="A178" s="16" t="s">
        <v>470</v>
      </c>
      <c r="B178" s="4" t="s">
        <v>23</v>
      </c>
      <c r="C178" s="4" t="s">
        <v>41</v>
      </c>
      <c r="D178" s="4" t="s">
        <v>471</v>
      </c>
      <c r="E178" s="4"/>
      <c r="F178" s="5">
        <f t="shared" si="12"/>
        <v>30</v>
      </c>
      <c r="G178" s="5">
        <f t="shared" si="12"/>
        <v>30</v>
      </c>
    </row>
    <row r="179" spans="1:7" ht="25.5" x14ac:dyDescent="0.2">
      <c r="A179" s="17" t="s">
        <v>119</v>
      </c>
      <c r="B179" s="4" t="s">
        <v>23</v>
      </c>
      <c r="C179" s="4" t="s">
        <v>41</v>
      </c>
      <c r="D179" s="4" t="s">
        <v>472</v>
      </c>
      <c r="E179" s="4"/>
      <c r="F179" s="5">
        <f t="shared" si="12"/>
        <v>30</v>
      </c>
      <c r="G179" s="5">
        <f t="shared" si="12"/>
        <v>30</v>
      </c>
    </row>
    <row r="180" spans="1:7" s="39" customFormat="1" ht="25.5" x14ac:dyDescent="0.2">
      <c r="A180" s="14" t="s">
        <v>71</v>
      </c>
      <c r="B180" s="6" t="s">
        <v>23</v>
      </c>
      <c r="C180" s="6" t="s">
        <v>41</v>
      </c>
      <c r="D180" s="6" t="s">
        <v>472</v>
      </c>
      <c r="E180" s="6" t="s">
        <v>72</v>
      </c>
      <c r="F180" s="20">
        <v>30</v>
      </c>
      <c r="G180" s="20">
        <v>30</v>
      </c>
    </row>
    <row r="181" spans="1:7" ht="38.25" x14ac:dyDescent="0.2">
      <c r="A181" s="63" t="s">
        <v>494</v>
      </c>
      <c r="B181" s="11" t="s">
        <v>23</v>
      </c>
      <c r="C181" s="11" t="s">
        <v>41</v>
      </c>
      <c r="D181" s="11" t="s">
        <v>473</v>
      </c>
      <c r="E181" s="11"/>
      <c r="F181" s="42">
        <f t="shared" ref="F181:G183" si="13">F182</f>
        <v>181</v>
      </c>
      <c r="G181" s="42">
        <f t="shared" si="13"/>
        <v>181</v>
      </c>
    </row>
    <row r="182" spans="1:7" ht="51" x14ac:dyDescent="0.2">
      <c r="A182" s="28" t="s">
        <v>474</v>
      </c>
      <c r="B182" s="4" t="s">
        <v>23</v>
      </c>
      <c r="C182" s="4" t="s">
        <v>41</v>
      </c>
      <c r="D182" s="4" t="s">
        <v>475</v>
      </c>
      <c r="E182" s="4"/>
      <c r="F182" s="5">
        <f t="shared" si="13"/>
        <v>181</v>
      </c>
      <c r="G182" s="5">
        <f t="shared" si="13"/>
        <v>181</v>
      </c>
    </row>
    <row r="183" spans="1:7" ht="25.5" x14ac:dyDescent="0.2">
      <c r="A183" s="17" t="s">
        <v>119</v>
      </c>
      <c r="B183" s="4" t="s">
        <v>23</v>
      </c>
      <c r="C183" s="4" t="s">
        <v>41</v>
      </c>
      <c r="D183" s="4" t="s">
        <v>476</v>
      </c>
      <c r="E183" s="4"/>
      <c r="F183" s="5">
        <f t="shared" si="13"/>
        <v>181</v>
      </c>
      <c r="G183" s="5">
        <f t="shared" si="13"/>
        <v>181</v>
      </c>
    </row>
    <row r="184" spans="1:7" ht="25.5" x14ac:dyDescent="0.2">
      <c r="A184" s="35" t="s">
        <v>71</v>
      </c>
      <c r="B184" s="6" t="s">
        <v>23</v>
      </c>
      <c r="C184" s="6" t="s">
        <v>41</v>
      </c>
      <c r="D184" s="6" t="s">
        <v>476</v>
      </c>
      <c r="E184" s="6" t="s">
        <v>72</v>
      </c>
      <c r="F184" s="20">
        <v>181</v>
      </c>
      <c r="G184" s="20">
        <v>181</v>
      </c>
    </row>
    <row r="185" spans="1:7" ht="51" x14ac:dyDescent="0.2">
      <c r="A185" s="63" t="s">
        <v>477</v>
      </c>
      <c r="B185" s="11" t="s">
        <v>23</v>
      </c>
      <c r="C185" s="11" t="s">
        <v>41</v>
      </c>
      <c r="D185" s="11" t="s">
        <v>478</v>
      </c>
      <c r="E185" s="11"/>
      <c r="F185" s="42">
        <f t="shared" ref="F185:G187" si="14">F186</f>
        <v>400</v>
      </c>
      <c r="G185" s="42">
        <f t="shared" si="14"/>
        <v>400</v>
      </c>
    </row>
    <row r="186" spans="1:7" ht="25.5" x14ac:dyDescent="0.2">
      <c r="A186" s="28" t="s">
        <v>479</v>
      </c>
      <c r="B186" s="4" t="s">
        <v>23</v>
      </c>
      <c r="C186" s="4" t="s">
        <v>41</v>
      </c>
      <c r="D186" s="4" t="s">
        <v>480</v>
      </c>
      <c r="E186" s="4"/>
      <c r="F186" s="5">
        <f t="shared" si="14"/>
        <v>400</v>
      </c>
      <c r="G186" s="5">
        <f t="shared" si="14"/>
        <v>400</v>
      </c>
    </row>
    <row r="187" spans="1:7" ht="25.5" x14ac:dyDescent="0.2">
      <c r="A187" s="29" t="s">
        <v>228</v>
      </c>
      <c r="B187" s="4" t="s">
        <v>23</v>
      </c>
      <c r="C187" s="4" t="s">
        <v>41</v>
      </c>
      <c r="D187" s="4" t="s">
        <v>481</v>
      </c>
      <c r="E187" s="4"/>
      <c r="F187" s="5">
        <f t="shared" si="14"/>
        <v>400</v>
      </c>
      <c r="G187" s="5">
        <f t="shared" si="14"/>
        <v>400</v>
      </c>
    </row>
    <row r="188" spans="1:7" ht="25.5" x14ac:dyDescent="0.2">
      <c r="A188" s="35" t="s">
        <v>71</v>
      </c>
      <c r="B188" s="6" t="s">
        <v>23</v>
      </c>
      <c r="C188" s="6" t="s">
        <v>41</v>
      </c>
      <c r="D188" s="6" t="s">
        <v>481</v>
      </c>
      <c r="E188" s="6" t="s">
        <v>72</v>
      </c>
      <c r="F188" s="83">
        <v>400</v>
      </c>
      <c r="G188" s="83">
        <v>400</v>
      </c>
    </row>
    <row r="189" spans="1:7" s="39" customFormat="1" x14ac:dyDescent="0.2">
      <c r="A189" s="38" t="s">
        <v>111</v>
      </c>
      <c r="B189" s="11" t="s">
        <v>23</v>
      </c>
      <c r="C189" s="11" t="s">
        <v>41</v>
      </c>
      <c r="D189" s="11" t="s">
        <v>130</v>
      </c>
      <c r="E189" s="11"/>
      <c r="F189" s="85">
        <f>F190</f>
        <v>3.8</v>
      </c>
      <c r="G189" s="85">
        <f>G190</f>
        <v>3.8</v>
      </c>
    </row>
    <row r="190" spans="1:7" ht="63.75" x14ac:dyDescent="0.2">
      <c r="A190" s="24" t="s">
        <v>66</v>
      </c>
      <c r="B190" s="4" t="s">
        <v>23</v>
      </c>
      <c r="C190" s="4" t="s">
        <v>41</v>
      </c>
      <c r="D190" s="4" t="s">
        <v>153</v>
      </c>
      <c r="E190" s="4"/>
      <c r="F190" s="84">
        <f>F191</f>
        <v>3.8</v>
      </c>
      <c r="G190" s="84">
        <f>G191</f>
        <v>3.8</v>
      </c>
    </row>
    <row r="191" spans="1:7" ht="25.5" x14ac:dyDescent="0.2">
      <c r="A191" s="35" t="s">
        <v>71</v>
      </c>
      <c r="B191" s="6" t="s">
        <v>23</v>
      </c>
      <c r="C191" s="6" t="s">
        <v>41</v>
      </c>
      <c r="D191" s="6" t="s">
        <v>153</v>
      </c>
      <c r="E191" s="6" t="s">
        <v>72</v>
      </c>
      <c r="F191" s="83">
        <v>3.8</v>
      </c>
      <c r="G191" s="83">
        <v>3.8</v>
      </c>
    </row>
    <row r="192" spans="1:7" s="39" customFormat="1" x14ac:dyDescent="0.2">
      <c r="A192" s="33" t="s">
        <v>93</v>
      </c>
      <c r="B192" s="10" t="s">
        <v>25</v>
      </c>
      <c r="C192" s="10"/>
      <c r="D192" s="10"/>
      <c r="E192" s="10"/>
      <c r="F192" s="48">
        <f>F203+F215+F193</f>
        <v>188022.82608999999</v>
      </c>
      <c r="G192" s="48">
        <f>G203+G215+G193</f>
        <v>12590.1</v>
      </c>
    </row>
    <row r="193" spans="1:7" s="39" customFormat="1" x14ac:dyDescent="0.2">
      <c r="A193" s="27" t="s">
        <v>419</v>
      </c>
      <c r="B193" s="9" t="s">
        <v>25</v>
      </c>
      <c r="C193" s="9" t="s">
        <v>22</v>
      </c>
      <c r="D193" s="9"/>
      <c r="E193" s="9"/>
      <c r="F193" s="49">
        <f>F194+F200</f>
        <v>105383.709</v>
      </c>
      <c r="G193" s="49">
        <f>G194+G200</f>
        <v>1024.74</v>
      </c>
    </row>
    <row r="194" spans="1:7" s="39" customFormat="1" ht="38.25" x14ac:dyDescent="0.2">
      <c r="A194" s="38" t="s">
        <v>492</v>
      </c>
      <c r="B194" s="11" t="s">
        <v>25</v>
      </c>
      <c r="C194" s="11" t="s">
        <v>22</v>
      </c>
      <c r="D194" s="11" t="s">
        <v>351</v>
      </c>
      <c r="E194" s="11"/>
      <c r="F194" s="50">
        <f t="shared" ref="F194:G196" si="15">F195</f>
        <v>104397.77900000001</v>
      </c>
      <c r="G194" s="50">
        <f t="shared" si="15"/>
        <v>0</v>
      </c>
    </row>
    <row r="195" spans="1:7" s="39" customFormat="1" ht="51" x14ac:dyDescent="0.2">
      <c r="A195" s="16" t="s">
        <v>428</v>
      </c>
      <c r="B195" s="4" t="s">
        <v>25</v>
      </c>
      <c r="C195" s="4" t="s">
        <v>22</v>
      </c>
      <c r="D195" s="4" t="s">
        <v>429</v>
      </c>
      <c r="E195" s="4"/>
      <c r="F195" s="5">
        <f t="shared" si="15"/>
        <v>104397.77900000001</v>
      </c>
      <c r="G195" s="5">
        <f t="shared" si="15"/>
        <v>0</v>
      </c>
    </row>
    <row r="196" spans="1:7" s="39" customFormat="1" ht="38.25" x14ac:dyDescent="0.2">
      <c r="A196" s="16" t="s">
        <v>430</v>
      </c>
      <c r="B196" s="4" t="s">
        <v>25</v>
      </c>
      <c r="C196" s="4" t="s">
        <v>22</v>
      </c>
      <c r="D196" s="4" t="s">
        <v>431</v>
      </c>
      <c r="E196" s="4"/>
      <c r="F196" s="5">
        <f>F197</f>
        <v>104397.77900000001</v>
      </c>
      <c r="G196" s="5">
        <f t="shared" si="15"/>
        <v>0</v>
      </c>
    </row>
    <row r="197" spans="1:7" s="39" customFormat="1" x14ac:dyDescent="0.2">
      <c r="A197" s="16" t="s">
        <v>407</v>
      </c>
      <c r="B197" s="4" t="s">
        <v>25</v>
      </c>
      <c r="C197" s="4" t="s">
        <v>22</v>
      </c>
      <c r="D197" s="4" t="s">
        <v>432</v>
      </c>
      <c r="E197" s="4"/>
      <c r="F197" s="5">
        <f>SUM(F198:F199)</f>
        <v>104397.77900000001</v>
      </c>
      <c r="G197" s="5">
        <f>SUM(G198:G199)</f>
        <v>0</v>
      </c>
    </row>
    <row r="198" spans="1:7" s="39" customFormat="1" x14ac:dyDescent="0.2">
      <c r="A198" s="35" t="s">
        <v>121</v>
      </c>
      <c r="B198" s="6" t="s">
        <v>25</v>
      </c>
      <c r="C198" s="6" t="s">
        <v>22</v>
      </c>
      <c r="D198" s="6" t="s">
        <v>432</v>
      </c>
      <c r="E198" s="6" t="s">
        <v>79</v>
      </c>
      <c r="F198" s="20">
        <v>48032.75</v>
      </c>
      <c r="G198" s="20">
        <v>0</v>
      </c>
    </row>
    <row r="199" spans="1:7" s="39" customFormat="1" x14ac:dyDescent="0.2">
      <c r="A199" s="25" t="s">
        <v>433</v>
      </c>
      <c r="B199" s="6" t="s">
        <v>25</v>
      </c>
      <c r="C199" s="6" t="s">
        <v>22</v>
      </c>
      <c r="D199" s="6" t="s">
        <v>432</v>
      </c>
      <c r="E199" s="6" t="s">
        <v>96</v>
      </c>
      <c r="F199" s="20">
        <v>56365.029000000002</v>
      </c>
      <c r="G199" s="20">
        <v>0</v>
      </c>
    </row>
    <row r="200" spans="1:7" s="39" customFormat="1" x14ac:dyDescent="0.2">
      <c r="A200" s="38" t="s">
        <v>111</v>
      </c>
      <c r="B200" s="11" t="s">
        <v>25</v>
      </c>
      <c r="C200" s="11" t="s">
        <v>22</v>
      </c>
      <c r="D200" s="11" t="s">
        <v>130</v>
      </c>
      <c r="E200" s="38"/>
      <c r="F200" s="72">
        <f>F201</f>
        <v>985.93</v>
      </c>
      <c r="G200" s="72">
        <f>G201</f>
        <v>1024.74</v>
      </c>
    </row>
    <row r="201" spans="1:7" s="39" customFormat="1" ht="25.5" x14ac:dyDescent="0.2">
      <c r="A201" s="16" t="s">
        <v>483</v>
      </c>
      <c r="B201" s="4" t="s">
        <v>25</v>
      </c>
      <c r="C201" s="4" t="s">
        <v>22</v>
      </c>
      <c r="D201" s="4" t="s">
        <v>482</v>
      </c>
      <c r="E201" s="4"/>
      <c r="F201" s="5">
        <f>F202</f>
        <v>985.93</v>
      </c>
      <c r="G201" s="5">
        <f>G202</f>
        <v>1024.74</v>
      </c>
    </row>
    <row r="202" spans="1:7" s="39" customFormat="1" x14ac:dyDescent="0.2">
      <c r="A202" s="35" t="s">
        <v>121</v>
      </c>
      <c r="B202" s="6" t="s">
        <v>25</v>
      </c>
      <c r="C202" s="6" t="s">
        <v>22</v>
      </c>
      <c r="D202" s="6" t="s">
        <v>482</v>
      </c>
      <c r="E202" s="6" t="s">
        <v>79</v>
      </c>
      <c r="F202" s="20">
        <f>492.965+492.965</f>
        <v>985.93</v>
      </c>
      <c r="G202" s="20">
        <f>512.37+512.37</f>
        <v>1024.74</v>
      </c>
    </row>
    <row r="203" spans="1:7" x14ac:dyDescent="0.2">
      <c r="A203" s="27" t="s">
        <v>10</v>
      </c>
      <c r="B203" s="9" t="s">
        <v>25</v>
      </c>
      <c r="C203" s="9" t="s">
        <v>35</v>
      </c>
      <c r="D203" s="9"/>
      <c r="E203" s="9"/>
      <c r="F203" s="49">
        <f>F204+F208</f>
        <v>28459.557090000002</v>
      </c>
      <c r="G203" s="49">
        <f>G204+G208</f>
        <v>11565.36</v>
      </c>
    </row>
    <row r="204" spans="1:7" ht="38.25" x14ac:dyDescent="0.2">
      <c r="A204" s="63" t="s">
        <v>495</v>
      </c>
      <c r="B204" s="11" t="s">
        <v>25</v>
      </c>
      <c r="C204" s="11" t="s">
        <v>35</v>
      </c>
      <c r="D204" s="11" t="s">
        <v>261</v>
      </c>
      <c r="E204" s="11"/>
      <c r="F204" s="50">
        <f t="shared" ref="F204:G206" si="16">F205</f>
        <v>16874.197090000001</v>
      </c>
      <c r="G204" s="50">
        <f t="shared" si="16"/>
        <v>0</v>
      </c>
    </row>
    <row r="205" spans="1:7" ht="25.5" x14ac:dyDescent="0.2">
      <c r="A205" s="24" t="s">
        <v>262</v>
      </c>
      <c r="B205" s="4" t="s">
        <v>25</v>
      </c>
      <c r="C205" s="4" t="s">
        <v>35</v>
      </c>
      <c r="D205" s="4" t="s">
        <v>270</v>
      </c>
      <c r="E205" s="16"/>
      <c r="F205" s="5">
        <f t="shared" si="16"/>
        <v>16874.197090000001</v>
      </c>
      <c r="G205" s="5">
        <f t="shared" si="16"/>
        <v>0</v>
      </c>
    </row>
    <row r="206" spans="1:7" ht="38.25" x14ac:dyDescent="0.2">
      <c r="A206" s="24" t="s">
        <v>291</v>
      </c>
      <c r="B206" s="4" t="s">
        <v>25</v>
      </c>
      <c r="C206" s="4" t="s">
        <v>35</v>
      </c>
      <c r="D206" s="4" t="s">
        <v>303</v>
      </c>
      <c r="E206" s="16"/>
      <c r="F206" s="5">
        <f t="shared" si="16"/>
        <v>16874.197090000001</v>
      </c>
      <c r="G206" s="5">
        <f t="shared" si="16"/>
        <v>0</v>
      </c>
    </row>
    <row r="207" spans="1:7" x14ac:dyDescent="0.2">
      <c r="A207" s="35" t="s">
        <v>121</v>
      </c>
      <c r="B207" s="6" t="s">
        <v>25</v>
      </c>
      <c r="C207" s="6" t="s">
        <v>35</v>
      </c>
      <c r="D207" s="6" t="s">
        <v>303</v>
      </c>
      <c r="E207" s="6" t="s">
        <v>79</v>
      </c>
      <c r="F207" s="83">
        <v>16874.197090000001</v>
      </c>
      <c r="G207" s="83">
        <v>0</v>
      </c>
    </row>
    <row r="208" spans="1:7" ht="38.25" x14ac:dyDescent="0.2">
      <c r="A208" s="38" t="s">
        <v>449</v>
      </c>
      <c r="B208" s="11" t="s">
        <v>25</v>
      </c>
      <c r="C208" s="11" t="s">
        <v>35</v>
      </c>
      <c r="D208" s="11" t="s">
        <v>450</v>
      </c>
      <c r="E208" s="11"/>
      <c r="F208" s="50">
        <f>F209+F212</f>
        <v>11585.36</v>
      </c>
      <c r="G208" s="50">
        <f>G209+G212</f>
        <v>11565.36</v>
      </c>
    </row>
    <row r="209" spans="1:7" ht="25.5" x14ac:dyDescent="0.2">
      <c r="A209" s="16" t="s">
        <v>451</v>
      </c>
      <c r="B209" s="4" t="s">
        <v>25</v>
      </c>
      <c r="C209" s="4" t="s">
        <v>35</v>
      </c>
      <c r="D209" s="4" t="s">
        <v>452</v>
      </c>
      <c r="E209" s="4"/>
      <c r="F209" s="5">
        <f>F210</f>
        <v>11465.36</v>
      </c>
      <c r="G209" s="5">
        <f>G210</f>
        <v>11435.36</v>
      </c>
    </row>
    <row r="210" spans="1:7" ht="25.5" x14ac:dyDescent="0.2">
      <c r="A210" s="17" t="s">
        <v>119</v>
      </c>
      <c r="B210" s="4" t="s">
        <v>25</v>
      </c>
      <c r="C210" s="4" t="s">
        <v>35</v>
      </c>
      <c r="D210" s="4" t="s">
        <v>453</v>
      </c>
      <c r="E210" s="4"/>
      <c r="F210" s="5">
        <f>F211</f>
        <v>11465.36</v>
      </c>
      <c r="G210" s="5">
        <f>G211</f>
        <v>11435.36</v>
      </c>
    </row>
    <row r="211" spans="1:7" x14ac:dyDescent="0.2">
      <c r="A211" s="25" t="s">
        <v>433</v>
      </c>
      <c r="B211" s="6" t="s">
        <v>25</v>
      </c>
      <c r="C211" s="6" t="s">
        <v>35</v>
      </c>
      <c r="D211" s="6" t="s">
        <v>453</v>
      </c>
      <c r="E211" s="6" t="s">
        <v>96</v>
      </c>
      <c r="F211" s="5">
        <v>11465.36</v>
      </c>
      <c r="G211" s="5">
        <v>11435.36</v>
      </c>
    </row>
    <row r="212" spans="1:7" ht="25.5" x14ac:dyDescent="0.2">
      <c r="A212" s="16" t="s">
        <v>454</v>
      </c>
      <c r="B212" s="4" t="s">
        <v>25</v>
      </c>
      <c r="C212" s="4" t="s">
        <v>35</v>
      </c>
      <c r="D212" s="4" t="s">
        <v>455</v>
      </c>
      <c r="E212" s="4"/>
      <c r="F212" s="5">
        <f>F213</f>
        <v>120</v>
      </c>
      <c r="G212" s="5">
        <f>G213</f>
        <v>130</v>
      </c>
    </row>
    <row r="213" spans="1:7" ht="25.5" x14ac:dyDescent="0.2">
      <c r="A213" s="17" t="s">
        <v>119</v>
      </c>
      <c r="B213" s="4" t="s">
        <v>25</v>
      </c>
      <c r="C213" s="4" t="s">
        <v>35</v>
      </c>
      <c r="D213" s="4" t="s">
        <v>456</v>
      </c>
      <c r="E213" s="4"/>
      <c r="F213" s="84">
        <f>F214</f>
        <v>120</v>
      </c>
      <c r="G213" s="84">
        <f>G214</f>
        <v>130</v>
      </c>
    </row>
    <row r="214" spans="1:7" x14ac:dyDescent="0.2">
      <c r="A214" s="35" t="s">
        <v>121</v>
      </c>
      <c r="B214" s="6" t="s">
        <v>25</v>
      </c>
      <c r="C214" s="6" t="s">
        <v>35</v>
      </c>
      <c r="D214" s="6" t="s">
        <v>456</v>
      </c>
      <c r="E214" s="6" t="s">
        <v>79</v>
      </c>
      <c r="F214" s="83">
        <v>120</v>
      </c>
      <c r="G214" s="83">
        <v>130</v>
      </c>
    </row>
    <row r="215" spans="1:7" ht="25.5" x14ac:dyDescent="0.2">
      <c r="A215" s="27" t="s">
        <v>409</v>
      </c>
      <c r="B215" s="9" t="s">
        <v>25</v>
      </c>
      <c r="C215" s="9" t="s">
        <v>25</v>
      </c>
      <c r="D215" s="9"/>
      <c r="E215" s="9"/>
      <c r="F215" s="49">
        <f t="shared" ref="F215:G217" si="17">F216</f>
        <v>54179.56</v>
      </c>
      <c r="G215" s="49">
        <f t="shared" si="17"/>
        <v>0</v>
      </c>
    </row>
    <row r="216" spans="1:7" ht="25.5" x14ac:dyDescent="0.2">
      <c r="A216" s="38" t="s">
        <v>497</v>
      </c>
      <c r="B216" s="11" t="s">
        <v>25</v>
      </c>
      <c r="C216" s="11" t="s">
        <v>25</v>
      </c>
      <c r="D216" s="11" t="s">
        <v>466</v>
      </c>
      <c r="E216" s="11"/>
      <c r="F216" s="50">
        <f t="shared" si="17"/>
        <v>54179.56</v>
      </c>
      <c r="G216" s="50">
        <f t="shared" si="17"/>
        <v>0</v>
      </c>
    </row>
    <row r="217" spans="1:7" ht="25.5" x14ac:dyDescent="0.2">
      <c r="A217" s="16" t="s">
        <v>467</v>
      </c>
      <c r="B217" s="4" t="s">
        <v>25</v>
      </c>
      <c r="C217" s="4" t="s">
        <v>25</v>
      </c>
      <c r="D217" s="4" t="s">
        <v>496</v>
      </c>
      <c r="E217" s="4"/>
      <c r="F217" s="5">
        <f t="shared" si="17"/>
        <v>54179.56</v>
      </c>
      <c r="G217" s="5">
        <f t="shared" si="17"/>
        <v>0</v>
      </c>
    </row>
    <row r="218" spans="1:7" ht="25.5" x14ac:dyDescent="0.2">
      <c r="A218" s="16" t="s">
        <v>464</v>
      </c>
      <c r="B218" s="4" t="s">
        <v>25</v>
      </c>
      <c r="C218" s="4" t="s">
        <v>25</v>
      </c>
      <c r="D218" s="4" t="s">
        <v>465</v>
      </c>
      <c r="E218" s="4"/>
      <c r="F218" s="84">
        <f>F219</f>
        <v>54179.56</v>
      </c>
      <c r="G218" s="20">
        <f t="shared" ref="G218" si="18">G219</f>
        <v>0</v>
      </c>
    </row>
    <row r="219" spans="1:7" ht="38.25" x14ac:dyDescent="0.2">
      <c r="A219" s="103" t="s">
        <v>421</v>
      </c>
      <c r="B219" s="6" t="s">
        <v>25</v>
      </c>
      <c r="C219" s="6" t="s">
        <v>25</v>
      </c>
      <c r="D219" s="6" t="s">
        <v>465</v>
      </c>
      <c r="E219" s="6" t="s">
        <v>420</v>
      </c>
      <c r="F219" s="83">
        <v>54179.56</v>
      </c>
      <c r="G219" s="83">
        <v>0</v>
      </c>
    </row>
    <row r="220" spans="1:7" x14ac:dyDescent="0.2">
      <c r="A220" s="21" t="s">
        <v>81</v>
      </c>
      <c r="B220" s="10" t="s">
        <v>24</v>
      </c>
      <c r="C220" s="10"/>
      <c r="D220" s="10"/>
      <c r="E220" s="10"/>
      <c r="F220" s="52">
        <f>F221+F233+F266+F293+F313+F287</f>
        <v>932763.16900000011</v>
      </c>
      <c r="G220" s="52">
        <f>G221+G233+G266+G293+G313+G287</f>
        <v>878184.16800000006</v>
      </c>
    </row>
    <row r="221" spans="1:7" x14ac:dyDescent="0.2">
      <c r="A221" s="27" t="s">
        <v>15</v>
      </c>
      <c r="B221" s="9" t="s">
        <v>24</v>
      </c>
      <c r="C221" s="9" t="s">
        <v>21</v>
      </c>
      <c r="D221" s="9"/>
      <c r="E221" s="9"/>
      <c r="F221" s="49">
        <f t="shared" ref="F221:G223" si="19">F222</f>
        <v>234733.90000000002</v>
      </c>
      <c r="G221" s="49">
        <f t="shared" si="19"/>
        <v>220324.7</v>
      </c>
    </row>
    <row r="222" spans="1:7" ht="25.5" x14ac:dyDescent="0.2">
      <c r="A222" s="34" t="s">
        <v>498</v>
      </c>
      <c r="B222" s="11" t="s">
        <v>24</v>
      </c>
      <c r="C222" s="11" t="s">
        <v>21</v>
      </c>
      <c r="D222" s="11" t="s">
        <v>181</v>
      </c>
      <c r="E222" s="11"/>
      <c r="F222" s="50">
        <f t="shared" si="19"/>
        <v>234733.90000000002</v>
      </c>
      <c r="G222" s="50">
        <f t="shared" si="19"/>
        <v>220324.7</v>
      </c>
    </row>
    <row r="223" spans="1:7" s="39" customFormat="1" ht="27" x14ac:dyDescent="0.2">
      <c r="A223" s="31" t="s">
        <v>305</v>
      </c>
      <c r="B223" s="7" t="s">
        <v>24</v>
      </c>
      <c r="C223" s="7" t="s">
        <v>21</v>
      </c>
      <c r="D223" s="7" t="s">
        <v>182</v>
      </c>
      <c r="E223" s="7"/>
      <c r="F223" s="42">
        <f t="shared" si="19"/>
        <v>234733.90000000002</v>
      </c>
      <c r="G223" s="42">
        <f t="shared" si="19"/>
        <v>220324.7</v>
      </c>
    </row>
    <row r="224" spans="1:7" ht="38.25" x14ac:dyDescent="0.2">
      <c r="A224" s="30" t="s">
        <v>183</v>
      </c>
      <c r="B224" s="4" t="s">
        <v>24</v>
      </c>
      <c r="C224" s="4" t="s">
        <v>21</v>
      </c>
      <c r="D224" s="4" t="s">
        <v>184</v>
      </c>
      <c r="E224" s="4"/>
      <c r="F224" s="5">
        <f>F225+F229+F227+F231</f>
        <v>234733.90000000002</v>
      </c>
      <c r="G224" s="5">
        <f>G225+G229+G227+G231</f>
        <v>220324.7</v>
      </c>
    </row>
    <row r="225" spans="1:7" ht="25.5" x14ac:dyDescent="0.2">
      <c r="A225" s="22" t="s">
        <v>114</v>
      </c>
      <c r="B225" s="4" t="s">
        <v>24</v>
      </c>
      <c r="C225" s="4" t="s">
        <v>21</v>
      </c>
      <c r="D225" s="4" t="s">
        <v>187</v>
      </c>
      <c r="E225" s="4"/>
      <c r="F225" s="5">
        <f>F226</f>
        <v>131777.20000000001</v>
      </c>
      <c r="G225" s="5">
        <f>G226</f>
        <v>131045.1</v>
      </c>
    </row>
    <row r="226" spans="1:7" ht="51" x14ac:dyDescent="0.2">
      <c r="A226" s="57" t="s">
        <v>83</v>
      </c>
      <c r="B226" s="6" t="s">
        <v>24</v>
      </c>
      <c r="C226" s="6" t="s">
        <v>21</v>
      </c>
      <c r="D226" s="6" t="s">
        <v>187</v>
      </c>
      <c r="E226" s="6" t="s">
        <v>89</v>
      </c>
      <c r="F226" s="83">
        <v>131777.20000000001</v>
      </c>
      <c r="G226" s="83">
        <v>131045.1</v>
      </c>
    </row>
    <row r="227" spans="1:7" s="39" customFormat="1" ht="37.5" customHeight="1" x14ac:dyDescent="0.2">
      <c r="A227" s="30" t="s">
        <v>374</v>
      </c>
      <c r="B227" s="4" t="s">
        <v>24</v>
      </c>
      <c r="C227" s="4" t="s">
        <v>21</v>
      </c>
      <c r="D227" s="4" t="s">
        <v>375</v>
      </c>
      <c r="E227" s="4"/>
      <c r="F227" s="84">
        <f>F228</f>
        <v>563</v>
      </c>
      <c r="G227" s="84">
        <f>G228</f>
        <v>563</v>
      </c>
    </row>
    <row r="228" spans="1:7" ht="51" x14ac:dyDescent="0.2">
      <c r="A228" s="57" t="s">
        <v>83</v>
      </c>
      <c r="B228" s="6" t="s">
        <v>24</v>
      </c>
      <c r="C228" s="6" t="s">
        <v>21</v>
      </c>
      <c r="D228" s="6" t="s">
        <v>375</v>
      </c>
      <c r="E228" s="6" t="s">
        <v>89</v>
      </c>
      <c r="F228" s="83">
        <f>563</f>
        <v>563</v>
      </c>
      <c r="G228" s="83">
        <v>563</v>
      </c>
    </row>
    <row r="229" spans="1:7" ht="25.5" x14ac:dyDescent="0.2">
      <c r="A229" s="30" t="s">
        <v>185</v>
      </c>
      <c r="B229" s="4" t="s">
        <v>24</v>
      </c>
      <c r="C229" s="4" t="s">
        <v>21</v>
      </c>
      <c r="D229" s="4" t="s">
        <v>186</v>
      </c>
      <c r="E229" s="4"/>
      <c r="F229" s="84">
        <f>F230</f>
        <v>20935.699999999997</v>
      </c>
      <c r="G229" s="84">
        <f>G230</f>
        <v>7258.6</v>
      </c>
    </row>
    <row r="230" spans="1:7" ht="51" x14ac:dyDescent="0.2">
      <c r="A230" s="57" t="s">
        <v>83</v>
      </c>
      <c r="B230" s="6" t="s">
        <v>24</v>
      </c>
      <c r="C230" s="6" t="s">
        <v>21</v>
      </c>
      <c r="D230" s="6" t="s">
        <v>186</v>
      </c>
      <c r="E230" s="6" t="s">
        <v>89</v>
      </c>
      <c r="F230" s="83">
        <f>22258.6-1322.9</f>
        <v>20935.699999999997</v>
      </c>
      <c r="G230" s="83">
        <v>7258.6</v>
      </c>
    </row>
    <row r="231" spans="1:7" ht="25.5" x14ac:dyDescent="0.2">
      <c r="A231" s="30" t="s">
        <v>415</v>
      </c>
      <c r="B231" s="4" t="s">
        <v>24</v>
      </c>
      <c r="C231" s="4" t="s">
        <v>21</v>
      </c>
      <c r="D231" s="4" t="s">
        <v>416</v>
      </c>
      <c r="E231" s="4"/>
      <c r="F231" s="84">
        <f>F232</f>
        <v>81458</v>
      </c>
      <c r="G231" s="84">
        <f>G232</f>
        <v>81458</v>
      </c>
    </row>
    <row r="232" spans="1:7" ht="51" x14ac:dyDescent="0.2">
      <c r="A232" s="57" t="s">
        <v>83</v>
      </c>
      <c r="B232" s="6" t="s">
        <v>24</v>
      </c>
      <c r="C232" s="6" t="s">
        <v>21</v>
      </c>
      <c r="D232" s="6" t="s">
        <v>416</v>
      </c>
      <c r="E232" s="6" t="s">
        <v>89</v>
      </c>
      <c r="F232" s="83">
        <v>81458</v>
      </c>
      <c r="G232" s="83">
        <v>81458</v>
      </c>
    </row>
    <row r="233" spans="1:7" x14ac:dyDescent="0.2">
      <c r="A233" s="23" t="s">
        <v>16</v>
      </c>
      <c r="B233" s="9" t="s">
        <v>24</v>
      </c>
      <c r="C233" s="9" t="s">
        <v>22</v>
      </c>
      <c r="D233" s="9"/>
      <c r="E233" s="9"/>
      <c r="F233" s="49">
        <f>F234+F263</f>
        <v>525949.44000000018</v>
      </c>
      <c r="G233" s="49">
        <f>G234</f>
        <v>494751.73900000012</v>
      </c>
    </row>
    <row r="234" spans="1:7" ht="25.5" x14ac:dyDescent="0.2">
      <c r="A234" s="34" t="s">
        <v>498</v>
      </c>
      <c r="B234" s="7" t="s">
        <v>24</v>
      </c>
      <c r="C234" s="7" t="s">
        <v>22</v>
      </c>
      <c r="D234" s="11" t="s">
        <v>181</v>
      </c>
      <c r="E234" s="7"/>
      <c r="F234" s="42">
        <f>F235</f>
        <v>513889.44000000012</v>
      </c>
      <c r="G234" s="42">
        <f>G235</f>
        <v>494751.73900000012</v>
      </c>
    </row>
    <row r="235" spans="1:7" ht="27" x14ac:dyDescent="0.2">
      <c r="A235" s="31" t="s">
        <v>306</v>
      </c>
      <c r="B235" s="7" t="s">
        <v>24</v>
      </c>
      <c r="C235" s="7" t="s">
        <v>22</v>
      </c>
      <c r="D235" s="7" t="s">
        <v>188</v>
      </c>
      <c r="E235" s="7"/>
      <c r="F235" s="42">
        <f>F236+F258+F255</f>
        <v>513889.44000000012</v>
      </c>
      <c r="G235" s="42">
        <f>G236+G258+G255</f>
        <v>494751.73900000012</v>
      </c>
    </row>
    <row r="236" spans="1:7" ht="25.5" x14ac:dyDescent="0.2">
      <c r="A236" s="30" t="s">
        <v>194</v>
      </c>
      <c r="B236" s="4" t="s">
        <v>24</v>
      </c>
      <c r="C236" s="4" t="s">
        <v>22</v>
      </c>
      <c r="D236" s="4" t="s">
        <v>190</v>
      </c>
      <c r="E236" s="4"/>
      <c r="F236" s="5">
        <f>F239+F241+F243+F251+F249+F245+F237+F261+F247+F253</f>
        <v>504918.24000000011</v>
      </c>
      <c r="G236" s="5">
        <f>G239+G241+G243+G251+G249+G245+G237+G261+G247+G253</f>
        <v>494496.53900000011</v>
      </c>
    </row>
    <row r="237" spans="1:7" ht="51" x14ac:dyDescent="0.2">
      <c r="A237" s="30" t="s">
        <v>411</v>
      </c>
      <c r="B237" s="4" t="s">
        <v>24</v>
      </c>
      <c r="C237" s="4" t="s">
        <v>22</v>
      </c>
      <c r="D237" s="4" t="s">
        <v>412</v>
      </c>
      <c r="E237" s="4"/>
      <c r="F237" s="84">
        <f>F238</f>
        <v>31012</v>
      </c>
      <c r="G237" s="84">
        <f>G238</f>
        <v>31012</v>
      </c>
    </row>
    <row r="238" spans="1:7" x14ac:dyDescent="0.2">
      <c r="A238" s="14" t="s">
        <v>85</v>
      </c>
      <c r="B238" s="6" t="s">
        <v>24</v>
      </c>
      <c r="C238" s="6" t="s">
        <v>22</v>
      </c>
      <c r="D238" s="6" t="s">
        <v>412</v>
      </c>
      <c r="E238" s="6" t="s">
        <v>86</v>
      </c>
      <c r="F238" s="83">
        <v>31012</v>
      </c>
      <c r="G238" s="83">
        <v>31012</v>
      </c>
    </row>
    <row r="239" spans="1:7" ht="63.75" x14ac:dyDescent="0.2">
      <c r="A239" s="24" t="s">
        <v>117</v>
      </c>
      <c r="B239" s="4" t="s">
        <v>24</v>
      </c>
      <c r="C239" s="4" t="s">
        <v>22</v>
      </c>
      <c r="D239" s="4" t="s">
        <v>195</v>
      </c>
      <c r="E239" s="4"/>
      <c r="F239" s="84">
        <f>F240</f>
        <v>266218.90000000002</v>
      </c>
      <c r="G239" s="84">
        <f>G240</f>
        <v>266218.90000000002</v>
      </c>
    </row>
    <row r="240" spans="1:7" ht="51" x14ac:dyDescent="0.2">
      <c r="A240" s="25" t="s">
        <v>83</v>
      </c>
      <c r="B240" s="6" t="s">
        <v>24</v>
      </c>
      <c r="C240" s="6" t="s">
        <v>22</v>
      </c>
      <c r="D240" s="6" t="s">
        <v>196</v>
      </c>
      <c r="E240" s="6" t="s">
        <v>89</v>
      </c>
      <c r="F240" s="83">
        <v>266218.90000000002</v>
      </c>
      <c r="G240" s="83">
        <v>266218.90000000002</v>
      </c>
    </row>
    <row r="241" spans="1:7" s="39" customFormat="1" ht="25.5" x14ac:dyDescent="0.2">
      <c r="A241" s="24" t="s">
        <v>116</v>
      </c>
      <c r="B241" s="4" t="s">
        <v>24</v>
      </c>
      <c r="C241" s="4" t="s">
        <v>22</v>
      </c>
      <c r="D241" s="4" t="s">
        <v>197</v>
      </c>
      <c r="E241" s="4"/>
      <c r="F241" s="84">
        <f>F242</f>
        <v>5608.9</v>
      </c>
      <c r="G241" s="84">
        <f>G242</f>
        <v>5468</v>
      </c>
    </row>
    <row r="242" spans="1:7" s="39" customFormat="1" x14ac:dyDescent="0.2">
      <c r="A242" s="14" t="s">
        <v>85</v>
      </c>
      <c r="B242" s="6" t="s">
        <v>24</v>
      </c>
      <c r="C242" s="6" t="s">
        <v>22</v>
      </c>
      <c r="D242" s="6" t="s">
        <v>197</v>
      </c>
      <c r="E242" s="6" t="s">
        <v>86</v>
      </c>
      <c r="F242" s="83">
        <v>5608.9</v>
      </c>
      <c r="G242" s="83">
        <v>5468</v>
      </c>
    </row>
    <row r="243" spans="1:7" ht="38.25" x14ac:dyDescent="0.2">
      <c r="A243" s="30" t="s">
        <v>191</v>
      </c>
      <c r="B243" s="4" t="s">
        <v>24</v>
      </c>
      <c r="C243" s="4" t="s">
        <v>22</v>
      </c>
      <c r="D243" s="4" t="s">
        <v>192</v>
      </c>
      <c r="E243" s="4"/>
      <c r="F243" s="84">
        <f>F244</f>
        <v>20568.672999999999</v>
      </c>
      <c r="G243" s="84">
        <f>G244</f>
        <v>10143.672</v>
      </c>
    </row>
    <row r="244" spans="1:7" ht="51" x14ac:dyDescent="0.2">
      <c r="A244" s="25" t="s">
        <v>83</v>
      </c>
      <c r="B244" s="6" t="s">
        <v>24</v>
      </c>
      <c r="C244" s="6" t="s">
        <v>22</v>
      </c>
      <c r="D244" s="6" t="s">
        <v>193</v>
      </c>
      <c r="E244" s="6" t="s">
        <v>89</v>
      </c>
      <c r="F244" s="83">
        <v>20568.672999999999</v>
      </c>
      <c r="G244" s="83">
        <v>10143.672</v>
      </c>
    </row>
    <row r="245" spans="1:7" ht="51" x14ac:dyDescent="0.2">
      <c r="A245" s="17" t="s">
        <v>257</v>
      </c>
      <c r="B245" s="4" t="s">
        <v>24</v>
      </c>
      <c r="C245" s="4" t="s">
        <v>22</v>
      </c>
      <c r="D245" s="4" t="s">
        <v>256</v>
      </c>
      <c r="E245" s="4"/>
      <c r="F245" s="84">
        <f>F246</f>
        <v>28745.3</v>
      </c>
      <c r="G245" s="84">
        <f>G246</f>
        <v>28565.8</v>
      </c>
    </row>
    <row r="246" spans="1:7" x14ac:dyDescent="0.2">
      <c r="A246" s="14" t="s">
        <v>85</v>
      </c>
      <c r="B246" s="6" t="s">
        <v>24</v>
      </c>
      <c r="C246" s="6" t="s">
        <v>22</v>
      </c>
      <c r="D246" s="6" t="s">
        <v>256</v>
      </c>
      <c r="E246" s="6" t="s">
        <v>86</v>
      </c>
      <c r="F246" s="83">
        <f>28457.8+287.5</f>
        <v>28745.3</v>
      </c>
      <c r="G246" s="83">
        <f>28280.1+285.7</f>
        <v>28565.8</v>
      </c>
    </row>
    <row r="247" spans="1:7" s="39" customFormat="1" ht="51" x14ac:dyDescent="0.2">
      <c r="A247" s="30" t="s">
        <v>402</v>
      </c>
      <c r="B247" s="4" t="s">
        <v>24</v>
      </c>
      <c r="C247" s="4" t="s">
        <v>22</v>
      </c>
      <c r="D247" s="4" t="s">
        <v>299</v>
      </c>
      <c r="E247" s="4"/>
      <c r="F247" s="5">
        <f>F248</f>
        <v>122150.8</v>
      </c>
      <c r="G247" s="5">
        <f>G248</f>
        <v>122150.8</v>
      </c>
    </row>
    <row r="248" spans="1:7" s="39" customFormat="1" ht="51" x14ac:dyDescent="0.2">
      <c r="A248" s="25" t="s">
        <v>83</v>
      </c>
      <c r="B248" s="6" t="s">
        <v>24</v>
      </c>
      <c r="C248" s="6" t="s">
        <v>22</v>
      </c>
      <c r="D248" s="6" t="s">
        <v>299</v>
      </c>
      <c r="E248" s="6" t="s">
        <v>89</v>
      </c>
      <c r="F248" s="83">
        <v>122150.8</v>
      </c>
      <c r="G248" s="83">
        <v>122150.8</v>
      </c>
    </row>
    <row r="249" spans="1:7" s="39" customFormat="1" ht="38.25" x14ac:dyDescent="0.2">
      <c r="A249" s="17" t="s">
        <v>400</v>
      </c>
      <c r="B249" s="4" t="s">
        <v>24</v>
      </c>
      <c r="C249" s="4" t="s">
        <v>22</v>
      </c>
      <c r="D249" s="4" t="s">
        <v>258</v>
      </c>
      <c r="E249" s="4"/>
      <c r="F249" s="84">
        <f>F250</f>
        <v>24506.2</v>
      </c>
      <c r="G249" s="84">
        <f>G250</f>
        <v>24830.400000000001</v>
      </c>
    </row>
    <row r="250" spans="1:7" s="39" customFormat="1" x14ac:dyDescent="0.2">
      <c r="A250" s="14" t="s">
        <v>85</v>
      </c>
      <c r="B250" s="6" t="s">
        <v>24</v>
      </c>
      <c r="C250" s="6" t="s">
        <v>22</v>
      </c>
      <c r="D250" s="6" t="s">
        <v>258</v>
      </c>
      <c r="E250" s="6" t="s">
        <v>86</v>
      </c>
      <c r="F250" s="83">
        <f>12253.1+12253.1</f>
        <v>24506.2</v>
      </c>
      <c r="G250" s="83">
        <f>12415.2+12415.2</f>
        <v>24830.400000000001</v>
      </c>
    </row>
    <row r="251" spans="1:7" s="39" customFormat="1" ht="63.75" x14ac:dyDescent="0.2">
      <c r="A251" s="17" t="s">
        <v>401</v>
      </c>
      <c r="B251" s="4" t="s">
        <v>24</v>
      </c>
      <c r="C251" s="4" t="s">
        <v>22</v>
      </c>
      <c r="D251" s="4" t="s">
        <v>365</v>
      </c>
      <c r="E251" s="4"/>
      <c r="F251" s="84">
        <f>F252</f>
        <v>8.6999999999999993</v>
      </c>
      <c r="G251" s="84">
        <f>G252</f>
        <v>8.1999999999999993</v>
      </c>
    </row>
    <row r="252" spans="1:7" s="39" customFormat="1" x14ac:dyDescent="0.2">
      <c r="A252" s="14" t="s">
        <v>85</v>
      </c>
      <c r="B252" s="6" t="s">
        <v>24</v>
      </c>
      <c r="C252" s="6" t="s">
        <v>22</v>
      </c>
      <c r="D252" s="6" t="s">
        <v>365</v>
      </c>
      <c r="E252" s="6" t="s">
        <v>86</v>
      </c>
      <c r="F252" s="83">
        <v>8.6999999999999993</v>
      </c>
      <c r="G252" s="83">
        <v>8.1999999999999993</v>
      </c>
    </row>
    <row r="253" spans="1:7" s="39" customFormat="1" ht="102" x14ac:dyDescent="0.2">
      <c r="A253" s="17" t="s">
        <v>462</v>
      </c>
      <c r="B253" s="4" t="s">
        <v>24</v>
      </c>
      <c r="C253" s="4" t="s">
        <v>22</v>
      </c>
      <c r="D253" s="4" t="s">
        <v>463</v>
      </c>
      <c r="E253" s="4"/>
      <c r="F253" s="84">
        <f>F254</f>
        <v>1408.367</v>
      </c>
      <c r="G253" s="84">
        <f>G254</f>
        <v>1408.367</v>
      </c>
    </row>
    <row r="254" spans="1:7" s="39" customFormat="1" x14ac:dyDescent="0.2">
      <c r="A254" s="14" t="s">
        <v>85</v>
      </c>
      <c r="B254" s="6" t="s">
        <v>24</v>
      </c>
      <c r="C254" s="6" t="s">
        <v>22</v>
      </c>
      <c r="D254" s="6" t="s">
        <v>463</v>
      </c>
      <c r="E254" s="6" t="s">
        <v>86</v>
      </c>
      <c r="F254" s="83">
        <v>1408.367</v>
      </c>
      <c r="G254" s="83">
        <v>1408.367</v>
      </c>
    </row>
    <row r="255" spans="1:7" s="39" customFormat="1" ht="38.25" x14ac:dyDescent="0.2">
      <c r="A255" s="24" t="s">
        <v>385</v>
      </c>
      <c r="B255" s="4" t="s">
        <v>24</v>
      </c>
      <c r="C255" s="4" t="s">
        <v>22</v>
      </c>
      <c r="D255" s="4" t="s">
        <v>387</v>
      </c>
      <c r="E255" s="4"/>
      <c r="F255" s="84">
        <f>F256</f>
        <v>255.2</v>
      </c>
      <c r="G255" s="84">
        <f>G256</f>
        <v>255.2</v>
      </c>
    </row>
    <row r="256" spans="1:7" s="39" customFormat="1" ht="25.5" x14ac:dyDescent="0.2">
      <c r="A256" s="24" t="s">
        <v>386</v>
      </c>
      <c r="B256" s="4" t="s">
        <v>24</v>
      </c>
      <c r="C256" s="4" t="s">
        <v>22</v>
      </c>
      <c r="D256" s="4" t="s">
        <v>388</v>
      </c>
      <c r="E256" s="4"/>
      <c r="F256" s="84">
        <f>F257</f>
        <v>255.2</v>
      </c>
      <c r="G256" s="84">
        <f>G257</f>
        <v>255.2</v>
      </c>
    </row>
    <row r="257" spans="1:7" s="39" customFormat="1" x14ac:dyDescent="0.2">
      <c r="A257" s="35" t="s">
        <v>85</v>
      </c>
      <c r="B257" s="6" t="s">
        <v>24</v>
      </c>
      <c r="C257" s="6" t="s">
        <v>22</v>
      </c>
      <c r="D257" s="6" t="s">
        <v>388</v>
      </c>
      <c r="E257" s="6" t="s">
        <v>86</v>
      </c>
      <c r="F257" s="83">
        <v>255.2</v>
      </c>
      <c r="G257" s="83">
        <v>255.2</v>
      </c>
    </row>
    <row r="258" spans="1:7" s="39" customFormat="1" ht="25.5" x14ac:dyDescent="0.2">
      <c r="A258" s="29" t="s">
        <v>329</v>
      </c>
      <c r="B258" s="4" t="s">
        <v>24</v>
      </c>
      <c r="C258" s="4" t="s">
        <v>22</v>
      </c>
      <c r="D258" s="4" t="s">
        <v>330</v>
      </c>
      <c r="E258" s="6"/>
      <c r="F258" s="83">
        <f>F259</f>
        <v>8716</v>
      </c>
      <c r="G258" s="83">
        <f>G259</f>
        <v>0</v>
      </c>
    </row>
    <row r="259" spans="1:7" s="39" customFormat="1" ht="63.75" x14ac:dyDescent="0.2">
      <c r="A259" s="30" t="s">
        <v>120</v>
      </c>
      <c r="B259" s="4" t="s">
        <v>24</v>
      </c>
      <c r="C259" s="4" t="s">
        <v>22</v>
      </c>
      <c r="D259" s="4" t="s">
        <v>331</v>
      </c>
      <c r="E259" s="4"/>
      <c r="F259" s="84">
        <f>F260</f>
        <v>8716</v>
      </c>
      <c r="G259" s="84">
        <f>G260</f>
        <v>0</v>
      </c>
    </row>
    <row r="260" spans="1:7" s="39" customFormat="1" x14ac:dyDescent="0.2">
      <c r="A260" s="14" t="s">
        <v>85</v>
      </c>
      <c r="B260" s="6" t="s">
        <v>24</v>
      </c>
      <c r="C260" s="6" t="s">
        <v>22</v>
      </c>
      <c r="D260" s="6" t="s">
        <v>331</v>
      </c>
      <c r="E260" s="6" t="s">
        <v>86</v>
      </c>
      <c r="F260" s="83">
        <f>8280+436</f>
        <v>8716</v>
      </c>
      <c r="G260" s="83">
        <v>0</v>
      </c>
    </row>
    <row r="261" spans="1:7" s="39" customFormat="1" ht="51" x14ac:dyDescent="0.2">
      <c r="A261" s="101" t="s">
        <v>413</v>
      </c>
      <c r="B261" s="99" t="s">
        <v>24</v>
      </c>
      <c r="C261" s="99" t="s">
        <v>22</v>
      </c>
      <c r="D261" s="99" t="s">
        <v>414</v>
      </c>
      <c r="E261" s="99"/>
      <c r="F261" s="84">
        <f>F262</f>
        <v>4690.3999999999996</v>
      </c>
      <c r="G261" s="84">
        <f>G262</f>
        <v>4690.3999999999996</v>
      </c>
    </row>
    <row r="262" spans="1:7" s="39" customFormat="1" x14ac:dyDescent="0.2">
      <c r="A262" s="35" t="s">
        <v>85</v>
      </c>
      <c r="B262" s="93" t="s">
        <v>24</v>
      </c>
      <c r="C262" s="93" t="s">
        <v>22</v>
      </c>
      <c r="D262" s="93" t="s">
        <v>414</v>
      </c>
      <c r="E262" s="93" t="s">
        <v>86</v>
      </c>
      <c r="F262" s="83">
        <v>4690.3999999999996</v>
      </c>
      <c r="G262" s="83">
        <v>4690.3999999999996</v>
      </c>
    </row>
    <row r="263" spans="1:7" s="39" customFormat="1" x14ac:dyDescent="0.2">
      <c r="A263" s="38" t="s">
        <v>111</v>
      </c>
      <c r="B263" s="11" t="s">
        <v>24</v>
      </c>
      <c r="C263" s="11" t="s">
        <v>22</v>
      </c>
      <c r="D263" s="11" t="s">
        <v>130</v>
      </c>
      <c r="E263" s="11"/>
      <c r="F263" s="50">
        <f>F264</f>
        <v>12060</v>
      </c>
      <c r="G263" s="50">
        <f t="shared" ref="G263" si="20">G264</f>
        <v>0</v>
      </c>
    </row>
    <row r="264" spans="1:7" s="39" customFormat="1" ht="63.75" x14ac:dyDescent="0.2">
      <c r="A264" s="30" t="s">
        <v>120</v>
      </c>
      <c r="B264" s="4" t="s">
        <v>24</v>
      </c>
      <c r="C264" s="4" t="s">
        <v>22</v>
      </c>
      <c r="D264" s="4" t="s">
        <v>457</v>
      </c>
      <c r="E264" s="4"/>
      <c r="F264" s="84">
        <f>F265</f>
        <v>12060</v>
      </c>
      <c r="G264" s="84">
        <f>G265</f>
        <v>0</v>
      </c>
    </row>
    <row r="265" spans="1:7" s="39" customFormat="1" x14ac:dyDescent="0.2">
      <c r="A265" s="14" t="s">
        <v>85</v>
      </c>
      <c r="B265" s="6" t="s">
        <v>24</v>
      </c>
      <c r="C265" s="6" t="s">
        <v>22</v>
      </c>
      <c r="D265" s="6" t="s">
        <v>457</v>
      </c>
      <c r="E265" s="6" t="s">
        <v>86</v>
      </c>
      <c r="F265" s="83">
        <v>12060</v>
      </c>
      <c r="G265" s="83">
        <v>0</v>
      </c>
    </row>
    <row r="266" spans="1:7" s="39" customFormat="1" x14ac:dyDescent="0.2">
      <c r="A266" s="23" t="s">
        <v>229</v>
      </c>
      <c r="B266" s="9" t="s">
        <v>24</v>
      </c>
      <c r="C266" s="9" t="s">
        <v>35</v>
      </c>
      <c r="D266" s="9"/>
      <c r="E266" s="9"/>
      <c r="F266" s="49">
        <f>F267+F274</f>
        <v>108749.1</v>
      </c>
      <c r="G266" s="49">
        <f>G267+G274</f>
        <v>99779.1</v>
      </c>
    </row>
    <row r="267" spans="1:7" ht="25.5" x14ac:dyDescent="0.2">
      <c r="A267" s="18" t="s">
        <v>499</v>
      </c>
      <c r="B267" s="11" t="s">
        <v>24</v>
      </c>
      <c r="C267" s="11" t="s">
        <v>35</v>
      </c>
      <c r="D267" s="11" t="s">
        <v>159</v>
      </c>
      <c r="E267" s="11"/>
      <c r="F267" s="50">
        <f>F268</f>
        <v>23825.1</v>
      </c>
      <c r="G267" s="50">
        <f>G268</f>
        <v>14855.1</v>
      </c>
    </row>
    <row r="268" spans="1:7" ht="27" x14ac:dyDescent="0.2">
      <c r="A268" s="41" t="s">
        <v>314</v>
      </c>
      <c r="B268" s="7" t="s">
        <v>24</v>
      </c>
      <c r="C268" s="7" t="s">
        <v>35</v>
      </c>
      <c r="D268" s="7" t="s">
        <v>160</v>
      </c>
      <c r="E268" s="7"/>
      <c r="F268" s="42">
        <f>F269</f>
        <v>23825.1</v>
      </c>
      <c r="G268" s="42">
        <f>G269</f>
        <v>14855.1</v>
      </c>
    </row>
    <row r="269" spans="1:7" ht="25.5" x14ac:dyDescent="0.2">
      <c r="A269" s="24" t="s">
        <v>161</v>
      </c>
      <c r="B269" s="4" t="s">
        <v>24</v>
      </c>
      <c r="C269" s="4" t="s">
        <v>35</v>
      </c>
      <c r="D269" s="4" t="s">
        <v>162</v>
      </c>
      <c r="E269" s="4"/>
      <c r="F269" s="5">
        <f>F270+F272</f>
        <v>23825.1</v>
      </c>
      <c r="G269" s="5">
        <f>G270+G272</f>
        <v>14855.1</v>
      </c>
    </row>
    <row r="270" spans="1:7" ht="38.25" x14ac:dyDescent="0.2">
      <c r="A270" s="22" t="s">
        <v>163</v>
      </c>
      <c r="B270" s="4" t="s">
        <v>24</v>
      </c>
      <c r="C270" s="4" t="s">
        <v>35</v>
      </c>
      <c r="D270" s="4" t="s">
        <v>164</v>
      </c>
      <c r="E270" s="4"/>
      <c r="F270" s="84">
        <f>F271</f>
        <v>10483</v>
      </c>
      <c r="G270" s="84">
        <f>G271</f>
        <v>1513</v>
      </c>
    </row>
    <row r="271" spans="1:7" ht="51" x14ac:dyDescent="0.2">
      <c r="A271" s="25" t="s">
        <v>84</v>
      </c>
      <c r="B271" s="6" t="s">
        <v>24</v>
      </c>
      <c r="C271" s="6" t="s">
        <v>35</v>
      </c>
      <c r="D271" s="6" t="s">
        <v>164</v>
      </c>
      <c r="E271" s="6" t="s">
        <v>88</v>
      </c>
      <c r="F271" s="83">
        <v>10483</v>
      </c>
      <c r="G271" s="83">
        <v>1513</v>
      </c>
    </row>
    <row r="272" spans="1:7" ht="76.5" x14ac:dyDescent="0.2">
      <c r="A272" s="24" t="s">
        <v>376</v>
      </c>
      <c r="B272" s="4" t="s">
        <v>24</v>
      </c>
      <c r="C272" s="4" t="s">
        <v>35</v>
      </c>
      <c r="D272" s="4" t="s">
        <v>271</v>
      </c>
      <c r="E272" s="4"/>
      <c r="F272" s="5">
        <f>F273</f>
        <v>13342.1</v>
      </c>
      <c r="G272" s="5">
        <f>G273</f>
        <v>13342.1</v>
      </c>
    </row>
    <row r="273" spans="1:7" ht="51" x14ac:dyDescent="0.2">
      <c r="A273" s="25" t="s">
        <v>84</v>
      </c>
      <c r="B273" s="6" t="s">
        <v>24</v>
      </c>
      <c r="C273" s="6" t="s">
        <v>35</v>
      </c>
      <c r="D273" s="6" t="s">
        <v>271</v>
      </c>
      <c r="E273" s="6" t="s">
        <v>88</v>
      </c>
      <c r="F273" s="83">
        <v>13342.1</v>
      </c>
      <c r="G273" s="83">
        <v>13342.1</v>
      </c>
    </row>
    <row r="274" spans="1:7" s="39" customFormat="1" ht="25.5" x14ac:dyDescent="0.2">
      <c r="A274" s="34" t="s">
        <v>498</v>
      </c>
      <c r="B274" s="11" t="s">
        <v>24</v>
      </c>
      <c r="C274" s="11" t="s">
        <v>35</v>
      </c>
      <c r="D274" s="11" t="s">
        <v>181</v>
      </c>
      <c r="E274" s="11"/>
      <c r="F274" s="50">
        <f>F275+F283</f>
        <v>84924</v>
      </c>
      <c r="G274" s="50">
        <f>G275+G283</f>
        <v>84924</v>
      </c>
    </row>
    <row r="275" spans="1:7" s="39" customFormat="1" ht="27" x14ac:dyDescent="0.2">
      <c r="A275" s="31" t="s">
        <v>307</v>
      </c>
      <c r="B275" s="7" t="s">
        <v>24</v>
      </c>
      <c r="C275" s="7" t="s">
        <v>35</v>
      </c>
      <c r="D275" s="7" t="s">
        <v>198</v>
      </c>
      <c r="E275" s="7"/>
      <c r="F275" s="42">
        <f>F276</f>
        <v>84818.4</v>
      </c>
      <c r="G275" s="42">
        <f>G276</f>
        <v>84818.4</v>
      </c>
    </row>
    <row r="276" spans="1:7" s="39" customFormat="1" ht="38.25" x14ac:dyDescent="0.2">
      <c r="A276" s="30" t="s">
        <v>189</v>
      </c>
      <c r="B276" s="4" t="s">
        <v>24</v>
      </c>
      <c r="C276" s="4" t="s">
        <v>35</v>
      </c>
      <c r="D276" s="4" t="s">
        <v>199</v>
      </c>
      <c r="E276" s="4"/>
      <c r="F276" s="5">
        <f>F277+F280</f>
        <v>84818.4</v>
      </c>
      <c r="G276" s="5">
        <f>G277+G280</f>
        <v>84818.4</v>
      </c>
    </row>
    <row r="277" spans="1:7" s="39" customFormat="1" ht="38.25" x14ac:dyDescent="0.2">
      <c r="A277" s="30" t="s">
        <v>200</v>
      </c>
      <c r="B277" s="4" t="s">
        <v>24</v>
      </c>
      <c r="C277" s="4" t="s">
        <v>35</v>
      </c>
      <c r="D277" s="4" t="s">
        <v>201</v>
      </c>
      <c r="E277" s="4"/>
      <c r="F277" s="5">
        <f>F278+F279</f>
        <v>856.5</v>
      </c>
      <c r="G277" s="5">
        <f>G278+G279</f>
        <v>856.5</v>
      </c>
    </row>
    <row r="278" spans="1:7" s="39" customFormat="1" ht="51" x14ac:dyDescent="0.2">
      <c r="A278" s="25" t="s">
        <v>83</v>
      </c>
      <c r="B278" s="6" t="s">
        <v>24</v>
      </c>
      <c r="C278" s="6" t="s">
        <v>35</v>
      </c>
      <c r="D278" s="6" t="s">
        <v>201</v>
      </c>
      <c r="E278" s="6" t="s">
        <v>89</v>
      </c>
      <c r="F278" s="20">
        <v>282</v>
      </c>
      <c r="G278" s="20">
        <v>282</v>
      </c>
    </row>
    <row r="279" spans="1:7" s="39" customFormat="1" ht="51" x14ac:dyDescent="0.2">
      <c r="A279" s="14" t="s">
        <v>84</v>
      </c>
      <c r="B279" s="6" t="s">
        <v>24</v>
      </c>
      <c r="C279" s="6" t="s">
        <v>35</v>
      </c>
      <c r="D279" s="6" t="s">
        <v>201</v>
      </c>
      <c r="E279" s="6" t="s">
        <v>88</v>
      </c>
      <c r="F279" s="20">
        <v>574.5</v>
      </c>
      <c r="G279" s="20">
        <v>574.5</v>
      </c>
    </row>
    <row r="280" spans="1:7" s="39" customFormat="1" ht="38.25" x14ac:dyDescent="0.2">
      <c r="A280" s="17" t="s">
        <v>118</v>
      </c>
      <c r="B280" s="4" t="s">
        <v>24</v>
      </c>
      <c r="C280" s="4" t="s">
        <v>35</v>
      </c>
      <c r="D280" s="4" t="s">
        <v>284</v>
      </c>
      <c r="E280" s="4"/>
      <c r="F280" s="5">
        <f>F281+F282</f>
        <v>83961.9</v>
      </c>
      <c r="G280" s="5">
        <f>G281+G282</f>
        <v>83961.9</v>
      </c>
    </row>
    <row r="281" spans="1:7" s="39" customFormat="1" ht="51" x14ac:dyDescent="0.2">
      <c r="A281" s="25" t="s">
        <v>83</v>
      </c>
      <c r="B281" s="6" t="s">
        <v>24</v>
      </c>
      <c r="C281" s="6" t="s">
        <v>35</v>
      </c>
      <c r="D281" s="6" t="s">
        <v>284</v>
      </c>
      <c r="E281" s="6" t="s">
        <v>89</v>
      </c>
      <c r="F281" s="83">
        <f>10159.152+12776.8</f>
        <v>22935.951999999997</v>
      </c>
      <c r="G281" s="83">
        <f>10159.152+12776.8</f>
        <v>22935.951999999997</v>
      </c>
    </row>
    <row r="282" spans="1:7" s="39" customFormat="1" ht="51" x14ac:dyDescent="0.2">
      <c r="A282" s="14" t="s">
        <v>84</v>
      </c>
      <c r="B282" s="6" t="s">
        <v>24</v>
      </c>
      <c r="C282" s="6" t="s">
        <v>35</v>
      </c>
      <c r="D282" s="6" t="s">
        <v>284</v>
      </c>
      <c r="E282" s="6" t="s">
        <v>88</v>
      </c>
      <c r="F282" s="83">
        <f>32170.648+27897.8+957.5</f>
        <v>61025.948000000004</v>
      </c>
      <c r="G282" s="83">
        <f>32170.648+27897.8+957.5</f>
        <v>61025.948000000004</v>
      </c>
    </row>
    <row r="283" spans="1:7" ht="13.5" x14ac:dyDescent="0.2">
      <c r="A283" s="60" t="s">
        <v>315</v>
      </c>
      <c r="B283" s="7" t="s">
        <v>24</v>
      </c>
      <c r="C283" s="7" t="s">
        <v>35</v>
      </c>
      <c r="D283" s="7" t="s">
        <v>240</v>
      </c>
      <c r="E283" s="7"/>
      <c r="F283" s="42">
        <f t="shared" ref="F283:G285" si="21">F284</f>
        <v>105.6</v>
      </c>
      <c r="G283" s="42">
        <f t="shared" si="21"/>
        <v>105.6</v>
      </c>
    </row>
    <row r="284" spans="1:7" ht="25.5" x14ac:dyDescent="0.2">
      <c r="A284" s="61" t="s">
        <v>241</v>
      </c>
      <c r="B284" s="4" t="s">
        <v>24</v>
      </c>
      <c r="C284" s="4" t="s">
        <v>35</v>
      </c>
      <c r="D284" s="4" t="s">
        <v>242</v>
      </c>
      <c r="E284" s="4"/>
      <c r="F284" s="5">
        <f t="shared" si="21"/>
        <v>105.6</v>
      </c>
      <c r="G284" s="5">
        <f t="shared" si="21"/>
        <v>105.6</v>
      </c>
    </row>
    <row r="285" spans="1:7" ht="25.5" x14ac:dyDescent="0.2">
      <c r="A285" s="61" t="s">
        <v>243</v>
      </c>
      <c r="B285" s="4" t="s">
        <v>24</v>
      </c>
      <c r="C285" s="4" t="s">
        <v>35</v>
      </c>
      <c r="D285" s="4" t="s">
        <v>244</v>
      </c>
      <c r="E285" s="4"/>
      <c r="F285" s="5">
        <f t="shared" si="21"/>
        <v>105.6</v>
      </c>
      <c r="G285" s="5">
        <f t="shared" si="21"/>
        <v>105.6</v>
      </c>
    </row>
    <row r="286" spans="1:7" x14ac:dyDescent="0.2">
      <c r="A286" s="62" t="s">
        <v>95</v>
      </c>
      <c r="B286" s="6" t="s">
        <v>24</v>
      </c>
      <c r="C286" s="6" t="s">
        <v>35</v>
      </c>
      <c r="D286" s="6" t="s">
        <v>244</v>
      </c>
      <c r="E286" s="6" t="s">
        <v>96</v>
      </c>
      <c r="F286" s="83">
        <v>105.6</v>
      </c>
      <c r="G286" s="83">
        <v>105.6</v>
      </c>
    </row>
    <row r="287" spans="1:7" s="39" customFormat="1" ht="25.5" x14ac:dyDescent="0.2">
      <c r="A287" s="23" t="s">
        <v>11</v>
      </c>
      <c r="B287" s="75" t="s">
        <v>24</v>
      </c>
      <c r="C287" s="75" t="s">
        <v>25</v>
      </c>
      <c r="D287" s="23"/>
      <c r="E287" s="23"/>
      <c r="F287" s="49">
        <f>F288</f>
        <v>393.9</v>
      </c>
      <c r="G287" s="49">
        <f>G288</f>
        <v>393.9</v>
      </c>
    </row>
    <row r="288" spans="1:7" s="39" customFormat="1" ht="25.5" x14ac:dyDescent="0.2">
      <c r="A288" s="34" t="s">
        <v>498</v>
      </c>
      <c r="B288" s="11" t="s">
        <v>24</v>
      </c>
      <c r="C288" s="11" t="s">
        <v>25</v>
      </c>
      <c r="D288" s="11" t="s">
        <v>181</v>
      </c>
      <c r="E288" s="11"/>
      <c r="F288" s="50">
        <f>F289</f>
        <v>393.9</v>
      </c>
      <c r="G288" s="50">
        <f>G289</f>
        <v>393.9</v>
      </c>
    </row>
    <row r="289" spans="1:7" s="39" customFormat="1" ht="27" x14ac:dyDescent="0.2">
      <c r="A289" s="31" t="s">
        <v>306</v>
      </c>
      <c r="B289" s="7" t="s">
        <v>24</v>
      </c>
      <c r="C289" s="7" t="s">
        <v>25</v>
      </c>
      <c r="D289" s="7" t="s">
        <v>188</v>
      </c>
      <c r="E289" s="7"/>
      <c r="F289" s="42">
        <f>F291</f>
        <v>393.9</v>
      </c>
      <c r="G289" s="42">
        <f>G291</f>
        <v>393.9</v>
      </c>
    </row>
    <row r="290" spans="1:7" s="39" customFormat="1" ht="25.5" x14ac:dyDescent="0.2">
      <c r="A290" s="30" t="s">
        <v>194</v>
      </c>
      <c r="B290" s="4" t="s">
        <v>24</v>
      </c>
      <c r="C290" s="4" t="s">
        <v>25</v>
      </c>
      <c r="D290" s="4" t="s">
        <v>190</v>
      </c>
      <c r="E290" s="4"/>
      <c r="F290" s="5">
        <f>F291</f>
        <v>393.9</v>
      </c>
      <c r="G290" s="5">
        <f>G291</f>
        <v>393.9</v>
      </c>
    </row>
    <row r="291" spans="1:7" s="39" customFormat="1" ht="38.25" x14ac:dyDescent="0.2">
      <c r="A291" s="24" t="s">
        <v>353</v>
      </c>
      <c r="B291" s="4" t="s">
        <v>24</v>
      </c>
      <c r="C291" s="4" t="s">
        <v>25</v>
      </c>
      <c r="D291" s="4" t="s">
        <v>12</v>
      </c>
      <c r="E291" s="4"/>
      <c r="F291" s="5">
        <f>F292</f>
        <v>393.9</v>
      </c>
      <c r="G291" s="5">
        <f>G292</f>
        <v>393.9</v>
      </c>
    </row>
    <row r="292" spans="1:7" s="39" customFormat="1" x14ac:dyDescent="0.2">
      <c r="A292" s="25" t="s">
        <v>85</v>
      </c>
      <c r="B292" s="6" t="s">
        <v>24</v>
      </c>
      <c r="C292" s="6" t="s">
        <v>25</v>
      </c>
      <c r="D292" s="6" t="s">
        <v>12</v>
      </c>
      <c r="E292" s="6" t="s">
        <v>86</v>
      </c>
      <c r="F292" s="83">
        <f>386+7.9</f>
        <v>393.9</v>
      </c>
      <c r="G292" s="83">
        <f>386+7.9</f>
        <v>393.9</v>
      </c>
    </row>
    <row r="293" spans="1:7" s="39" customFormat="1" x14ac:dyDescent="0.2">
      <c r="A293" s="23" t="s">
        <v>39</v>
      </c>
      <c r="B293" s="9" t="s">
        <v>24</v>
      </c>
      <c r="C293" s="9" t="s">
        <v>24</v>
      </c>
      <c r="D293" s="9"/>
      <c r="E293" s="9"/>
      <c r="F293" s="49">
        <f>F303+F299+F294</f>
        <v>12640.46</v>
      </c>
      <c r="G293" s="49">
        <f>G303+G299+G294</f>
        <v>12640.46</v>
      </c>
    </row>
    <row r="294" spans="1:7" s="39" customFormat="1" ht="38.25" x14ac:dyDescent="0.2">
      <c r="A294" s="34" t="s">
        <v>500</v>
      </c>
      <c r="B294" s="11" t="s">
        <v>24</v>
      </c>
      <c r="C294" s="11" t="s">
        <v>24</v>
      </c>
      <c r="D294" s="94" t="s">
        <v>180</v>
      </c>
      <c r="E294" s="94"/>
      <c r="F294" s="85">
        <f>F295</f>
        <v>100</v>
      </c>
      <c r="G294" s="85">
        <f t="shared" ref="F294:G297" si="22">G295</f>
        <v>100</v>
      </c>
    </row>
    <row r="295" spans="1:7" s="39" customFormat="1" ht="27" x14ac:dyDescent="0.2">
      <c r="A295" s="31" t="s">
        <v>322</v>
      </c>
      <c r="B295" s="7" t="s">
        <v>24</v>
      </c>
      <c r="C295" s="7" t="s">
        <v>24</v>
      </c>
      <c r="D295" s="7" t="s">
        <v>294</v>
      </c>
      <c r="E295" s="7"/>
      <c r="F295" s="86">
        <f>F296</f>
        <v>100</v>
      </c>
      <c r="G295" s="86">
        <f>G296</f>
        <v>100</v>
      </c>
    </row>
    <row r="296" spans="1:7" s="39" customFormat="1" ht="38.25" x14ac:dyDescent="0.2">
      <c r="A296" s="30" t="s">
        <v>501</v>
      </c>
      <c r="B296" s="4" t="s">
        <v>24</v>
      </c>
      <c r="C296" s="4" t="s">
        <v>24</v>
      </c>
      <c r="D296" s="4" t="s">
        <v>379</v>
      </c>
      <c r="E296" s="6"/>
      <c r="F296" s="84">
        <f>F297</f>
        <v>100</v>
      </c>
      <c r="G296" s="84">
        <f t="shared" si="22"/>
        <v>100</v>
      </c>
    </row>
    <row r="297" spans="1:7" s="39" customFormat="1" ht="25.5" x14ac:dyDescent="0.2">
      <c r="A297" s="30" t="s">
        <v>378</v>
      </c>
      <c r="B297" s="4" t="s">
        <v>24</v>
      </c>
      <c r="C297" s="4" t="s">
        <v>24</v>
      </c>
      <c r="D297" s="4" t="s">
        <v>380</v>
      </c>
      <c r="E297" s="6"/>
      <c r="F297" s="84">
        <f t="shared" si="22"/>
        <v>100</v>
      </c>
      <c r="G297" s="84">
        <f t="shared" si="22"/>
        <v>100</v>
      </c>
    </row>
    <row r="298" spans="1:7" s="39" customFormat="1" ht="25.5" x14ac:dyDescent="0.2">
      <c r="A298" s="15" t="s">
        <v>99</v>
      </c>
      <c r="B298" s="6" t="s">
        <v>24</v>
      </c>
      <c r="C298" s="6" t="s">
        <v>24</v>
      </c>
      <c r="D298" s="6" t="s">
        <v>380</v>
      </c>
      <c r="E298" s="6" t="s">
        <v>72</v>
      </c>
      <c r="F298" s="83">
        <v>100</v>
      </c>
      <c r="G298" s="83">
        <v>100</v>
      </c>
    </row>
    <row r="299" spans="1:7" ht="27" x14ac:dyDescent="0.2">
      <c r="A299" s="41" t="s">
        <v>319</v>
      </c>
      <c r="B299" s="7" t="s">
        <v>24</v>
      </c>
      <c r="C299" s="7" t="s">
        <v>24</v>
      </c>
      <c r="D299" s="7" t="s">
        <v>324</v>
      </c>
      <c r="E299" s="11"/>
      <c r="F299" s="54">
        <f t="shared" ref="F299:G301" si="23">F300</f>
        <v>1529.7</v>
      </c>
      <c r="G299" s="54">
        <f t="shared" si="23"/>
        <v>1529.7</v>
      </c>
    </row>
    <row r="300" spans="1:7" s="40" customFormat="1" ht="38.25" x14ac:dyDescent="0.2">
      <c r="A300" s="24" t="s">
        <v>502</v>
      </c>
      <c r="B300" s="4" t="s">
        <v>24</v>
      </c>
      <c r="C300" s="4" t="s">
        <v>24</v>
      </c>
      <c r="D300" s="4" t="s">
        <v>325</v>
      </c>
      <c r="E300" s="4"/>
      <c r="F300" s="5">
        <f t="shared" si="23"/>
        <v>1529.7</v>
      </c>
      <c r="G300" s="5">
        <f t="shared" si="23"/>
        <v>1529.7</v>
      </c>
    </row>
    <row r="301" spans="1:7" s="39" customFormat="1" ht="38.25" x14ac:dyDescent="0.2">
      <c r="A301" s="24" t="s">
        <v>275</v>
      </c>
      <c r="B301" s="4" t="s">
        <v>24</v>
      </c>
      <c r="C301" s="4" t="s">
        <v>24</v>
      </c>
      <c r="D301" s="4" t="s">
        <v>332</v>
      </c>
      <c r="E301" s="4"/>
      <c r="F301" s="20">
        <f t="shared" si="23"/>
        <v>1529.7</v>
      </c>
      <c r="G301" s="20">
        <f t="shared" si="23"/>
        <v>1529.7</v>
      </c>
    </row>
    <row r="302" spans="1:7" ht="51" x14ac:dyDescent="0.2">
      <c r="A302" s="15" t="s">
        <v>84</v>
      </c>
      <c r="B302" s="6" t="s">
        <v>24</v>
      </c>
      <c r="C302" s="6" t="s">
        <v>24</v>
      </c>
      <c r="D302" s="6" t="s">
        <v>332</v>
      </c>
      <c r="E302" s="4" t="s">
        <v>88</v>
      </c>
      <c r="F302" s="83">
        <v>1529.7</v>
      </c>
      <c r="G302" s="83">
        <v>1529.7</v>
      </c>
    </row>
    <row r="303" spans="1:7" s="39" customFormat="1" ht="25.5" x14ac:dyDescent="0.2">
      <c r="A303" s="34" t="s">
        <v>498</v>
      </c>
      <c r="B303" s="11" t="s">
        <v>24</v>
      </c>
      <c r="C303" s="11" t="s">
        <v>24</v>
      </c>
      <c r="D303" s="11" t="s">
        <v>202</v>
      </c>
      <c r="E303" s="11"/>
      <c r="F303" s="50">
        <f>F304</f>
        <v>11010.759999999998</v>
      </c>
      <c r="G303" s="50">
        <f>G304</f>
        <v>11010.759999999998</v>
      </c>
    </row>
    <row r="304" spans="1:7" s="39" customFormat="1" ht="13.5" x14ac:dyDescent="0.2">
      <c r="A304" s="31" t="s">
        <v>308</v>
      </c>
      <c r="B304" s="7" t="s">
        <v>24</v>
      </c>
      <c r="C304" s="7" t="s">
        <v>24</v>
      </c>
      <c r="D304" s="7" t="s">
        <v>203</v>
      </c>
      <c r="E304" s="7"/>
      <c r="F304" s="42">
        <f>F305</f>
        <v>11010.759999999998</v>
      </c>
      <c r="G304" s="42">
        <f>G305</f>
        <v>11010.759999999998</v>
      </c>
    </row>
    <row r="305" spans="1:7" s="39" customFormat="1" ht="25.5" x14ac:dyDescent="0.2">
      <c r="A305" s="30" t="s">
        <v>204</v>
      </c>
      <c r="B305" s="4" t="s">
        <v>24</v>
      </c>
      <c r="C305" s="4" t="s">
        <v>24</v>
      </c>
      <c r="D305" s="4" t="s">
        <v>205</v>
      </c>
      <c r="E305" s="11"/>
      <c r="F305" s="5">
        <f>F306+F308+F310</f>
        <v>11010.759999999998</v>
      </c>
      <c r="G305" s="5">
        <f>G306+G308+G310</f>
        <v>11010.759999999998</v>
      </c>
    </row>
    <row r="306" spans="1:7" s="39" customFormat="1" ht="25.5" x14ac:dyDescent="0.2">
      <c r="A306" s="24" t="s">
        <v>115</v>
      </c>
      <c r="B306" s="4" t="s">
        <v>24</v>
      </c>
      <c r="C306" s="4" t="s">
        <v>24</v>
      </c>
      <c r="D306" s="4" t="s">
        <v>206</v>
      </c>
      <c r="E306" s="4"/>
      <c r="F306" s="5">
        <f>F307</f>
        <v>5352.5</v>
      </c>
      <c r="G306" s="5">
        <f>G307</f>
        <v>5352.5</v>
      </c>
    </row>
    <row r="307" spans="1:7" s="39" customFormat="1" ht="25.5" x14ac:dyDescent="0.2">
      <c r="A307" s="14" t="s">
        <v>333</v>
      </c>
      <c r="B307" s="6" t="s">
        <v>24</v>
      </c>
      <c r="C307" s="6" t="s">
        <v>24</v>
      </c>
      <c r="D307" s="6" t="s">
        <v>206</v>
      </c>
      <c r="E307" s="6" t="s">
        <v>334</v>
      </c>
      <c r="F307" s="83">
        <v>5352.5</v>
      </c>
      <c r="G307" s="83">
        <v>5352.5</v>
      </c>
    </row>
    <row r="308" spans="1:7" s="39" customFormat="1" ht="25.5" x14ac:dyDescent="0.2">
      <c r="A308" s="17" t="s">
        <v>230</v>
      </c>
      <c r="B308" s="4" t="s">
        <v>24</v>
      </c>
      <c r="C308" s="4" t="s">
        <v>24</v>
      </c>
      <c r="D308" s="4" t="s">
        <v>207</v>
      </c>
      <c r="E308" s="4"/>
      <c r="F308" s="84">
        <f>F309</f>
        <v>5577.96</v>
      </c>
      <c r="G308" s="84">
        <f>G309</f>
        <v>5577.96</v>
      </c>
    </row>
    <row r="309" spans="1:7" s="39" customFormat="1" ht="25.5" x14ac:dyDescent="0.2">
      <c r="A309" s="14" t="s">
        <v>333</v>
      </c>
      <c r="B309" s="6" t="s">
        <v>24</v>
      </c>
      <c r="C309" s="6" t="s">
        <v>24</v>
      </c>
      <c r="D309" s="6" t="s">
        <v>207</v>
      </c>
      <c r="E309" s="6" t="s">
        <v>334</v>
      </c>
      <c r="F309" s="83">
        <v>5577.96</v>
      </c>
      <c r="G309" s="83">
        <v>5577.96</v>
      </c>
    </row>
    <row r="310" spans="1:7" s="39" customFormat="1" ht="38.25" x14ac:dyDescent="0.2">
      <c r="A310" s="24" t="s">
        <v>231</v>
      </c>
      <c r="B310" s="4" t="s">
        <v>24</v>
      </c>
      <c r="C310" s="4" t="s">
        <v>24</v>
      </c>
      <c r="D310" s="4" t="s">
        <v>234</v>
      </c>
      <c r="E310" s="4"/>
      <c r="F310" s="84">
        <f>F311+F312</f>
        <v>80.300000000000011</v>
      </c>
      <c r="G310" s="84">
        <f>G311+G312</f>
        <v>80.300000000000011</v>
      </c>
    </row>
    <row r="311" spans="1:7" s="39" customFormat="1" x14ac:dyDescent="0.2">
      <c r="A311" s="37" t="s">
        <v>225</v>
      </c>
      <c r="B311" s="6" t="s">
        <v>24</v>
      </c>
      <c r="C311" s="6" t="s">
        <v>24</v>
      </c>
      <c r="D311" s="6" t="s">
        <v>234</v>
      </c>
      <c r="E311" s="6" t="s">
        <v>101</v>
      </c>
      <c r="F311" s="83">
        <v>61.7</v>
      </c>
      <c r="G311" s="83">
        <v>61.7</v>
      </c>
    </row>
    <row r="312" spans="1:7" s="39" customFormat="1" ht="38.25" x14ac:dyDescent="0.2">
      <c r="A312" s="14" t="s">
        <v>222</v>
      </c>
      <c r="B312" s="6" t="s">
        <v>24</v>
      </c>
      <c r="C312" s="6" t="s">
        <v>24</v>
      </c>
      <c r="D312" s="6" t="s">
        <v>234</v>
      </c>
      <c r="E312" s="6" t="s">
        <v>146</v>
      </c>
      <c r="F312" s="83">
        <v>18.600000000000001</v>
      </c>
      <c r="G312" s="83">
        <v>18.600000000000001</v>
      </c>
    </row>
    <row r="313" spans="1:7" s="39" customFormat="1" x14ac:dyDescent="0.2">
      <c r="A313" s="27" t="s">
        <v>17</v>
      </c>
      <c r="B313" s="9" t="s">
        <v>24</v>
      </c>
      <c r="C313" s="9" t="s">
        <v>26</v>
      </c>
      <c r="D313" s="9"/>
      <c r="E313" s="9"/>
      <c r="F313" s="49">
        <f>F314</f>
        <v>50296.369000000006</v>
      </c>
      <c r="G313" s="49">
        <f>G314</f>
        <v>50294.269000000008</v>
      </c>
    </row>
    <row r="314" spans="1:7" s="39" customFormat="1" ht="25.5" x14ac:dyDescent="0.2">
      <c r="A314" s="34" t="s">
        <v>498</v>
      </c>
      <c r="B314" s="11" t="s">
        <v>24</v>
      </c>
      <c r="C314" s="11" t="s">
        <v>26</v>
      </c>
      <c r="D314" s="11" t="s">
        <v>181</v>
      </c>
      <c r="E314" s="11"/>
      <c r="F314" s="50">
        <f>F320+F315+F337</f>
        <v>50296.369000000006</v>
      </c>
      <c r="G314" s="50">
        <f>G320+G315+G337</f>
        <v>50294.269000000008</v>
      </c>
    </row>
    <row r="315" spans="1:7" s="39" customFormat="1" ht="13.5" x14ac:dyDescent="0.2">
      <c r="A315" s="31" t="s">
        <v>308</v>
      </c>
      <c r="B315" s="7" t="s">
        <v>24</v>
      </c>
      <c r="C315" s="7" t="s">
        <v>26</v>
      </c>
      <c r="D315" s="7" t="s">
        <v>203</v>
      </c>
      <c r="E315" s="7"/>
      <c r="F315" s="42">
        <f>F316</f>
        <v>83.668999999999997</v>
      </c>
      <c r="G315" s="42">
        <f>G316</f>
        <v>83.668999999999997</v>
      </c>
    </row>
    <row r="316" spans="1:7" s="39" customFormat="1" ht="25.5" x14ac:dyDescent="0.2">
      <c r="A316" s="30" t="s">
        <v>204</v>
      </c>
      <c r="B316" s="4" t="s">
        <v>24</v>
      </c>
      <c r="C316" s="4" t="s">
        <v>26</v>
      </c>
      <c r="D316" s="4" t="s">
        <v>205</v>
      </c>
      <c r="E316" s="11"/>
      <c r="F316" s="5">
        <f>F317</f>
        <v>83.668999999999997</v>
      </c>
      <c r="G316" s="5">
        <f>G317</f>
        <v>83.668999999999997</v>
      </c>
    </row>
    <row r="317" spans="1:7" s="39" customFormat="1" ht="38.25" x14ac:dyDescent="0.2">
      <c r="A317" s="17" t="s">
        <v>227</v>
      </c>
      <c r="B317" s="4" t="s">
        <v>24</v>
      </c>
      <c r="C317" s="4" t="s">
        <v>26</v>
      </c>
      <c r="D317" s="4" t="s">
        <v>226</v>
      </c>
      <c r="E317" s="4"/>
      <c r="F317" s="84">
        <f>F318+F319</f>
        <v>83.668999999999997</v>
      </c>
      <c r="G317" s="84">
        <f>G318+G319</f>
        <v>83.668999999999997</v>
      </c>
    </row>
    <row r="318" spans="1:7" s="39" customFormat="1" x14ac:dyDescent="0.2">
      <c r="A318" s="37" t="s">
        <v>225</v>
      </c>
      <c r="B318" s="6" t="s">
        <v>24</v>
      </c>
      <c r="C318" s="6" t="s">
        <v>26</v>
      </c>
      <c r="D318" s="6" t="s">
        <v>226</v>
      </c>
      <c r="E318" s="6" t="s">
        <v>101</v>
      </c>
      <c r="F318" s="83">
        <v>64.262</v>
      </c>
      <c r="G318" s="83">
        <v>64.262</v>
      </c>
    </row>
    <row r="319" spans="1:7" s="39" customFormat="1" ht="38.25" x14ac:dyDescent="0.2">
      <c r="A319" s="14" t="s">
        <v>222</v>
      </c>
      <c r="B319" s="6" t="s">
        <v>24</v>
      </c>
      <c r="C319" s="6" t="s">
        <v>26</v>
      </c>
      <c r="D319" s="6" t="s">
        <v>226</v>
      </c>
      <c r="E319" s="6" t="s">
        <v>146</v>
      </c>
      <c r="F319" s="83">
        <v>19.407</v>
      </c>
      <c r="G319" s="83">
        <v>19.407</v>
      </c>
    </row>
    <row r="320" spans="1:7" s="39" customFormat="1" ht="27" x14ac:dyDescent="0.2">
      <c r="A320" s="31" t="s">
        <v>309</v>
      </c>
      <c r="B320" s="11" t="s">
        <v>24</v>
      </c>
      <c r="C320" s="11" t="s">
        <v>26</v>
      </c>
      <c r="D320" s="11" t="s">
        <v>208</v>
      </c>
      <c r="E320" s="11"/>
      <c r="F320" s="50">
        <f>F321</f>
        <v>49914.700000000004</v>
      </c>
      <c r="G320" s="50">
        <f>G321</f>
        <v>49912.600000000006</v>
      </c>
    </row>
    <row r="321" spans="1:7" s="39" customFormat="1" ht="25.5" x14ac:dyDescent="0.2">
      <c r="A321" s="30" t="s">
        <v>209</v>
      </c>
      <c r="B321" s="4" t="s">
        <v>24</v>
      </c>
      <c r="C321" s="4" t="s">
        <v>26</v>
      </c>
      <c r="D321" s="4" t="s">
        <v>210</v>
      </c>
      <c r="E321" s="4"/>
      <c r="F321" s="5">
        <f>F324+F327+F322+F334</f>
        <v>49914.700000000004</v>
      </c>
      <c r="G321" s="5">
        <f>G324+G327+G322+G334</f>
        <v>49912.600000000006</v>
      </c>
    </row>
    <row r="322" spans="1:7" s="39" customFormat="1" ht="89.25" x14ac:dyDescent="0.2">
      <c r="A322" s="24" t="s">
        <v>60</v>
      </c>
      <c r="B322" s="4" t="s">
        <v>24</v>
      </c>
      <c r="C322" s="4" t="s">
        <v>26</v>
      </c>
      <c r="D322" s="4" t="s">
        <v>213</v>
      </c>
      <c r="E322" s="4"/>
      <c r="F322" s="5">
        <f>F323</f>
        <v>84.1</v>
      </c>
      <c r="G322" s="5">
        <f>G323</f>
        <v>82</v>
      </c>
    </row>
    <row r="323" spans="1:7" s="39" customFormat="1" ht="25.5" x14ac:dyDescent="0.2">
      <c r="A323" s="14" t="s">
        <v>71</v>
      </c>
      <c r="B323" s="6" t="s">
        <v>24</v>
      </c>
      <c r="C323" s="6" t="s">
        <v>26</v>
      </c>
      <c r="D323" s="6" t="s">
        <v>213</v>
      </c>
      <c r="E323" s="6" t="s">
        <v>72</v>
      </c>
      <c r="F323" s="83">
        <v>84.1</v>
      </c>
      <c r="G323" s="83">
        <v>82</v>
      </c>
    </row>
    <row r="324" spans="1:7" s="39" customFormat="1" ht="25.5" x14ac:dyDescent="0.2">
      <c r="A324" s="30" t="s">
        <v>98</v>
      </c>
      <c r="B324" s="4" t="s">
        <v>24</v>
      </c>
      <c r="C324" s="4" t="s">
        <v>26</v>
      </c>
      <c r="D324" s="4" t="s">
        <v>224</v>
      </c>
      <c r="E324" s="4"/>
      <c r="F324" s="84">
        <f>F325+F326</f>
        <v>1107</v>
      </c>
      <c r="G324" s="84">
        <f>G325+G326</f>
        <v>1107</v>
      </c>
    </row>
    <row r="325" spans="1:7" s="39" customFormat="1" ht="25.5" x14ac:dyDescent="0.2">
      <c r="A325" s="37" t="s">
        <v>128</v>
      </c>
      <c r="B325" s="6" t="s">
        <v>24</v>
      </c>
      <c r="C325" s="6" t="s">
        <v>26</v>
      </c>
      <c r="D325" s="6" t="s">
        <v>224</v>
      </c>
      <c r="E325" s="6" t="s">
        <v>68</v>
      </c>
      <c r="F325" s="20">
        <v>815.4</v>
      </c>
      <c r="G325" s="20">
        <v>815.4</v>
      </c>
    </row>
    <row r="326" spans="1:7" ht="38.25" x14ac:dyDescent="0.2">
      <c r="A326" s="14" t="s">
        <v>129</v>
      </c>
      <c r="B326" s="6" t="s">
        <v>24</v>
      </c>
      <c r="C326" s="6" t="s">
        <v>26</v>
      </c>
      <c r="D326" s="6" t="s">
        <v>224</v>
      </c>
      <c r="E326" s="6" t="s">
        <v>122</v>
      </c>
      <c r="F326" s="20">
        <v>291.60000000000002</v>
      </c>
      <c r="G326" s="20">
        <v>291.60000000000002</v>
      </c>
    </row>
    <row r="327" spans="1:7" ht="51" x14ac:dyDescent="0.2">
      <c r="A327" s="24" t="s">
        <v>211</v>
      </c>
      <c r="B327" s="4" t="s">
        <v>24</v>
      </c>
      <c r="C327" s="4" t="s">
        <v>26</v>
      </c>
      <c r="D327" s="4" t="s">
        <v>212</v>
      </c>
      <c r="E327" s="4"/>
      <c r="F327" s="5">
        <f>SUM(F328:F333)</f>
        <v>10994.8</v>
      </c>
      <c r="G327" s="5">
        <f>SUM(G328:G333)</f>
        <v>10994.8</v>
      </c>
    </row>
    <row r="328" spans="1:7" x14ac:dyDescent="0.2">
      <c r="A328" s="37" t="s">
        <v>221</v>
      </c>
      <c r="B328" s="6" t="s">
        <v>24</v>
      </c>
      <c r="C328" s="6" t="s">
        <v>26</v>
      </c>
      <c r="D328" s="6" t="s">
        <v>212</v>
      </c>
      <c r="E328" s="6" t="s">
        <v>101</v>
      </c>
      <c r="F328" s="20">
        <v>7730.3</v>
      </c>
      <c r="G328" s="20">
        <v>7730.3</v>
      </c>
    </row>
    <row r="329" spans="1:7" ht="38.25" x14ac:dyDescent="0.2">
      <c r="A329" s="14" t="s">
        <v>222</v>
      </c>
      <c r="B329" s="6" t="s">
        <v>24</v>
      </c>
      <c r="C329" s="6" t="s">
        <v>26</v>
      </c>
      <c r="D329" s="6" t="s">
        <v>212</v>
      </c>
      <c r="E329" s="6" t="s">
        <v>146</v>
      </c>
      <c r="F329" s="20">
        <v>2334.6</v>
      </c>
      <c r="G329" s="20">
        <v>2334.6</v>
      </c>
    </row>
    <row r="330" spans="1:7" ht="25.5" x14ac:dyDescent="0.2">
      <c r="A330" s="14" t="s">
        <v>71</v>
      </c>
      <c r="B330" s="6" t="s">
        <v>24</v>
      </c>
      <c r="C330" s="6" t="s">
        <v>26</v>
      </c>
      <c r="D330" s="6" t="s">
        <v>212</v>
      </c>
      <c r="E330" s="6" t="s">
        <v>72</v>
      </c>
      <c r="F330" s="20">
        <v>13.8</v>
      </c>
      <c r="G330" s="20">
        <v>13.8</v>
      </c>
    </row>
    <row r="331" spans="1:7" s="39" customFormat="1" x14ac:dyDescent="0.2">
      <c r="A331" s="14" t="s">
        <v>369</v>
      </c>
      <c r="B331" s="6" t="s">
        <v>24</v>
      </c>
      <c r="C331" s="6" t="s">
        <v>26</v>
      </c>
      <c r="D331" s="6" t="s">
        <v>212</v>
      </c>
      <c r="E331" s="6" t="s">
        <v>368</v>
      </c>
      <c r="F331" s="20">
        <v>842</v>
      </c>
      <c r="G331" s="20">
        <v>842</v>
      </c>
    </row>
    <row r="332" spans="1:7" s="39" customFormat="1" ht="25.5" x14ac:dyDescent="0.2">
      <c r="A332" s="14" t="s">
        <v>73</v>
      </c>
      <c r="B332" s="6" t="s">
        <v>24</v>
      </c>
      <c r="C332" s="6" t="s">
        <v>26</v>
      </c>
      <c r="D332" s="6" t="s">
        <v>212</v>
      </c>
      <c r="E332" s="6" t="s">
        <v>74</v>
      </c>
      <c r="F332" s="20">
        <v>25.6</v>
      </c>
      <c r="G332" s="20">
        <v>25.6</v>
      </c>
    </row>
    <row r="333" spans="1:7" s="39" customFormat="1" x14ac:dyDescent="0.2">
      <c r="A333" s="14" t="s">
        <v>147</v>
      </c>
      <c r="B333" s="6" t="s">
        <v>24</v>
      </c>
      <c r="C333" s="6" t="s">
        <v>26</v>
      </c>
      <c r="D333" s="6" t="s">
        <v>212</v>
      </c>
      <c r="E333" s="6" t="s">
        <v>75</v>
      </c>
      <c r="F333" s="20">
        <v>48.5</v>
      </c>
      <c r="G333" s="20">
        <v>48.5</v>
      </c>
    </row>
    <row r="334" spans="1:7" s="39" customFormat="1" ht="25.5" x14ac:dyDescent="0.2">
      <c r="A334" s="30" t="s">
        <v>415</v>
      </c>
      <c r="B334" s="4" t="s">
        <v>24</v>
      </c>
      <c r="C334" s="4" t="s">
        <v>26</v>
      </c>
      <c r="D334" s="4" t="s">
        <v>417</v>
      </c>
      <c r="E334" s="4"/>
      <c r="F334" s="84">
        <f>F335+F336</f>
        <v>37728.800000000003</v>
      </c>
      <c r="G334" s="84">
        <f>G335+G336</f>
        <v>37728.800000000003</v>
      </c>
    </row>
    <row r="335" spans="1:7" s="39" customFormat="1" x14ac:dyDescent="0.2">
      <c r="A335" s="37" t="s">
        <v>220</v>
      </c>
      <c r="B335" s="6" t="s">
        <v>24</v>
      </c>
      <c r="C335" s="6" t="s">
        <v>26</v>
      </c>
      <c r="D335" s="6" t="s">
        <v>418</v>
      </c>
      <c r="E335" s="6" t="s">
        <v>101</v>
      </c>
      <c r="F335" s="83">
        <v>28977.9</v>
      </c>
      <c r="G335" s="83">
        <v>28977.9</v>
      </c>
    </row>
    <row r="336" spans="1:7" s="39" customFormat="1" ht="38.25" x14ac:dyDescent="0.2">
      <c r="A336" s="14" t="s">
        <v>222</v>
      </c>
      <c r="B336" s="6" t="s">
        <v>24</v>
      </c>
      <c r="C336" s="6" t="s">
        <v>26</v>
      </c>
      <c r="D336" s="6" t="s">
        <v>417</v>
      </c>
      <c r="E336" s="6" t="s">
        <v>146</v>
      </c>
      <c r="F336" s="83">
        <v>8750.9</v>
      </c>
      <c r="G336" s="83">
        <v>8750.9</v>
      </c>
    </row>
    <row r="337" spans="1:7" ht="13.5" x14ac:dyDescent="0.2">
      <c r="A337" s="60" t="s">
        <v>310</v>
      </c>
      <c r="B337" s="11" t="s">
        <v>24</v>
      </c>
      <c r="C337" s="11" t="s">
        <v>26</v>
      </c>
      <c r="D337" s="11" t="s">
        <v>240</v>
      </c>
      <c r="E337" s="11"/>
      <c r="F337" s="50">
        <f>F338+F341</f>
        <v>298</v>
      </c>
      <c r="G337" s="50">
        <f>G338+G341</f>
        <v>298</v>
      </c>
    </row>
    <row r="338" spans="1:7" ht="25.5" x14ac:dyDescent="0.2">
      <c r="A338" s="61" t="s">
        <v>241</v>
      </c>
      <c r="B338" s="4" t="s">
        <v>24</v>
      </c>
      <c r="C338" s="4" t="s">
        <v>26</v>
      </c>
      <c r="D338" s="4" t="s">
        <v>242</v>
      </c>
      <c r="E338" s="4"/>
      <c r="F338" s="5">
        <f>F339</f>
        <v>200</v>
      </c>
      <c r="G338" s="5">
        <f>G339</f>
        <v>200</v>
      </c>
    </row>
    <row r="339" spans="1:7" ht="25.5" x14ac:dyDescent="0.2">
      <c r="A339" s="61" t="s">
        <v>243</v>
      </c>
      <c r="B339" s="4" t="s">
        <v>24</v>
      </c>
      <c r="C339" s="4" t="s">
        <v>26</v>
      </c>
      <c r="D339" s="4" t="s">
        <v>244</v>
      </c>
      <c r="E339" s="4"/>
      <c r="F339" s="5">
        <f>F340</f>
        <v>200</v>
      </c>
      <c r="G339" s="5">
        <f>G340</f>
        <v>200</v>
      </c>
    </row>
    <row r="340" spans="1:7" x14ac:dyDescent="0.2">
      <c r="A340" s="25" t="s">
        <v>85</v>
      </c>
      <c r="B340" s="6" t="s">
        <v>24</v>
      </c>
      <c r="C340" s="6" t="s">
        <v>26</v>
      </c>
      <c r="D340" s="6" t="s">
        <v>244</v>
      </c>
      <c r="E340" s="6" t="s">
        <v>86</v>
      </c>
      <c r="F340" s="20">
        <v>200</v>
      </c>
      <c r="G340" s="20">
        <v>200</v>
      </c>
    </row>
    <row r="341" spans="1:7" ht="38.25" x14ac:dyDescent="0.2">
      <c r="A341" s="24" t="s">
        <v>335</v>
      </c>
      <c r="B341" s="4" t="s">
        <v>24</v>
      </c>
      <c r="C341" s="4" t="s">
        <v>26</v>
      </c>
      <c r="D341" s="4" t="s">
        <v>336</v>
      </c>
      <c r="E341" s="70"/>
      <c r="F341" s="20">
        <f>F342</f>
        <v>98</v>
      </c>
      <c r="G341" s="20">
        <f>G342</f>
        <v>98</v>
      </c>
    </row>
    <row r="342" spans="1:7" ht="38.25" x14ac:dyDescent="0.2">
      <c r="A342" s="24" t="s">
        <v>337</v>
      </c>
      <c r="B342" s="4" t="s">
        <v>24</v>
      </c>
      <c r="C342" s="4" t="s">
        <v>26</v>
      </c>
      <c r="D342" s="4" t="s">
        <v>338</v>
      </c>
      <c r="E342" s="97"/>
      <c r="F342" s="5">
        <f>F343</f>
        <v>98</v>
      </c>
      <c r="G342" s="5">
        <f>G343</f>
        <v>98</v>
      </c>
    </row>
    <row r="343" spans="1:7" ht="25.5" x14ac:dyDescent="0.2">
      <c r="A343" s="14" t="s">
        <v>71</v>
      </c>
      <c r="B343" s="6" t="s">
        <v>24</v>
      </c>
      <c r="C343" s="6" t="s">
        <v>26</v>
      </c>
      <c r="D343" s="6" t="s">
        <v>338</v>
      </c>
      <c r="E343" s="70" t="s">
        <v>72</v>
      </c>
      <c r="F343" s="20">
        <v>98</v>
      </c>
      <c r="G343" s="20">
        <v>98</v>
      </c>
    </row>
    <row r="344" spans="1:7" x14ac:dyDescent="0.2">
      <c r="A344" s="21" t="s">
        <v>87</v>
      </c>
      <c r="B344" s="10" t="s">
        <v>37</v>
      </c>
      <c r="C344" s="10"/>
      <c r="D344" s="10"/>
      <c r="E344" s="10"/>
      <c r="F344" s="48">
        <f>F345+F366</f>
        <v>66237</v>
      </c>
      <c r="G344" s="48">
        <f>G345+G366</f>
        <v>57267</v>
      </c>
    </row>
    <row r="345" spans="1:7" x14ac:dyDescent="0.2">
      <c r="A345" s="23" t="s">
        <v>18</v>
      </c>
      <c r="B345" s="9" t="s">
        <v>37</v>
      </c>
      <c r="C345" s="9" t="s">
        <v>21</v>
      </c>
      <c r="D345" s="9"/>
      <c r="E345" s="9"/>
      <c r="F345" s="49">
        <f>F346+F363</f>
        <v>53001.9</v>
      </c>
      <c r="G345" s="49">
        <f>G346+G363</f>
        <v>44031.899999999994</v>
      </c>
    </row>
    <row r="346" spans="1:7" s="39" customFormat="1" ht="25.5" x14ac:dyDescent="0.2">
      <c r="A346" s="18" t="s">
        <v>499</v>
      </c>
      <c r="B346" s="11" t="s">
        <v>27</v>
      </c>
      <c r="C346" s="11" t="s">
        <v>21</v>
      </c>
      <c r="D346" s="11" t="s">
        <v>159</v>
      </c>
      <c r="E346" s="11"/>
      <c r="F346" s="50">
        <f>F353+F347+F359</f>
        <v>45716.950000000004</v>
      </c>
      <c r="G346" s="50">
        <f>G353+G347+G359</f>
        <v>36746.949999999997</v>
      </c>
    </row>
    <row r="347" spans="1:7" ht="13.5" x14ac:dyDescent="0.2">
      <c r="A347" s="41" t="s">
        <v>316</v>
      </c>
      <c r="B347" s="7" t="s">
        <v>37</v>
      </c>
      <c r="C347" s="7" t="s">
        <v>21</v>
      </c>
      <c r="D347" s="7" t="s">
        <v>165</v>
      </c>
      <c r="E347" s="7"/>
      <c r="F347" s="42">
        <f>F348</f>
        <v>19376.97</v>
      </c>
      <c r="G347" s="42">
        <f>G348</f>
        <v>19376.97</v>
      </c>
    </row>
    <row r="348" spans="1:7" ht="25.5" x14ac:dyDescent="0.2">
      <c r="A348" s="24" t="s">
        <v>166</v>
      </c>
      <c r="B348" s="4" t="s">
        <v>27</v>
      </c>
      <c r="C348" s="4" t="s">
        <v>21</v>
      </c>
      <c r="D348" s="4" t="s">
        <v>167</v>
      </c>
      <c r="E348" s="4"/>
      <c r="F348" s="5">
        <f>F351+F349</f>
        <v>19376.97</v>
      </c>
      <c r="G348" s="5">
        <f>G351+G349</f>
        <v>19376.97</v>
      </c>
    </row>
    <row r="349" spans="1:7" ht="25.5" x14ac:dyDescent="0.2">
      <c r="A349" s="22" t="s">
        <v>168</v>
      </c>
      <c r="B349" s="4" t="s">
        <v>27</v>
      </c>
      <c r="C349" s="4" t="s">
        <v>21</v>
      </c>
      <c r="D349" s="4" t="s">
        <v>169</v>
      </c>
      <c r="E349" s="4"/>
      <c r="F349" s="84">
        <f>F350</f>
        <v>11251.2</v>
      </c>
      <c r="G349" s="84">
        <f>G350</f>
        <v>11251.2</v>
      </c>
    </row>
    <row r="350" spans="1:7" s="39" customFormat="1" ht="51" x14ac:dyDescent="0.2">
      <c r="A350" s="15" t="s">
        <v>83</v>
      </c>
      <c r="B350" s="6" t="s">
        <v>27</v>
      </c>
      <c r="C350" s="6" t="s">
        <v>21</v>
      </c>
      <c r="D350" s="6" t="s">
        <v>169</v>
      </c>
      <c r="E350" s="6" t="s">
        <v>89</v>
      </c>
      <c r="F350" s="83">
        <v>11251.2</v>
      </c>
      <c r="G350" s="83">
        <v>11251.2</v>
      </c>
    </row>
    <row r="351" spans="1:7" s="39" customFormat="1" ht="25.5" x14ac:dyDescent="0.2">
      <c r="A351" s="22" t="s">
        <v>170</v>
      </c>
      <c r="B351" s="4" t="s">
        <v>27</v>
      </c>
      <c r="C351" s="4" t="s">
        <v>21</v>
      </c>
      <c r="D351" s="4" t="s">
        <v>272</v>
      </c>
      <c r="E351" s="4"/>
      <c r="F351" s="5">
        <f>F352</f>
        <v>8125.77</v>
      </c>
      <c r="G351" s="5">
        <f>G352</f>
        <v>8125.77</v>
      </c>
    </row>
    <row r="352" spans="1:7" ht="51" x14ac:dyDescent="0.2">
      <c r="A352" s="15" t="s">
        <v>83</v>
      </c>
      <c r="B352" s="6" t="s">
        <v>27</v>
      </c>
      <c r="C352" s="6" t="s">
        <v>21</v>
      </c>
      <c r="D352" s="6" t="s">
        <v>272</v>
      </c>
      <c r="E352" s="6" t="s">
        <v>89</v>
      </c>
      <c r="F352" s="83">
        <v>8125.77</v>
      </c>
      <c r="G352" s="83">
        <v>8125.77</v>
      </c>
    </row>
    <row r="353" spans="1:7" ht="27" x14ac:dyDescent="0.25">
      <c r="A353" s="64" t="s">
        <v>317</v>
      </c>
      <c r="B353" s="7" t="s">
        <v>37</v>
      </c>
      <c r="C353" s="7" t="s">
        <v>21</v>
      </c>
      <c r="D353" s="7" t="s">
        <v>171</v>
      </c>
      <c r="E353" s="7"/>
      <c r="F353" s="86">
        <f>F354</f>
        <v>26189.980000000003</v>
      </c>
      <c r="G353" s="86">
        <f>G354</f>
        <v>17219.98</v>
      </c>
    </row>
    <row r="354" spans="1:7" ht="25.5" x14ac:dyDescent="0.2">
      <c r="A354" s="24" t="s">
        <v>172</v>
      </c>
      <c r="B354" s="4" t="s">
        <v>27</v>
      </c>
      <c r="C354" s="4" t="s">
        <v>21</v>
      </c>
      <c r="D354" s="4" t="s">
        <v>173</v>
      </c>
      <c r="E354" s="4"/>
      <c r="F354" s="84">
        <f>F357+F355</f>
        <v>26189.980000000003</v>
      </c>
      <c r="G354" s="84">
        <f>G357+G355</f>
        <v>17219.98</v>
      </c>
    </row>
    <row r="355" spans="1:7" ht="38.25" x14ac:dyDescent="0.2">
      <c r="A355" s="22" t="s">
        <v>174</v>
      </c>
      <c r="B355" s="4" t="s">
        <v>37</v>
      </c>
      <c r="C355" s="4" t="s">
        <v>21</v>
      </c>
      <c r="D355" s="4" t="s">
        <v>175</v>
      </c>
      <c r="E355" s="4"/>
      <c r="F355" s="84">
        <f>SUM(F356:F356)</f>
        <v>12680.7</v>
      </c>
      <c r="G355" s="84">
        <f>SUM(G356:G356)</f>
        <v>3710.7</v>
      </c>
    </row>
    <row r="356" spans="1:7" ht="51" x14ac:dyDescent="0.2">
      <c r="A356" s="25" t="s">
        <v>84</v>
      </c>
      <c r="B356" s="6" t="s">
        <v>27</v>
      </c>
      <c r="C356" s="6" t="s">
        <v>21</v>
      </c>
      <c r="D356" s="6" t="s">
        <v>175</v>
      </c>
      <c r="E356" s="6" t="s">
        <v>88</v>
      </c>
      <c r="F356" s="83">
        <v>12680.7</v>
      </c>
      <c r="G356" s="83">
        <v>3710.7</v>
      </c>
    </row>
    <row r="357" spans="1:7" ht="25.5" x14ac:dyDescent="0.2">
      <c r="A357" s="22" t="s">
        <v>170</v>
      </c>
      <c r="B357" s="4" t="s">
        <v>27</v>
      </c>
      <c r="C357" s="4" t="s">
        <v>21</v>
      </c>
      <c r="D357" s="4" t="s">
        <v>273</v>
      </c>
      <c r="E357" s="4"/>
      <c r="F357" s="84">
        <f>F358</f>
        <v>13509.28</v>
      </c>
      <c r="G357" s="84">
        <f>G358</f>
        <v>13509.28</v>
      </c>
    </row>
    <row r="358" spans="1:7" ht="51" x14ac:dyDescent="0.2">
      <c r="A358" s="25" t="s">
        <v>84</v>
      </c>
      <c r="B358" s="6" t="s">
        <v>27</v>
      </c>
      <c r="C358" s="6" t="s">
        <v>21</v>
      </c>
      <c r="D358" s="6" t="s">
        <v>273</v>
      </c>
      <c r="E358" s="6" t="s">
        <v>88</v>
      </c>
      <c r="F358" s="83">
        <v>13509.28</v>
      </c>
      <c r="G358" s="83">
        <v>13509.28</v>
      </c>
    </row>
    <row r="359" spans="1:7" ht="13.5" x14ac:dyDescent="0.2">
      <c r="A359" s="41" t="s">
        <v>318</v>
      </c>
      <c r="B359" s="7" t="s">
        <v>27</v>
      </c>
      <c r="C359" s="7" t="s">
        <v>21</v>
      </c>
      <c r="D359" s="7" t="s">
        <v>176</v>
      </c>
      <c r="E359" s="7"/>
      <c r="F359" s="42">
        <f>F360</f>
        <v>150</v>
      </c>
      <c r="G359" s="42">
        <f>G360</f>
        <v>150</v>
      </c>
    </row>
    <row r="360" spans="1:7" ht="25.5" x14ac:dyDescent="0.2">
      <c r="A360" s="24" t="s">
        <v>389</v>
      </c>
      <c r="B360" s="4" t="s">
        <v>27</v>
      </c>
      <c r="C360" s="4" t="s">
        <v>21</v>
      </c>
      <c r="D360" s="4" t="s">
        <v>391</v>
      </c>
      <c r="E360" s="4"/>
      <c r="F360" s="5">
        <f>F361</f>
        <v>150</v>
      </c>
      <c r="G360" s="5">
        <f>G361</f>
        <v>150</v>
      </c>
    </row>
    <row r="361" spans="1:7" ht="25.5" x14ac:dyDescent="0.2">
      <c r="A361" s="16" t="s">
        <v>390</v>
      </c>
      <c r="B361" s="4" t="s">
        <v>27</v>
      </c>
      <c r="C361" s="4" t="s">
        <v>21</v>
      </c>
      <c r="D361" s="4" t="s">
        <v>392</v>
      </c>
      <c r="E361" s="4"/>
      <c r="F361" s="5">
        <f>SUM(F362:F362)</f>
        <v>150</v>
      </c>
      <c r="G361" s="5">
        <f>SUM(G362:G362)</f>
        <v>150</v>
      </c>
    </row>
    <row r="362" spans="1:7" ht="25.5" x14ac:dyDescent="0.2">
      <c r="A362" s="15" t="s">
        <v>99</v>
      </c>
      <c r="B362" s="6" t="s">
        <v>27</v>
      </c>
      <c r="C362" s="6" t="s">
        <v>21</v>
      </c>
      <c r="D362" s="6" t="s">
        <v>392</v>
      </c>
      <c r="E362" s="6" t="s">
        <v>72</v>
      </c>
      <c r="F362" s="83">
        <v>150</v>
      </c>
      <c r="G362" s="83">
        <v>150</v>
      </c>
    </row>
    <row r="363" spans="1:7" x14ac:dyDescent="0.2">
      <c r="A363" s="18" t="s">
        <v>178</v>
      </c>
      <c r="B363" s="11" t="s">
        <v>27</v>
      </c>
      <c r="C363" s="11" t="s">
        <v>21</v>
      </c>
      <c r="D363" s="11" t="s">
        <v>130</v>
      </c>
      <c r="E363" s="11"/>
      <c r="F363" s="87">
        <f>F364</f>
        <v>7284.95</v>
      </c>
      <c r="G363" s="87">
        <f>G364</f>
        <v>7284.95</v>
      </c>
    </row>
    <row r="364" spans="1:7" ht="25.5" x14ac:dyDescent="0.2">
      <c r="A364" s="22" t="s">
        <v>170</v>
      </c>
      <c r="B364" s="4" t="s">
        <v>27</v>
      </c>
      <c r="C364" s="4" t="s">
        <v>21</v>
      </c>
      <c r="D364" s="4" t="s">
        <v>274</v>
      </c>
      <c r="E364" s="4"/>
      <c r="F364" s="84">
        <f>F365</f>
        <v>7284.95</v>
      </c>
      <c r="G364" s="84">
        <f>G365</f>
        <v>7284.95</v>
      </c>
    </row>
    <row r="365" spans="1:7" x14ac:dyDescent="0.2">
      <c r="A365" s="25" t="s">
        <v>121</v>
      </c>
      <c r="B365" s="6" t="s">
        <v>27</v>
      </c>
      <c r="C365" s="6" t="s">
        <v>21</v>
      </c>
      <c r="D365" s="6" t="s">
        <v>274</v>
      </c>
      <c r="E365" s="6" t="s">
        <v>79</v>
      </c>
      <c r="F365" s="83">
        <v>7284.95</v>
      </c>
      <c r="G365" s="83">
        <v>7284.95</v>
      </c>
    </row>
    <row r="366" spans="1:7" x14ac:dyDescent="0.2">
      <c r="A366" s="26" t="s">
        <v>109</v>
      </c>
      <c r="B366" s="9" t="s">
        <v>27</v>
      </c>
      <c r="C366" s="9" t="s">
        <v>23</v>
      </c>
      <c r="D366" s="9"/>
      <c r="E366" s="9"/>
      <c r="F366" s="49">
        <f>F367+F377</f>
        <v>13235.100000000002</v>
      </c>
      <c r="G366" s="49">
        <f>G367+G377</f>
        <v>13235.100000000002</v>
      </c>
    </row>
    <row r="367" spans="1:7" ht="25.5" x14ac:dyDescent="0.2">
      <c r="A367" s="18" t="s">
        <v>499</v>
      </c>
      <c r="B367" s="11" t="s">
        <v>37</v>
      </c>
      <c r="C367" s="11" t="s">
        <v>23</v>
      </c>
      <c r="D367" s="11" t="s">
        <v>159</v>
      </c>
      <c r="E367" s="11"/>
      <c r="F367" s="50">
        <f>F368</f>
        <v>13084.100000000002</v>
      </c>
      <c r="G367" s="50">
        <f>G368</f>
        <v>13084.100000000002</v>
      </c>
    </row>
    <row r="368" spans="1:7" ht="13.5" x14ac:dyDescent="0.2">
      <c r="A368" s="41" t="s">
        <v>318</v>
      </c>
      <c r="B368" s="7" t="s">
        <v>27</v>
      </c>
      <c r="C368" s="7" t="s">
        <v>23</v>
      </c>
      <c r="D368" s="7" t="s">
        <v>176</v>
      </c>
      <c r="E368" s="7"/>
      <c r="F368" s="42">
        <f>F370+F373</f>
        <v>13084.100000000002</v>
      </c>
      <c r="G368" s="42">
        <f>G370+G373</f>
        <v>13084.100000000002</v>
      </c>
    </row>
    <row r="369" spans="1:7" ht="25.5" x14ac:dyDescent="0.2">
      <c r="A369" s="24" t="s">
        <v>363</v>
      </c>
      <c r="B369" s="4" t="s">
        <v>27</v>
      </c>
      <c r="C369" s="4" t="s">
        <v>23</v>
      </c>
      <c r="D369" s="4" t="s">
        <v>362</v>
      </c>
      <c r="E369" s="4"/>
      <c r="F369" s="5">
        <f>F370</f>
        <v>1110.7</v>
      </c>
      <c r="G369" s="5">
        <f>G370</f>
        <v>1110.7</v>
      </c>
    </row>
    <row r="370" spans="1:7" ht="25.5" x14ac:dyDescent="0.2">
      <c r="A370" s="24" t="s">
        <v>98</v>
      </c>
      <c r="B370" s="4" t="s">
        <v>27</v>
      </c>
      <c r="C370" s="4" t="s">
        <v>23</v>
      </c>
      <c r="D370" s="4" t="s">
        <v>223</v>
      </c>
      <c r="E370" s="4"/>
      <c r="F370" s="5">
        <f>SUM(F371:F372)</f>
        <v>1110.7</v>
      </c>
      <c r="G370" s="5">
        <f>SUM(G371:G372)</f>
        <v>1110.7</v>
      </c>
    </row>
    <row r="371" spans="1:7" ht="25.5" x14ac:dyDescent="0.2">
      <c r="A371" s="14" t="s">
        <v>128</v>
      </c>
      <c r="B371" s="6" t="s">
        <v>27</v>
      </c>
      <c r="C371" s="6" t="s">
        <v>23</v>
      </c>
      <c r="D371" s="6" t="s">
        <v>223</v>
      </c>
      <c r="E371" s="6" t="s">
        <v>68</v>
      </c>
      <c r="F371" s="83">
        <v>853.1</v>
      </c>
      <c r="G371" s="83">
        <v>853.1</v>
      </c>
    </row>
    <row r="372" spans="1:7" ht="38.25" x14ac:dyDescent="0.2">
      <c r="A372" s="14" t="s">
        <v>129</v>
      </c>
      <c r="B372" s="6" t="s">
        <v>27</v>
      </c>
      <c r="C372" s="6" t="s">
        <v>23</v>
      </c>
      <c r="D372" s="6" t="s">
        <v>223</v>
      </c>
      <c r="E372" s="6" t="s">
        <v>122</v>
      </c>
      <c r="F372" s="83">
        <v>257.60000000000002</v>
      </c>
      <c r="G372" s="83">
        <v>257.60000000000002</v>
      </c>
    </row>
    <row r="373" spans="1:7" ht="25.5" x14ac:dyDescent="0.2">
      <c r="A373" s="16" t="s">
        <v>287</v>
      </c>
      <c r="B373" s="4" t="s">
        <v>27</v>
      </c>
      <c r="C373" s="4" t="s">
        <v>23</v>
      </c>
      <c r="D373" s="4" t="s">
        <v>177</v>
      </c>
      <c r="E373" s="4"/>
      <c r="F373" s="84">
        <f>SUM(F374:F376)</f>
        <v>11973.400000000001</v>
      </c>
      <c r="G373" s="84">
        <f>SUM(G374:G376)</f>
        <v>11973.400000000001</v>
      </c>
    </row>
    <row r="374" spans="1:7" x14ac:dyDescent="0.2">
      <c r="A374" s="15" t="s">
        <v>220</v>
      </c>
      <c r="B374" s="6" t="s">
        <v>27</v>
      </c>
      <c r="C374" s="6" t="s">
        <v>23</v>
      </c>
      <c r="D374" s="6" t="s">
        <v>177</v>
      </c>
      <c r="E374" s="6" t="s">
        <v>101</v>
      </c>
      <c r="F374" s="83">
        <v>9191.2000000000007</v>
      </c>
      <c r="G374" s="83">
        <v>9191.2000000000007</v>
      </c>
    </row>
    <row r="375" spans="1:7" ht="38.25" x14ac:dyDescent="0.2">
      <c r="A375" s="15" t="s">
        <v>219</v>
      </c>
      <c r="B375" s="6" t="s">
        <v>27</v>
      </c>
      <c r="C375" s="6" t="s">
        <v>23</v>
      </c>
      <c r="D375" s="6" t="s">
        <v>177</v>
      </c>
      <c r="E375" s="6" t="s">
        <v>146</v>
      </c>
      <c r="F375" s="83">
        <v>2775.7</v>
      </c>
      <c r="G375" s="83">
        <v>2775.7</v>
      </c>
    </row>
    <row r="376" spans="1:7" x14ac:dyDescent="0.2">
      <c r="A376" s="15" t="s">
        <v>147</v>
      </c>
      <c r="B376" s="6" t="s">
        <v>27</v>
      </c>
      <c r="C376" s="6" t="s">
        <v>23</v>
      </c>
      <c r="D376" s="6" t="s">
        <v>177</v>
      </c>
      <c r="E376" s="6" t="s">
        <v>75</v>
      </c>
      <c r="F376" s="83">
        <v>6.5</v>
      </c>
      <c r="G376" s="83">
        <v>6.5</v>
      </c>
    </row>
    <row r="377" spans="1:7" ht="25.5" x14ac:dyDescent="0.2">
      <c r="A377" s="18" t="s">
        <v>503</v>
      </c>
      <c r="B377" s="11" t="s">
        <v>27</v>
      </c>
      <c r="C377" s="11" t="s">
        <v>23</v>
      </c>
      <c r="D377" s="11" t="s">
        <v>235</v>
      </c>
      <c r="E377" s="11"/>
      <c r="F377" s="85">
        <f t="shared" ref="F377:G379" si="24">F378</f>
        <v>151</v>
      </c>
      <c r="G377" s="85">
        <f t="shared" si="24"/>
        <v>151</v>
      </c>
    </row>
    <row r="378" spans="1:7" ht="25.5" x14ac:dyDescent="0.2">
      <c r="A378" s="24" t="s">
        <v>247</v>
      </c>
      <c r="B378" s="4" t="s">
        <v>27</v>
      </c>
      <c r="C378" s="4" t="s">
        <v>23</v>
      </c>
      <c r="D378" s="4" t="s">
        <v>347</v>
      </c>
      <c r="E378" s="4"/>
      <c r="F378" s="88">
        <f t="shared" si="24"/>
        <v>151</v>
      </c>
      <c r="G378" s="88">
        <f t="shared" si="24"/>
        <v>151</v>
      </c>
    </row>
    <row r="379" spans="1:7" ht="25.5" x14ac:dyDescent="0.2">
      <c r="A379" s="22" t="s">
        <v>236</v>
      </c>
      <c r="B379" s="4" t="s">
        <v>27</v>
      </c>
      <c r="C379" s="4" t="s">
        <v>23</v>
      </c>
      <c r="D379" s="4" t="s">
        <v>348</v>
      </c>
      <c r="E379" s="4"/>
      <c r="F379" s="84">
        <f t="shared" si="24"/>
        <v>151</v>
      </c>
      <c r="G379" s="84">
        <f t="shared" si="24"/>
        <v>151</v>
      </c>
    </row>
    <row r="380" spans="1:7" x14ac:dyDescent="0.2">
      <c r="A380" s="15" t="s">
        <v>426</v>
      </c>
      <c r="B380" s="6" t="s">
        <v>27</v>
      </c>
      <c r="C380" s="6" t="s">
        <v>23</v>
      </c>
      <c r="D380" s="6" t="s">
        <v>348</v>
      </c>
      <c r="E380" s="6" t="s">
        <v>425</v>
      </c>
      <c r="F380" s="83">
        <v>151</v>
      </c>
      <c r="G380" s="83">
        <v>151</v>
      </c>
    </row>
    <row r="381" spans="1:7" x14ac:dyDescent="0.2">
      <c r="A381" s="21" t="s">
        <v>82</v>
      </c>
      <c r="B381" s="10" t="s">
        <v>29</v>
      </c>
      <c r="C381" s="10"/>
      <c r="D381" s="10"/>
      <c r="E381" s="10"/>
      <c r="F381" s="48">
        <f>F382+F387+F402+F396</f>
        <v>16386.924899999998</v>
      </c>
      <c r="G381" s="48">
        <f>G382+G387+G402+G396</f>
        <v>17756.32589</v>
      </c>
    </row>
    <row r="382" spans="1:7" x14ac:dyDescent="0.2">
      <c r="A382" s="27" t="s">
        <v>19</v>
      </c>
      <c r="B382" s="9" t="s">
        <v>29</v>
      </c>
      <c r="C382" s="9" t="s">
        <v>21</v>
      </c>
      <c r="D382" s="9"/>
      <c r="E382" s="9"/>
      <c r="F382" s="49">
        <f t="shared" ref="F382:G385" si="25">F383</f>
        <v>5249.2</v>
      </c>
      <c r="G382" s="49">
        <f t="shared" si="25"/>
        <v>5249.2</v>
      </c>
    </row>
    <row r="383" spans="1:7" x14ac:dyDescent="0.2">
      <c r="A383" s="34" t="s">
        <v>111</v>
      </c>
      <c r="B383" s="11" t="s">
        <v>29</v>
      </c>
      <c r="C383" s="11" t="s">
        <v>21</v>
      </c>
      <c r="D383" s="11" t="s">
        <v>130</v>
      </c>
      <c r="E383" s="11"/>
      <c r="F383" s="50">
        <f t="shared" si="25"/>
        <v>5249.2</v>
      </c>
      <c r="G383" s="50">
        <f t="shared" si="25"/>
        <v>5249.2</v>
      </c>
    </row>
    <row r="384" spans="1:7" ht="25.5" x14ac:dyDescent="0.2">
      <c r="A384" s="24" t="s">
        <v>45</v>
      </c>
      <c r="B384" s="4" t="s">
        <v>29</v>
      </c>
      <c r="C384" s="4" t="s">
        <v>21</v>
      </c>
      <c r="D384" s="4" t="s">
        <v>154</v>
      </c>
      <c r="E384" s="4"/>
      <c r="F384" s="5">
        <f t="shared" si="25"/>
        <v>5249.2</v>
      </c>
      <c r="G384" s="5">
        <f t="shared" si="25"/>
        <v>5249.2</v>
      </c>
    </row>
    <row r="385" spans="1:7" x14ac:dyDescent="0.2">
      <c r="A385" s="71" t="s">
        <v>102</v>
      </c>
      <c r="B385" s="4" t="s">
        <v>29</v>
      </c>
      <c r="C385" s="4" t="s">
        <v>21</v>
      </c>
      <c r="D385" s="4" t="s">
        <v>155</v>
      </c>
      <c r="E385" s="4"/>
      <c r="F385" s="5">
        <f t="shared" si="25"/>
        <v>5249.2</v>
      </c>
      <c r="G385" s="5">
        <f t="shared" si="25"/>
        <v>5249.2</v>
      </c>
    </row>
    <row r="386" spans="1:7" x14ac:dyDescent="0.2">
      <c r="A386" s="19" t="s">
        <v>263</v>
      </c>
      <c r="B386" s="6" t="s">
        <v>29</v>
      </c>
      <c r="C386" s="6" t="s">
        <v>21</v>
      </c>
      <c r="D386" s="6" t="s">
        <v>155</v>
      </c>
      <c r="E386" s="6" t="s">
        <v>260</v>
      </c>
      <c r="F386" s="20">
        <v>5249.2</v>
      </c>
      <c r="G386" s="20">
        <v>5249.2</v>
      </c>
    </row>
    <row r="387" spans="1:7" s="39" customFormat="1" x14ac:dyDescent="0.2">
      <c r="A387" s="27" t="s">
        <v>113</v>
      </c>
      <c r="B387" s="9" t="s">
        <v>29</v>
      </c>
      <c r="C387" s="9" t="s">
        <v>35</v>
      </c>
      <c r="D387" s="9"/>
      <c r="E387" s="9"/>
      <c r="F387" s="53">
        <f>F392+F388</f>
        <v>4305.0739100000001</v>
      </c>
      <c r="G387" s="53">
        <f>G392+G388</f>
        <v>5674.4749000000002</v>
      </c>
    </row>
    <row r="388" spans="1:7" s="39" customFormat="1" ht="38.25" x14ac:dyDescent="0.2">
      <c r="A388" s="63" t="s">
        <v>492</v>
      </c>
      <c r="B388" s="11" t="s">
        <v>29</v>
      </c>
      <c r="C388" s="11" t="s">
        <v>35</v>
      </c>
      <c r="D388" s="11" t="s">
        <v>351</v>
      </c>
      <c r="E388" s="11"/>
      <c r="F388" s="54">
        <f t="shared" ref="F388:G390" si="26">F389</f>
        <v>1702.8439100000001</v>
      </c>
      <c r="G388" s="54">
        <f t="shared" si="26"/>
        <v>3072.2449000000001</v>
      </c>
    </row>
    <row r="389" spans="1:7" s="39" customFormat="1" ht="51" x14ac:dyDescent="0.2">
      <c r="A389" s="16" t="s">
        <v>406</v>
      </c>
      <c r="B389" s="4" t="s">
        <v>29</v>
      </c>
      <c r="C389" s="4" t="s">
        <v>35</v>
      </c>
      <c r="D389" s="99" t="s">
        <v>439</v>
      </c>
      <c r="E389" s="4"/>
      <c r="F389" s="55">
        <f t="shared" si="26"/>
        <v>1702.8439100000001</v>
      </c>
      <c r="G389" s="55">
        <f t="shared" si="26"/>
        <v>3072.2449000000001</v>
      </c>
    </row>
    <row r="390" spans="1:7" s="39" customFormat="1" x14ac:dyDescent="0.2">
      <c r="A390" s="98" t="s">
        <v>407</v>
      </c>
      <c r="B390" s="4" t="s">
        <v>29</v>
      </c>
      <c r="C390" s="4" t="s">
        <v>35</v>
      </c>
      <c r="D390" s="99" t="s">
        <v>440</v>
      </c>
      <c r="E390" s="4"/>
      <c r="F390" s="55">
        <f t="shared" si="26"/>
        <v>1702.8439100000001</v>
      </c>
      <c r="G390" s="55">
        <f t="shared" si="26"/>
        <v>3072.2449000000001</v>
      </c>
    </row>
    <row r="391" spans="1:7" s="39" customFormat="1" ht="25.5" x14ac:dyDescent="0.2">
      <c r="A391" s="35" t="s">
        <v>71</v>
      </c>
      <c r="B391" s="93" t="s">
        <v>29</v>
      </c>
      <c r="C391" s="93" t="s">
        <v>35</v>
      </c>
      <c r="D391" s="93" t="s">
        <v>440</v>
      </c>
      <c r="E391" s="93" t="s">
        <v>72</v>
      </c>
      <c r="F391" s="83">
        <f>1668.7+34.14391</f>
        <v>1702.8439100000001</v>
      </c>
      <c r="G391" s="83">
        <f>3010.8+61.4449</f>
        <v>3072.2449000000001</v>
      </c>
    </row>
    <row r="392" spans="1:7" x14ac:dyDescent="0.2">
      <c r="A392" s="18" t="s">
        <v>111</v>
      </c>
      <c r="B392" s="11" t="s">
        <v>29</v>
      </c>
      <c r="C392" s="11" t="s">
        <v>35</v>
      </c>
      <c r="D392" s="11" t="s">
        <v>130</v>
      </c>
      <c r="E392" s="11"/>
      <c r="F392" s="54">
        <f t="shared" ref="F392:G392" si="27">F393</f>
        <v>2602.23</v>
      </c>
      <c r="G392" s="54">
        <f t="shared" si="27"/>
        <v>2602.23</v>
      </c>
    </row>
    <row r="393" spans="1:7" s="39" customFormat="1" ht="204" x14ac:dyDescent="0.2">
      <c r="A393" s="22" t="s">
        <v>377</v>
      </c>
      <c r="B393" s="4" t="s">
        <v>29</v>
      </c>
      <c r="C393" s="4" t="s">
        <v>35</v>
      </c>
      <c r="D393" s="4" t="s">
        <v>179</v>
      </c>
      <c r="E393" s="4"/>
      <c r="F393" s="55">
        <f>F394+F395</f>
        <v>2602.23</v>
      </c>
      <c r="G393" s="55">
        <f>G394+G395</f>
        <v>2602.23</v>
      </c>
    </row>
    <row r="394" spans="1:7" s="40" customFormat="1" x14ac:dyDescent="0.2">
      <c r="A394" s="14" t="s">
        <v>85</v>
      </c>
      <c r="B394" s="6" t="s">
        <v>29</v>
      </c>
      <c r="C394" s="6" t="s">
        <v>35</v>
      </c>
      <c r="D394" s="6" t="s">
        <v>179</v>
      </c>
      <c r="E394" s="6" t="s">
        <v>86</v>
      </c>
      <c r="F394" s="8">
        <f>2000+60+233.13</f>
        <v>2293.13</v>
      </c>
      <c r="G394" s="8">
        <f>2000+60+233.13</f>
        <v>2293.13</v>
      </c>
    </row>
    <row r="395" spans="1:7" s="40" customFormat="1" x14ac:dyDescent="0.2">
      <c r="A395" s="25" t="s">
        <v>95</v>
      </c>
      <c r="B395" s="6" t="s">
        <v>29</v>
      </c>
      <c r="C395" s="6" t="s">
        <v>35</v>
      </c>
      <c r="D395" s="6" t="s">
        <v>179</v>
      </c>
      <c r="E395" s="6" t="s">
        <v>96</v>
      </c>
      <c r="F395" s="8">
        <v>309.10000000000002</v>
      </c>
      <c r="G395" s="8">
        <v>309.10000000000002</v>
      </c>
    </row>
    <row r="396" spans="1:7" s="40" customFormat="1" x14ac:dyDescent="0.2">
      <c r="A396" s="27" t="s">
        <v>113</v>
      </c>
      <c r="B396" s="9" t="s">
        <v>29</v>
      </c>
      <c r="C396" s="9" t="s">
        <v>23</v>
      </c>
      <c r="D396" s="9"/>
      <c r="E396" s="9"/>
      <c r="F396" s="49">
        <f>F397</f>
        <v>2096.1509900000001</v>
      </c>
      <c r="G396" s="49">
        <f>G397</f>
        <v>2096.1509900000001</v>
      </c>
    </row>
    <row r="397" spans="1:7" ht="38.25" x14ac:dyDescent="0.2">
      <c r="A397" s="18" t="s">
        <v>500</v>
      </c>
      <c r="B397" s="11" t="s">
        <v>29</v>
      </c>
      <c r="C397" s="11" t="s">
        <v>23</v>
      </c>
      <c r="D397" s="11" t="s">
        <v>180</v>
      </c>
      <c r="E397" s="11"/>
      <c r="F397" s="54">
        <f>F398</f>
        <v>2096.1509900000001</v>
      </c>
      <c r="G397" s="54">
        <f>G398</f>
        <v>2096.1509900000001</v>
      </c>
    </row>
    <row r="398" spans="1:7" ht="22.5" customHeight="1" x14ac:dyDescent="0.2">
      <c r="A398" s="41" t="s">
        <v>320</v>
      </c>
      <c r="B398" s="7" t="s">
        <v>29</v>
      </c>
      <c r="C398" s="7" t="s">
        <v>23</v>
      </c>
      <c r="D398" s="7" t="s">
        <v>276</v>
      </c>
      <c r="E398" s="7"/>
      <c r="F398" s="59">
        <f t="shared" ref="F398:G400" si="28">F399</f>
        <v>2096.1509900000001</v>
      </c>
      <c r="G398" s="59">
        <f t="shared" si="28"/>
        <v>2096.1509900000001</v>
      </c>
    </row>
    <row r="399" spans="1:7" ht="27" customHeight="1" x14ac:dyDescent="0.2">
      <c r="A399" s="24" t="s">
        <v>4</v>
      </c>
      <c r="B399" s="4" t="s">
        <v>29</v>
      </c>
      <c r="C399" s="4" t="s">
        <v>23</v>
      </c>
      <c r="D399" s="4" t="s">
        <v>277</v>
      </c>
      <c r="E399" s="4"/>
      <c r="F399" s="55">
        <f>F400</f>
        <v>2096.1509900000001</v>
      </c>
      <c r="G399" s="55">
        <f>G400</f>
        <v>2096.1509900000001</v>
      </c>
    </row>
    <row r="400" spans="1:7" ht="25.5" x14ac:dyDescent="0.2">
      <c r="A400" s="24" t="s">
        <v>399</v>
      </c>
      <c r="B400" s="4" t="s">
        <v>29</v>
      </c>
      <c r="C400" s="4" t="s">
        <v>23</v>
      </c>
      <c r="D400" s="4" t="s">
        <v>278</v>
      </c>
      <c r="E400" s="4"/>
      <c r="F400" s="55">
        <f t="shared" si="28"/>
        <v>2096.1509900000001</v>
      </c>
      <c r="G400" s="55">
        <f t="shared" si="28"/>
        <v>2096.1509900000001</v>
      </c>
    </row>
    <row r="401" spans="1:7" ht="18.75" customHeight="1" x14ac:dyDescent="0.2">
      <c r="A401" s="25" t="s">
        <v>5</v>
      </c>
      <c r="B401" s="6" t="s">
        <v>29</v>
      </c>
      <c r="C401" s="6" t="s">
        <v>23</v>
      </c>
      <c r="D401" s="6" t="s">
        <v>278</v>
      </c>
      <c r="E401" s="6" t="s">
        <v>6</v>
      </c>
      <c r="F401" s="83">
        <f>1746.15099+350</f>
        <v>2096.1509900000001</v>
      </c>
      <c r="G401" s="83">
        <f>1746.15099+350</f>
        <v>2096.1509900000001</v>
      </c>
    </row>
    <row r="402" spans="1:7" ht="15" customHeight="1" x14ac:dyDescent="0.2">
      <c r="A402" s="27" t="s">
        <v>48</v>
      </c>
      <c r="B402" s="9" t="s">
        <v>29</v>
      </c>
      <c r="C402" s="9" t="s">
        <v>28</v>
      </c>
      <c r="D402" s="9"/>
      <c r="E402" s="9"/>
      <c r="F402" s="49">
        <f>F403</f>
        <v>4736.5</v>
      </c>
      <c r="G402" s="49">
        <f>G403</f>
        <v>4736.5</v>
      </c>
    </row>
    <row r="403" spans="1:7" x14ac:dyDescent="0.2">
      <c r="A403" s="34" t="s">
        <v>111</v>
      </c>
      <c r="B403" s="11" t="s">
        <v>29</v>
      </c>
      <c r="C403" s="11" t="s">
        <v>28</v>
      </c>
      <c r="D403" s="11" t="s">
        <v>130</v>
      </c>
      <c r="E403" s="11"/>
      <c r="F403" s="50">
        <f>F404+F409+F414</f>
        <v>4736.5</v>
      </c>
      <c r="G403" s="50">
        <f>G404+G409+G414</f>
        <v>4736.5</v>
      </c>
    </row>
    <row r="404" spans="1:7" ht="51" x14ac:dyDescent="0.2">
      <c r="A404" s="24" t="s">
        <v>64</v>
      </c>
      <c r="B404" s="4" t="s">
        <v>29</v>
      </c>
      <c r="C404" s="4" t="s">
        <v>28</v>
      </c>
      <c r="D404" s="4" t="s">
        <v>156</v>
      </c>
      <c r="E404" s="4"/>
      <c r="F404" s="84">
        <f>SUM(F405:F408)</f>
        <v>1617.9999999999998</v>
      </c>
      <c r="G404" s="84">
        <f>SUM(G405:G408)</f>
        <v>1617.9999999999998</v>
      </c>
    </row>
    <row r="405" spans="1:7" ht="25.5" x14ac:dyDescent="0.2">
      <c r="A405" s="35" t="s">
        <v>128</v>
      </c>
      <c r="B405" s="6" t="s">
        <v>29</v>
      </c>
      <c r="C405" s="6" t="s">
        <v>28</v>
      </c>
      <c r="D405" s="6" t="s">
        <v>156</v>
      </c>
      <c r="E405" s="6" t="s">
        <v>68</v>
      </c>
      <c r="F405" s="83">
        <v>1174.8699999999999</v>
      </c>
      <c r="G405" s="83">
        <v>1174.8699999999999</v>
      </c>
    </row>
    <row r="406" spans="1:7" ht="38.25" x14ac:dyDescent="0.2">
      <c r="A406" s="35" t="s">
        <v>129</v>
      </c>
      <c r="B406" s="6" t="s">
        <v>29</v>
      </c>
      <c r="C406" s="6" t="s">
        <v>28</v>
      </c>
      <c r="D406" s="6" t="s">
        <v>156</v>
      </c>
      <c r="E406" s="6" t="s">
        <v>122</v>
      </c>
      <c r="F406" s="83">
        <v>374.31</v>
      </c>
      <c r="G406" s="83">
        <v>374.31</v>
      </c>
    </row>
    <row r="407" spans="1:7" ht="25.5" x14ac:dyDescent="0.2">
      <c r="A407" s="35" t="s">
        <v>69</v>
      </c>
      <c r="B407" s="6" t="s">
        <v>29</v>
      </c>
      <c r="C407" s="6" t="s">
        <v>28</v>
      </c>
      <c r="D407" s="6" t="s">
        <v>156</v>
      </c>
      <c r="E407" s="6" t="s">
        <v>70</v>
      </c>
      <c r="F407" s="83">
        <v>35.82</v>
      </c>
      <c r="G407" s="83">
        <v>35.82</v>
      </c>
    </row>
    <row r="408" spans="1:7" ht="25.5" x14ac:dyDescent="0.2">
      <c r="A408" s="35" t="s">
        <v>71</v>
      </c>
      <c r="B408" s="6" t="s">
        <v>29</v>
      </c>
      <c r="C408" s="6" t="s">
        <v>28</v>
      </c>
      <c r="D408" s="6" t="s">
        <v>156</v>
      </c>
      <c r="E408" s="6" t="s">
        <v>72</v>
      </c>
      <c r="F408" s="83">
        <v>33</v>
      </c>
      <c r="G408" s="83">
        <v>33</v>
      </c>
    </row>
    <row r="409" spans="1:7" ht="38.25" x14ac:dyDescent="0.2">
      <c r="A409" s="24" t="s">
        <v>63</v>
      </c>
      <c r="B409" s="4" t="s">
        <v>29</v>
      </c>
      <c r="C409" s="4" t="s">
        <v>28</v>
      </c>
      <c r="D409" s="4" t="s">
        <v>158</v>
      </c>
      <c r="E409" s="4"/>
      <c r="F409" s="84">
        <f>SUM(F410:F413)</f>
        <v>2696.7</v>
      </c>
      <c r="G409" s="84">
        <f>SUM(G410:G413)</f>
        <v>2696.7</v>
      </c>
    </row>
    <row r="410" spans="1:7" ht="25.5" x14ac:dyDescent="0.2">
      <c r="A410" s="35" t="s">
        <v>128</v>
      </c>
      <c r="B410" s="6" t="s">
        <v>29</v>
      </c>
      <c r="C410" s="6" t="s">
        <v>28</v>
      </c>
      <c r="D410" s="6" t="s">
        <v>158</v>
      </c>
      <c r="E410" s="6" t="s">
        <v>68</v>
      </c>
      <c r="F410" s="83">
        <v>1778.74</v>
      </c>
      <c r="G410" s="83">
        <v>1778.74</v>
      </c>
    </row>
    <row r="411" spans="1:7" s="39" customFormat="1" ht="38.25" x14ac:dyDescent="0.2">
      <c r="A411" s="35" t="s">
        <v>129</v>
      </c>
      <c r="B411" s="6" t="s">
        <v>29</v>
      </c>
      <c r="C411" s="6" t="s">
        <v>28</v>
      </c>
      <c r="D411" s="6" t="s">
        <v>158</v>
      </c>
      <c r="E411" s="6" t="s">
        <v>122</v>
      </c>
      <c r="F411" s="83">
        <v>536.79999999999995</v>
      </c>
      <c r="G411" s="83">
        <v>536.79999999999995</v>
      </c>
    </row>
    <row r="412" spans="1:7" ht="25.5" x14ac:dyDescent="0.2">
      <c r="A412" s="35" t="s">
        <v>69</v>
      </c>
      <c r="B412" s="6" t="s">
        <v>29</v>
      </c>
      <c r="C412" s="6" t="s">
        <v>28</v>
      </c>
      <c r="D412" s="6" t="s">
        <v>158</v>
      </c>
      <c r="E412" s="6" t="s">
        <v>70</v>
      </c>
      <c r="F412" s="83">
        <v>86</v>
      </c>
      <c r="G412" s="83">
        <v>86</v>
      </c>
    </row>
    <row r="413" spans="1:7" ht="25.5" x14ac:dyDescent="0.2">
      <c r="A413" s="35" t="s">
        <v>71</v>
      </c>
      <c r="B413" s="6" t="s">
        <v>29</v>
      </c>
      <c r="C413" s="6" t="s">
        <v>28</v>
      </c>
      <c r="D413" s="6" t="s">
        <v>158</v>
      </c>
      <c r="E413" s="6" t="s">
        <v>72</v>
      </c>
      <c r="F413" s="83">
        <v>295.16000000000003</v>
      </c>
      <c r="G413" s="83">
        <v>295.16000000000003</v>
      </c>
    </row>
    <row r="414" spans="1:7" ht="51" x14ac:dyDescent="0.2">
      <c r="A414" s="81" t="s">
        <v>366</v>
      </c>
      <c r="B414" s="82" t="s">
        <v>29</v>
      </c>
      <c r="C414" s="82" t="s">
        <v>28</v>
      </c>
      <c r="D414" s="82" t="s">
        <v>367</v>
      </c>
      <c r="E414" s="82"/>
      <c r="F414" s="84">
        <f>SUM(F415:F418)</f>
        <v>421.8</v>
      </c>
      <c r="G414" s="84">
        <f>SUM(G415:G418)</f>
        <v>421.8</v>
      </c>
    </row>
    <row r="415" spans="1:7" ht="25.5" x14ac:dyDescent="0.2">
      <c r="A415" s="35" t="s">
        <v>128</v>
      </c>
      <c r="B415" s="6" t="s">
        <v>29</v>
      </c>
      <c r="C415" s="6" t="s">
        <v>28</v>
      </c>
      <c r="D415" s="6" t="s">
        <v>367</v>
      </c>
      <c r="E415" s="6" t="s">
        <v>68</v>
      </c>
      <c r="F415" s="89">
        <f>136.8+41.355</f>
        <v>178.155</v>
      </c>
      <c r="G415" s="89">
        <f>136.8+41.355</f>
        <v>178.155</v>
      </c>
    </row>
    <row r="416" spans="1:7" ht="38.25" x14ac:dyDescent="0.2">
      <c r="A416" s="35" t="s">
        <v>129</v>
      </c>
      <c r="B416" s="6" t="s">
        <v>29</v>
      </c>
      <c r="C416" s="6" t="s">
        <v>28</v>
      </c>
      <c r="D416" s="6" t="s">
        <v>367</v>
      </c>
      <c r="E416" s="6" t="s">
        <v>122</v>
      </c>
      <c r="F416" s="89">
        <f>41.3+12.49</f>
        <v>53.79</v>
      </c>
      <c r="G416" s="89">
        <f>41.3+12.49</f>
        <v>53.79</v>
      </c>
    </row>
    <row r="417" spans="1:7" ht="25.5" x14ac:dyDescent="0.2">
      <c r="A417" s="35" t="s">
        <v>71</v>
      </c>
      <c r="B417" s="6" t="s">
        <v>29</v>
      </c>
      <c r="C417" s="6" t="s">
        <v>28</v>
      </c>
      <c r="D417" s="6" t="s">
        <v>367</v>
      </c>
      <c r="E417" s="6" t="s">
        <v>72</v>
      </c>
      <c r="F417" s="89">
        <f>145.8+29.37</f>
        <v>175.17000000000002</v>
      </c>
      <c r="G417" s="89">
        <f>145.8+29.37</f>
        <v>175.17000000000002</v>
      </c>
    </row>
    <row r="418" spans="1:7" x14ac:dyDescent="0.2">
      <c r="A418" s="14" t="s">
        <v>369</v>
      </c>
      <c r="B418" s="6" t="s">
        <v>29</v>
      </c>
      <c r="C418" s="6" t="s">
        <v>28</v>
      </c>
      <c r="D418" s="6" t="s">
        <v>367</v>
      </c>
      <c r="E418" s="6" t="s">
        <v>368</v>
      </c>
      <c r="F418" s="89">
        <v>14.685</v>
      </c>
      <c r="G418" s="89">
        <v>14.685</v>
      </c>
    </row>
    <row r="419" spans="1:7" x14ac:dyDescent="0.2">
      <c r="A419" s="21" t="s">
        <v>90</v>
      </c>
      <c r="B419" s="10" t="s">
        <v>40</v>
      </c>
      <c r="C419" s="10"/>
      <c r="D419" s="10"/>
      <c r="E419" s="10"/>
      <c r="F419" s="48">
        <f>F420+F444+F436</f>
        <v>169830.54249999998</v>
      </c>
      <c r="G419" s="48">
        <f>G420+G444+G436</f>
        <v>25771.08</v>
      </c>
    </row>
    <row r="420" spans="1:7" x14ac:dyDescent="0.2">
      <c r="A420" s="23" t="s">
        <v>61</v>
      </c>
      <c r="B420" s="9" t="s">
        <v>40</v>
      </c>
      <c r="C420" s="9" t="s">
        <v>22</v>
      </c>
      <c r="D420" s="9"/>
      <c r="E420" s="9"/>
      <c r="F420" s="49">
        <f>F426++F421</f>
        <v>123011.90979999999</v>
      </c>
      <c r="G420" s="49">
        <f>G426++G421</f>
        <v>3621.8999999999996</v>
      </c>
    </row>
    <row r="421" spans="1:7" ht="38.25" x14ac:dyDescent="0.2">
      <c r="A421" s="38" t="s">
        <v>492</v>
      </c>
      <c r="B421" s="11" t="s">
        <v>40</v>
      </c>
      <c r="C421" s="11" t="s">
        <v>22</v>
      </c>
      <c r="D421" s="11" t="s">
        <v>351</v>
      </c>
      <c r="E421" s="11"/>
      <c r="F421" s="50">
        <f t="shared" ref="F421:G423" si="29">F422</f>
        <v>119390.0098</v>
      </c>
      <c r="G421" s="50">
        <f t="shared" si="29"/>
        <v>0</v>
      </c>
    </row>
    <row r="422" spans="1:7" ht="51" x14ac:dyDescent="0.2">
      <c r="A422" s="16" t="s">
        <v>428</v>
      </c>
      <c r="B422" s="4" t="s">
        <v>40</v>
      </c>
      <c r="C422" s="4" t="s">
        <v>22</v>
      </c>
      <c r="D422" s="4" t="s">
        <v>429</v>
      </c>
      <c r="E422" s="4"/>
      <c r="F422" s="5">
        <f t="shared" si="29"/>
        <v>119390.0098</v>
      </c>
      <c r="G422" s="5">
        <f t="shared" si="29"/>
        <v>0</v>
      </c>
    </row>
    <row r="423" spans="1:7" ht="38.25" x14ac:dyDescent="0.2">
      <c r="A423" s="16" t="s">
        <v>434</v>
      </c>
      <c r="B423" s="4" t="s">
        <v>40</v>
      </c>
      <c r="C423" s="4" t="s">
        <v>22</v>
      </c>
      <c r="D423" s="4" t="s">
        <v>435</v>
      </c>
      <c r="E423" s="4"/>
      <c r="F423" s="5">
        <f t="shared" si="29"/>
        <v>119390.0098</v>
      </c>
      <c r="G423" s="5">
        <f t="shared" si="29"/>
        <v>0</v>
      </c>
    </row>
    <row r="424" spans="1:7" x14ac:dyDescent="0.2">
      <c r="A424" s="16" t="s">
        <v>407</v>
      </c>
      <c r="B424" s="4" t="s">
        <v>40</v>
      </c>
      <c r="C424" s="4" t="s">
        <v>22</v>
      </c>
      <c r="D424" s="4" t="s">
        <v>436</v>
      </c>
      <c r="E424" s="4"/>
      <c r="F424" s="5">
        <f>SUM(F425:F425)</f>
        <v>119390.0098</v>
      </c>
      <c r="G424" s="5">
        <f>SUM(G425:G425)</f>
        <v>0</v>
      </c>
    </row>
    <row r="425" spans="1:7" ht="38.25" x14ac:dyDescent="0.2">
      <c r="A425" s="103" t="s">
        <v>421</v>
      </c>
      <c r="B425" s="6" t="s">
        <v>40</v>
      </c>
      <c r="C425" s="6" t="s">
        <v>22</v>
      </c>
      <c r="D425" s="6" t="s">
        <v>436</v>
      </c>
      <c r="E425" s="6" t="s">
        <v>420</v>
      </c>
      <c r="F425" s="20">
        <v>119390.0098</v>
      </c>
      <c r="G425" s="20">
        <v>0</v>
      </c>
    </row>
    <row r="426" spans="1:7" ht="38.25" x14ac:dyDescent="0.2">
      <c r="A426" s="18" t="s">
        <v>500</v>
      </c>
      <c r="B426" s="11" t="s">
        <v>40</v>
      </c>
      <c r="C426" s="11" t="s">
        <v>22</v>
      </c>
      <c r="D426" s="11" t="s">
        <v>180</v>
      </c>
      <c r="E426" s="11"/>
      <c r="F426" s="50">
        <f>F431+F427</f>
        <v>3621.8999999999996</v>
      </c>
      <c r="G426" s="50">
        <f>G431+G427</f>
        <v>3621.8999999999996</v>
      </c>
    </row>
    <row r="427" spans="1:7" ht="27" x14ac:dyDescent="0.2">
      <c r="A427" s="41" t="s">
        <v>393</v>
      </c>
      <c r="B427" s="7" t="s">
        <v>40</v>
      </c>
      <c r="C427" s="7" t="s">
        <v>22</v>
      </c>
      <c r="D427" s="74" t="s">
        <v>396</v>
      </c>
      <c r="E427" s="7"/>
      <c r="F427" s="42">
        <f>F429</f>
        <v>150</v>
      </c>
      <c r="G427" s="42">
        <f>G429</f>
        <v>150</v>
      </c>
    </row>
    <row r="428" spans="1:7" ht="25.5" x14ac:dyDescent="0.2">
      <c r="A428" s="24" t="s">
        <v>394</v>
      </c>
      <c r="B428" s="4" t="s">
        <v>40</v>
      </c>
      <c r="C428" s="4" t="s">
        <v>22</v>
      </c>
      <c r="D428" s="68" t="s">
        <v>398</v>
      </c>
      <c r="E428" s="7"/>
      <c r="F428" s="5">
        <f>F429</f>
        <v>150</v>
      </c>
      <c r="G428" s="5">
        <f>G429</f>
        <v>150</v>
      </c>
    </row>
    <row r="429" spans="1:7" ht="25.5" x14ac:dyDescent="0.2">
      <c r="A429" s="24" t="s">
        <v>395</v>
      </c>
      <c r="B429" s="4" t="s">
        <v>40</v>
      </c>
      <c r="C429" s="4" t="s">
        <v>22</v>
      </c>
      <c r="D429" s="68" t="s">
        <v>397</v>
      </c>
      <c r="E429" s="4"/>
      <c r="F429" s="5">
        <f>F430</f>
        <v>150</v>
      </c>
      <c r="G429" s="5">
        <f>G430</f>
        <v>150</v>
      </c>
    </row>
    <row r="430" spans="1:7" ht="25.5" x14ac:dyDescent="0.2">
      <c r="A430" s="15" t="s">
        <v>99</v>
      </c>
      <c r="B430" s="6" t="s">
        <v>40</v>
      </c>
      <c r="C430" s="6" t="s">
        <v>22</v>
      </c>
      <c r="D430" s="69" t="s">
        <v>397</v>
      </c>
      <c r="E430" s="6" t="s">
        <v>72</v>
      </c>
      <c r="F430" s="20">
        <v>150</v>
      </c>
      <c r="G430" s="20">
        <v>150</v>
      </c>
    </row>
    <row r="431" spans="1:7" ht="27" x14ac:dyDescent="0.2">
      <c r="A431" s="41" t="s">
        <v>323</v>
      </c>
      <c r="B431" s="7" t="s">
        <v>40</v>
      </c>
      <c r="C431" s="7" t="s">
        <v>22</v>
      </c>
      <c r="D431" s="74" t="s">
        <v>504</v>
      </c>
      <c r="E431" s="7"/>
      <c r="F431" s="42">
        <f>F432</f>
        <v>3471.8999999999996</v>
      </c>
      <c r="G431" s="42">
        <f>G432</f>
        <v>3471.8999999999996</v>
      </c>
    </row>
    <row r="432" spans="1:7" ht="25.5" x14ac:dyDescent="0.2">
      <c r="A432" s="16" t="s">
        <v>505</v>
      </c>
      <c r="B432" s="4" t="s">
        <v>40</v>
      </c>
      <c r="C432" s="4" t="s">
        <v>22</v>
      </c>
      <c r="D432" s="68" t="s">
        <v>279</v>
      </c>
      <c r="E432" s="4"/>
      <c r="F432" s="5">
        <f>F433</f>
        <v>3471.8999999999996</v>
      </c>
      <c r="G432" s="5">
        <f>G433</f>
        <v>3471.8999999999996</v>
      </c>
    </row>
    <row r="433" spans="1:7" ht="25.5" x14ac:dyDescent="0.2">
      <c r="A433" s="16" t="s">
        <v>381</v>
      </c>
      <c r="B433" s="4" t="s">
        <v>40</v>
      </c>
      <c r="C433" s="4" t="s">
        <v>22</v>
      </c>
      <c r="D433" s="68" t="s">
        <v>280</v>
      </c>
      <c r="E433" s="4"/>
      <c r="F433" s="5">
        <f>F434+F435</f>
        <v>3471.8999999999996</v>
      </c>
      <c r="G433" s="5">
        <f>G434+G435</f>
        <v>3471.8999999999996</v>
      </c>
    </row>
    <row r="434" spans="1:7" x14ac:dyDescent="0.2">
      <c r="A434" s="15" t="s">
        <v>221</v>
      </c>
      <c r="B434" s="6" t="s">
        <v>40</v>
      </c>
      <c r="C434" s="6" t="s">
        <v>22</v>
      </c>
      <c r="D434" s="69" t="s">
        <v>280</v>
      </c>
      <c r="E434" s="6" t="s">
        <v>101</v>
      </c>
      <c r="F434" s="83">
        <v>2666.6</v>
      </c>
      <c r="G434" s="83">
        <v>2666.6</v>
      </c>
    </row>
    <row r="435" spans="1:7" ht="38.25" x14ac:dyDescent="0.2">
      <c r="A435" s="15" t="s">
        <v>222</v>
      </c>
      <c r="B435" s="6" t="s">
        <v>40</v>
      </c>
      <c r="C435" s="6" t="s">
        <v>22</v>
      </c>
      <c r="D435" s="69" t="s">
        <v>280</v>
      </c>
      <c r="E435" s="6" t="s">
        <v>146</v>
      </c>
      <c r="F435" s="83">
        <v>805.3</v>
      </c>
      <c r="G435" s="83">
        <v>805.3</v>
      </c>
    </row>
    <row r="436" spans="1:7" s="40" customFormat="1" x14ac:dyDescent="0.2">
      <c r="A436" s="23" t="s">
        <v>9</v>
      </c>
      <c r="B436" s="9" t="s">
        <v>40</v>
      </c>
      <c r="C436" s="9" t="s">
        <v>35</v>
      </c>
      <c r="D436" s="9"/>
      <c r="E436" s="9"/>
      <c r="F436" s="49">
        <f t="shared" ref="F436:G438" si="30">F437</f>
        <v>41630.332699999999</v>
      </c>
      <c r="G436" s="49">
        <f t="shared" si="30"/>
        <v>16960.88</v>
      </c>
    </row>
    <row r="437" spans="1:7" ht="38.25" x14ac:dyDescent="0.2">
      <c r="A437" s="18" t="s">
        <v>500</v>
      </c>
      <c r="B437" s="11" t="s">
        <v>40</v>
      </c>
      <c r="C437" s="11" t="s">
        <v>35</v>
      </c>
      <c r="D437" s="11" t="s">
        <v>180</v>
      </c>
      <c r="E437" s="11"/>
      <c r="F437" s="50">
        <f t="shared" si="30"/>
        <v>41630.332699999999</v>
      </c>
      <c r="G437" s="50">
        <f t="shared" si="30"/>
        <v>16960.88</v>
      </c>
    </row>
    <row r="438" spans="1:7" ht="13.5" x14ac:dyDescent="0.2">
      <c r="A438" s="31" t="s">
        <v>321</v>
      </c>
      <c r="B438" s="7" t="s">
        <v>40</v>
      </c>
      <c r="C438" s="7" t="s">
        <v>35</v>
      </c>
      <c r="D438" s="7" t="s">
        <v>292</v>
      </c>
      <c r="E438" s="7"/>
      <c r="F438" s="42">
        <f t="shared" si="30"/>
        <v>41630.332699999999</v>
      </c>
      <c r="G438" s="42">
        <f t="shared" si="30"/>
        <v>16960.88</v>
      </c>
    </row>
    <row r="439" spans="1:7" ht="25.5" x14ac:dyDescent="0.2">
      <c r="A439" s="24" t="s">
        <v>281</v>
      </c>
      <c r="B439" s="4" t="s">
        <v>40</v>
      </c>
      <c r="C439" s="4" t="s">
        <v>35</v>
      </c>
      <c r="D439" s="4" t="s">
        <v>282</v>
      </c>
      <c r="E439" s="4"/>
      <c r="F439" s="5">
        <f>F440+F442</f>
        <v>41630.332699999999</v>
      </c>
      <c r="G439" s="5">
        <f>G440+G442</f>
        <v>16960.88</v>
      </c>
    </row>
    <row r="440" spans="1:7" ht="25.5" x14ac:dyDescent="0.2">
      <c r="A440" s="24" t="s">
        <v>293</v>
      </c>
      <c r="B440" s="4" t="s">
        <v>40</v>
      </c>
      <c r="C440" s="4" t="s">
        <v>35</v>
      </c>
      <c r="D440" s="4" t="s">
        <v>283</v>
      </c>
      <c r="E440" s="4"/>
      <c r="F440" s="5">
        <f>F441</f>
        <v>28342.932699999998</v>
      </c>
      <c r="G440" s="5">
        <f>G441</f>
        <v>3673.48</v>
      </c>
    </row>
    <row r="441" spans="1:7" ht="51" x14ac:dyDescent="0.2">
      <c r="A441" s="25" t="s">
        <v>83</v>
      </c>
      <c r="B441" s="6" t="s">
        <v>40</v>
      </c>
      <c r="C441" s="6" t="s">
        <v>35</v>
      </c>
      <c r="D441" s="6" t="s">
        <v>283</v>
      </c>
      <c r="E441" s="6" t="s">
        <v>89</v>
      </c>
      <c r="F441" s="83">
        <f>32631.1-4288.1673</f>
        <v>28342.932699999998</v>
      </c>
      <c r="G441" s="83">
        <v>3673.48</v>
      </c>
    </row>
    <row r="442" spans="1:7" ht="25.5" x14ac:dyDescent="0.2">
      <c r="A442" s="24" t="s">
        <v>382</v>
      </c>
      <c r="B442" s="4" t="s">
        <v>40</v>
      </c>
      <c r="C442" s="4" t="s">
        <v>35</v>
      </c>
      <c r="D442" s="4" t="s">
        <v>298</v>
      </c>
      <c r="E442" s="4"/>
      <c r="F442" s="84">
        <f>F443</f>
        <v>13287.4</v>
      </c>
      <c r="G442" s="84">
        <f>G443</f>
        <v>13287.4</v>
      </c>
    </row>
    <row r="443" spans="1:7" s="39" customFormat="1" ht="51" x14ac:dyDescent="0.2">
      <c r="A443" s="25" t="s">
        <v>83</v>
      </c>
      <c r="B443" s="6" t="s">
        <v>40</v>
      </c>
      <c r="C443" s="6" t="s">
        <v>35</v>
      </c>
      <c r="D443" s="6" t="s">
        <v>298</v>
      </c>
      <c r="E443" s="6" t="s">
        <v>89</v>
      </c>
      <c r="F443" s="83">
        <v>13287.4</v>
      </c>
      <c r="G443" s="83">
        <v>13287.4</v>
      </c>
    </row>
    <row r="444" spans="1:7" x14ac:dyDescent="0.2">
      <c r="A444" s="23" t="s">
        <v>8</v>
      </c>
      <c r="B444" s="9" t="s">
        <v>40</v>
      </c>
      <c r="C444" s="9" t="s">
        <v>25</v>
      </c>
      <c r="D444" s="9"/>
      <c r="E444" s="9"/>
      <c r="F444" s="49">
        <f>F446</f>
        <v>5188.3000000000011</v>
      </c>
      <c r="G444" s="49">
        <f>G446</f>
        <v>5188.3000000000011</v>
      </c>
    </row>
    <row r="445" spans="1:7" ht="38.25" x14ac:dyDescent="0.2">
      <c r="A445" s="18" t="s">
        <v>500</v>
      </c>
      <c r="B445" s="11" t="s">
        <v>40</v>
      </c>
      <c r="C445" s="11" t="s">
        <v>25</v>
      </c>
      <c r="D445" s="11"/>
      <c r="E445" s="11"/>
      <c r="F445" s="50">
        <f>F446</f>
        <v>5188.3000000000011</v>
      </c>
      <c r="G445" s="50">
        <f>G446</f>
        <v>5188.3000000000011</v>
      </c>
    </row>
    <row r="446" spans="1:7" s="39" customFormat="1" ht="27" x14ac:dyDescent="0.2">
      <c r="A446" s="31" t="s">
        <v>322</v>
      </c>
      <c r="B446" s="7" t="s">
        <v>40</v>
      </c>
      <c r="C446" s="7" t="s">
        <v>25</v>
      </c>
      <c r="D446" s="7" t="s">
        <v>294</v>
      </c>
      <c r="E446" s="7"/>
      <c r="F446" s="42">
        <f>F447</f>
        <v>5188.3000000000011</v>
      </c>
      <c r="G446" s="42">
        <f>G447</f>
        <v>5188.3000000000011</v>
      </c>
    </row>
    <row r="447" spans="1:7" ht="38.25" x14ac:dyDescent="0.2">
      <c r="A447" s="30" t="s">
        <v>364</v>
      </c>
      <c r="B447" s="4" t="s">
        <v>40</v>
      </c>
      <c r="C447" s="4" t="s">
        <v>25</v>
      </c>
      <c r="D447" s="4" t="s">
        <v>379</v>
      </c>
      <c r="E447" s="4"/>
      <c r="F447" s="5">
        <f>F448+F451</f>
        <v>5188.3000000000011</v>
      </c>
      <c r="G447" s="5">
        <f>G448+G451</f>
        <v>5188.3000000000011</v>
      </c>
    </row>
    <row r="448" spans="1:7" ht="25.5" x14ac:dyDescent="0.2">
      <c r="A448" s="24" t="s">
        <v>98</v>
      </c>
      <c r="B448" s="4" t="s">
        <v>40</v>
      </c>
      <c r="C448" s="4" t="s">
        <v>25</v>
      </c>
      <c r="D448" s="4" t="s">
        <v>285</v>
      </c>
      <c r="E448" s="4"/>
      <c r="F448" s="5">
        <f>F449+F450</f>
        <v>1079.6000000000001</v>
      </c>
      <c r="G448" s="5">
        <f>G449+G450</f>
        <v>1079.6000000000001</v>
      </c>
    </row>
    <row r="449" spans="1:7" ht="25.5" x14ac:dyDescent="0.2">
      <c r="A449" s="14" t="s">
        <v>128</v>
      </c>
      <c r="B449" s="6" t="s">
        <v>40</v>
      </c>
      <c r="C449" s="6" t="s">
        <v>25</v>
      </c>
      <c r="D449" s="6" t="s">
        <v>285</v>
      </c>
      <c r="E449" s="6" t="s">
        <v>68</v>
      </c>
      <c r="F449" s="83">
        <v>829.2</v>
      </c>
      <c r="G449" s="83">
        <v>829.2</v>
      </c>
    </row>
    <row r="450" spans="1:7" ht="38.25" x14ac:dyDescent="0.2">
      <c r="A450" s="14" t="s">
        <v>129</v>
      </c>
      <c r="B450" s="6" t="s">
        <v>40</v>
      </c>
      <c r="C450" s="6" t="s">
        <v>25</v>
      </c>
      <c r="D450" s="6" t="s">
        <v>285</v>
      </c>
      <c r="E450" s="6" t="s">
        <v>122</v>
      </c>
      <c r="F450" s="83">
        <v>250.4</v>
      </c>
      <c r="G450" s="83">
        <v>250.4</v>
      </c>
    </row>
    <row r="451" spans="1:7" ht="25.5" x14ac:dyDescent="0.2">
      <c r="A451" s="29" t="s">
        <v>7</v>
      </c>
      <c r="B451" s="4" t="s">
        <v>40</v>
      </c>
      <c r="C451" s="4" t="s">
        <v>25</v>
      </c>
      <c r="D451" s="4" t="s">
        <v>286</v>
      </c>
      <c r="E451" s="4"/>
      <c r="F451" s="84">
        <f>SUM(F452:F454)</f>
        <v>4108.7000000000007</v>
      </c>
      <c r="G451" s="84">
        <f>SUM(G452:G454)</f>
        <v>4108.7000000000007</v>
      </c>
    </row>
    <row r="452" spans="1:7" x14ac:dyDescent="0.2">
      <c r="A452" s="37" t="s">
        <v>220</v>
      </c>
      <c r="B452" s="6" t="s">
        <v>40</v>
      </c>
      <c r="C452" s="6" t="s">
        <v>25</v>
      </c>
      <c r="D452" s="6" t="s">
        <v>286</v>
      </c>
      <c r="E452" s="6" t="s">
        <v>101</v>
      </c>
      <c r="F452" s="83">
        <f>2462.9+689.7</f>
        <v>3152.6000000000004</v>
      </c>
      <c r="G452" s="83">
        <f>2462.9+689.7</f>
        <v>3152.6000000000004</v>
      </c>
    </row>
    <row r="453" spans="1:7" ht="38.25" x14ac:dyDescent="0.2">
      <c r="A453" s="14" t="s">
        <v>222</v>
      </c>
      <c r="B453" s="6" t="s">
        <v>40</v>
      </c>
      <c r="C453" s="6" t="s">
        <v>25</v>
      </c>
      <c r="D453" s="6" t="s">
        <v>286</v>
      </c>
      <c r="E453" s="6" t="s">
        <v>146</v>
      </c>
      <c r="F453" s="83">
        <f>743.8+208.3</f>
        <v>952.09999999999991</v>
      </c>
      <c r="G453" s="83">
        <f>743.8+208.3</f>
        <v>952.09999999999991</v>
      </c>
    </row>
    <row r="454" spans="1:7" ht="13.5" customHeight="1" x14ac:dyDescent="0.2">
      <c r="A454" s="14" t="s">
        <v>147</v>
      </c>
      <c r="B454" s="6" t="s">
        <v>40</v>
      </c>
      <c r="C454" s="6" t="s">
        <v>25</v>
      </c>
      <c r="D454" s="6" t="s">
        <v>286</v>
      </c>
      <c r="E454" s="6" t="s">
        <v>75</v>
      </c>
      <c r="F454" s="83">
        <v>4</v>
      </c>
      <c r="G454" s="83">
        <v>4</v>
      </c>
    </row>
    <row r="455" spans="1:7" s="58" customFormat="1" ht="38.25" x14ac:dyDescent="0.2">
      <c r="A455" s="21" t="s">
        <v>91</v>
      </c>
      <c r="B455" s="10" t="s">
        <v>42</v>
      </c>
      <c r="C455" s="10"/>
      <c r="D455" s="10"/>
      <c r="E455" s="10"/>
      <c r="F455" s="48">
        <f t="shared" ref="F455:G458" si="31">F456</f>
        <v>15803.699999999999</v>
      </c>
      <c r="G455" s="48">
        <f t="shared" si="31"/>
        <v>16088.9</v>
      </c>
    </row>
    <row r="456" spans="1:7" s="58" customFormat="1" ht="38.25" x14ac:dyDescent="0.2">
      <c r="A456" s="23" t="s">
        <v>59</v>
      </c>
      <c r="B456" s="9" t="s">
        <v>42</v>
      </c>
      <c r="C456" s="9" t="s">
        <v>21</v>
      </c>
      <c r="D456" s="9"/>
      <c r="E456" s="9"/>
      <c r="F456" s="49">
        <f t="shared" si="31"/>
        <v>15803.699999999999</v>
      </c>
      <c r="G456" s="49">
        <f t="shared" si="31"/>
        <v>16088.9</v>
      </c>
    </row>
    <row r="457" spans="1:7" ht="25.5" x14ac:dyDescent="0.2">
      <c r="A457" s="38" t="s">
        <v>484</v>
      </c>
      <c r="B457" s="11" t="s">
        <v>42</v>
      </c>
      <c r="C457" s="11" t="s">
        <v>21</v>
      </c>
      <c r="D457" s="11" t="s">
        <v>124</v>
      </c>
      <c r="E457" s="11"/>
      <c r="F457" s="50">
        <f t="shared" si="31"/>
        <v>15803.699999999999</v>
      </c>
      <c r="G457" s="50">
        <f t="shared" si="31"/>
        <v>16088.9</v>
      </c>
    </row>
    <row r="458" spans="1:7" ht="27" x14ac:dyDescent="0.2">
      <c r="A458" s="31" t="s">
        <v>304</v>
      </c>
      <c r="B458" s="7" t="s">
        <v>42</v>
      </c>
      <c r="C458" s="7" t="s">
        <v>21</v>
      </c>
      <c r="D458" s="7" t="s">
        <v>131</v>
      </c>
      <c r="E458" s="7"/>
      <c r="F458" s="42">
        <f t="shared" si="31"/>
        <v>15803.699999999999</v>
      </c>
      <c r="G458" s="42">
        <f t="shared" si="31"/>
        <v>16088.9</v>
      </c>
    </row>
    <row r="459" spans="1:7" s="58" customFormat="1" ht="25.5" x14ac:dyDescent="0.2">
      <c r="A459" s="16" t="s">
        <v>132</v>
      </c>
      <c r="B459" s="4" t="s">
        <v>42</v>
      </c>
      <c r="C459" s="4" t="s">
        <v>21</v>
      </c>
      <c r="D459" s="4" t="s">
        <v>133</v>
      </c>
      <c r="E459" s="4"/>
      <c r="F459" s="5">
        <f>F460+F462</f>
        <v>15803.699999999999</v>
      </c>
      <c r="G459" s="5">
        <f>G460+G462</f>
        <v>16088.9</v>
      </c>
    </row>
    <row r="460" spans="1:7" s="58" customFormat="1" ht="25.5" x14ac:dyDescent="0.2">
      <c r="A460" s="16" t="s">
        <v>46</v>
      </c>
      <c r="B460" s="4" t="s">
        <v>42</v>
      </c>
      <c r="C460" s="4" t="s">
        <v>21</v>
      </c>
      <c r="D460" s="4" t="s">
        <v>138</v>
      </c>
      <c r="E460" s="4"/>
      <c r="F460" s="5">
        <f>SUM(F461)</f>
        <v>15693.3</v>
      </c>
      <c r="G460" s="5">
        <f>SUM(G461)</f>
        <v>15974.1</v>
      </c>
    </row>
    <row r="461" spans="1:7" s="58" customFormat="1" x14ac:dyDescent="0.2">
      <c r="A461" s="19" t="s">
        <v>104</v>
      </c>
      <c r="B461" s="6" t="s">
        <v>42</v>
      </c>
      <c r="C461" s="6" t="s">
        <v>21</v>
      </c>
      <c r="D461" s="6" t="s">
        <v>138</v>
      </c>
      <c r="E461" s="6" t="s">
        <v>92</v>
      </c>
      <c r="F461" s="83">
        <f>15693.3</f>
        <v>15693.3</v>
      </c>
      <c r="G461" s="83">
        <v>15974.1</v>
      </c>
    </row>
    <row r="462" spans="1:7" s="58" customFormat="1" ht="25.5" x14ac:dyDescent="0.2">
      <c r="A462" s="28" t="s">
        <v>103</v>
      </c>
      <c r="B462" s="4" t="s">
        <v>42</v>
      </c>
      <c r="C462" s="4" t="s">
        <v>21</v>
      </c>
      <c r="D462" s="4" t="s">
        <v>134</v>
      </c>
      <c r="E462" s="4"/>
      <c r="F462" s="5">
        <f>SUM(F463)</f>
        <v>110.4</v>
      </c>
      <c r="G462" s="5">
        <f>SUM(G463)</f>
        <v>114.8</v>
      </c>
    </row>
    <row r="463" spans="1:7" s="58" customFormat="1" x14ac:dyDescent="0.2">
      <c r="A463" s="19" t="s">
        <v>104</v>
      </c>
      <c r="B463" s="6" t="s">
        <v>42</v>
      </c>
      <c r="C463" s="6" t="s">
        <v>21</v>
      </c>
      <c r="D463" s="6" t="s">
        <v>134</v>
      </c>
      <c r="E463" s="6" t="s">
        <v>92</v>
      </c>
      <c r="F463" s="83">
        <v>110.4</v>
      </c>
      <c r="G463" s="83">
        <v>114.8</v>
      </c>
    </row>
    <row r="464" spans="1:7" s="40" customFormat="1" ht="13.5" x14ac:dyDescent="0.2">
      <c r="A464" s="18" t="s">
        <v>43</v>
      </c>
      <c r="B464" s="11"/>
      <c r="C464" s="11"/>
      <c r="D464" s="7"/>
      <c r="E464" s="11"/>
      <c r="F464" s="50">
        <v>8902.27</v>
      </c>
      <c r="G464" s="50">
        <v>17760.38</v>
      </c>
    </row>
    <row r="465" spans="1:9" x14ac:dyDescent="0.2">
      <c r="A465" s="47" t="s">
        <v>38</v>
      </c>
      <c r="B465" s="56"/>
      <c r="C465" s="56"/>
      <c r="D465" s="56"/>
      <c r="E465" s="56"/>
      <c r="F465" s="90">
        <f>F18+F123+F129+F192+F220+F344+F381+F419+F455+F464</f>
        <v>1749163.87763</v>
      </c>
      <c r="G465" s="90">
        <f>G18+G123+G129+G192+G220+G344+G381+G419+G455+G464</f>
        <v>1361403.2604199999</v>
      </c>
      <c r="H465" s="95"/>
    </row>
    <row r="466" spans="1:9" x14ac:dyDescent="0.2">
      <c r="F466" s="13"/>
      <c r="G466" s="13"/>
    </row>
    <row r="467" spans="1:9" x14ac:dyDescent="0.2">
      <c r="E467" s="91"/>
      <c r="F467" s="91">
        <v>1740261.60763</v>
      </c>
      <c r="G467" s="91">
        <v>1343642.8804200001</v>
      </c>
      <c r="H467" s="95"/>
      <c r="I467" s="95"/>
    </row>
    <row r="468" spans="1:9" x14ac:dyDescent="0.2">
      <c r="E468" s="13"/>
      <c r="F468" s="92"/>
      <c r="G468" s="92"/>
    </row>
    <row r="469" spans="1:9" x14ac:dyDescent="0.2">
      <c r="D469" s="13"/>
      <c r="F469" s="77">
        <f>F465-F467</f>
        <v>8902.2700000000186</v>
      </c>
      <c r="G469" s="77">
        <f>G465-G467</f>
        <v>17760.379999999888</v>
      </c>
    </row>
    <row r="470" spans="1:9" x14ac:dyDescent="0.2">
      <c r="D470" s="13"/>
      <c r="F470" s="77"/>
      <c r="G470" s="77"/>
    </row>
    <row r="471" spans="1:9" x14ac:dyDescent="0.2">
      <c r="F471" s="77"/>
      <c r="G471" s="77"/>
    </row>
    <row r="472" spans="1:9" x14ac:dyDescent="0.2">
      <c r="F472" s="13"/>
      <c r="G472" s="13"/>
    </row>
    <row r="473" spans="1:9" x14ac:dyDescent="0.2">
      <c r="F473" s="13"/>
      <c r="G473" s="13"/>
    </row>
    <row r="474" spans="1:9" x14ac:dyDescent="0.2">
      <c r="F474" s="13"/>
      <c r="G474" s="13"/>
    </row>
    <row r="476" spans="1:9" x14ac:dyDescent="0.2">
      <c r="F476" s="78"/>
      <c r="G476" s="78"/>
    </row>
    <row r="477" spans="1:9" x14ac:dyDescent="0.2">
      <c r="F477" s="96"/>
      <c r="G477" s="96"/>
    </row>
    <row r="479" spans="1:9" x14ac:dyDescent="0.2">
      <c r="F479" s="77"/>
      <c r="G479" s="77"/>
    </row>
    <row r="481" spans="6:7" x14ac:dyDescent="0.2">
      <c r="F481" s="95"/>
      <c r="G481" s="95"/>
    </row>
  </sheetData>
  <autoFilter ref="A17:G474" xr:uid="{00000000-0009-0000-0000-000000000000}"/>
  <customSheetViews>
    <customSheetView guid="{EEE22FE9-2791-42E9-A817-80F665A3C2B4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74" xr:uid="{00000000-0009-0000-0000-000000000000}"/>
    </customSheetView>
    <customSheetView guid="{B46812A1-31F7-4855-BF8E-AA4C4CB82A31}" printArea="1" showAutoFilter="1" topLeftCell="A448">
      <selection activeCell="G468" sqref="G46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74" xr:uid="{FC1864F1-32B5-4BB2-BD11-37B85015D21B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G445" xr:uid="{82222FE3-CA34-4A97-B07C-A100091D2B8D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7:G445" xr:uid="{92576A66-277C-48ED-8EE6-E7BE652CAAB5}"/>
    </customSheetView>
    <customSheetView guid="{E97D42D2-9E10-4ADB-8FB1-0860F6F503F4}" showPageBreaks="1" printArea="1" showAutoFilter="1">
      <selection activeCell="G4" sqref="G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7:G475" xr:uid="{C3E0BFB1-27A7-43DF-8841-C8030284FB57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Александр Михайлович</cp:lastModifiedBy>
  <cp:lastPrinted>2023-10-06T02:20:27Z</cp:lastPrinted>
  <dcterms:created xsi:type="dcterms:W3CDTF">2004-12-22T00:45:04Z</dcterms:created>
  <dcterms:modified xsi:type="dcterms:W3CDTF">2023-12-14T09:05:17Z</dcterms:modified>
</cp:coreProperties>
</file>