
<file path=[Content_Types].xml><?xml version="1.0" encoding="utf-8"?>
<Types xmlns="http://schemas.openxmlformats.org/package/2006/content-types">
  <Override PartName="/xl/revisions/revisionLog521.xml" ContentType="application/vnd.openxmlformats-officedocument.spreadsheetml.revisionLog+xml"/>
  <Override PartName="/xl/revisions/revisionLog530.xml" ContentType="application/vnd.openxmlformats-officedocument.spreadsheetml.revisionLog+xml"/>
  <Override PartName="/xl/revisions/revisionLog503.xml" ContentType="application/vnd.openxmlformats-officedocument.spreadsheetml.revisionLog+xml"/>
  <Override PartName="/xl/revisions/revisionLog512.xml" ContentType="application/vnd.openxmlformats-officedocument.spreadsheetml.revisionLog+xml"/>
  <Override PartName="/xl/styles.xml" ContentType="application/vnd.openxmlformats-officedocument.spreadsheetml.styles+xml"/>
  <Override PartName="/xl/revisions/revisionLog510.xml" ContentType="application/vnd.openxmlformats-officedocument.spreadsheetml.revisionLog+xml"/>
  <Override PartName="/xl/revisions/userNames.xml" ContentType="application/vnd.openxmlformats-officedocument.spreadsheetml.userNames+xml"/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Override PartName="/xl/revisions/revisionLog121.xml" ContentType="application/vnd.openxmlformats-officedocument.spreadsheetml.revisionLog+xml"/>
  <Override PartName="/xl/revisions/revisionLog539.xml" ContentType="application/vnd.openxmlformats-officedocument.spreadsheetml.revisionLog+xml"/>
  <Override PartName="/xl/revisions/revisionLog51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15.xml" ContentType="application/vnd.openxmlformats-officedocument.spreadsheetml.revisionLog+xml"/>
  <Override PartName="/xl/revisions/revisionLog529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538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508.xml" ContentType="application/vnd.openxmlformats-officedocument.spreadsheetml.revisionLog+xml"/>
  <Override PartName="/xl/revisions/revisionLog537.xml" ContentType="application/vnd.openxmlformats-officedocument.spreadsheetml.revisionLog+xml"/>
  <Override PartName="/xl/revisions/revisionLog517.xml" ContentType="application/vnd.openxmlformats-officedocument.spreadsheetml.revisionLog+xml"/>
  <Override PartName="/xl/revisions/revisionLog52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7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527.xml" ContentType="application/vnd.openxmlformats-officedocument.spreadsheetml.revisionLog+xml"/>
  <Override PartName="/xl/revisions/revisionLog509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36.xml" ContentType="application/vnd.openxmlformats-officedocument.spreadsheetml.revisionLog+xml"/>
  <Override PartName="/xl/revisions/revisionLog518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35.xml" ContentType="application/vnd.openxmlformats-officedocument.spreadsheetml.revisionLog+xml"/>
  <Override PartName="/xl/revisions/revisionLog506.xml" ContentType="application/vnd.openxmlformats-officedocument.spreadsheetml.revisionLog+xml"/>
  <Override PartName="/xl/revisions/revisionLog515.xml" ContentType="application/vnd.openxmlformats-officedocument.spreadsheetml.revisionLog+xml"/>
  <Override PartName="/xl/revisions/revisionLog526.xml" ContentType="application/vnd.openxmlformats-officedocument.spreadsheetml.revisionLog+xml"/>
  <Override PartName="/xl/revisions/revisionLog516.xml" ContentType="application/vnd.openxmlformats-officedocument.spreadsheetml.revisionLog+xml"/>
  <Override PartName="/xl/revisions/revisionLog52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0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34.xml" ContentType="application/vnd.openxmlformats-officedocument.spreadsheetml.revisionLog+xml"/>
  <Override PartName="/xl/revisions/revisionLog513.xml" ContentType="application/vnd.openxmlformats-officedocument.spreadsheetml.revisionLog+xml"/>
  <Override PartName="/xl/revisions/revisionLog52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504.xml" ContentType="application/vnd.openxmlformats-officedocument.spreadsheetml.revisionLog+xml"/>
  <Override PartName="/xl/revisions/revisionLog533.xml" ContentType="application/vnd.openxmlformats-officedocument.spreadsheetml.revisionLog+xml"/>
  <Override PartName="/xl/revisions/revisionLog514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  <Override PartName="/xl/revisions/revisionLog505.xml" ContentType="application/vnd.openxmlformats-officedocument.spreadsheetml.revisionLog+xml"/>
  <Override PartName="/xl/revisions/revisionLog532.xml" ContentType="application/vnd.openxmlformats-officedocument.spreadsheetml.revisionLog+xml"/>
  <Override PartName="/xl/revisions/revisionLog541.xml" ContentType="application/vnd.openxmlformats-officedocument.spreadsheetml.revisionLog+xml"/>
  <Override PartName="/xl/revisions/revisionLog523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511.xml" ContentType="application/vnd.openxmlformats-officedocument.spreadsheetml.revisionLog+xml"/>
  <Override PartName="/xl/revisions/revisionLog540.xml" ContentType="application/vnd.openxmlformats-officedocument.spreadsheetml.revisionLog+xml"/>
  <Override PartName="/xl/revisions/revisionLog522.xml" ContentType="application/vnd.openxmlformats-officedocument.spreadsheetml.revisionLog+xml"/>
  <Override PartName="/xl/revisions/revisionLog531.xml" ContentType="application/vnd.openxmlformats-officedocument.spreadsheetml.revisionLog+xml"/>
  <Override PartName="/xl/revisions/revisionLog520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52 сессия от 27.12.2023\№ 310 Бюджет на 24-26 в 2 чтении МО\"/>
    </mc:Choice>
  </mc:AlternateContent>
  <xr:revisionPtr revIDLastSave="0" documentId="13_ncr:81_{3B5C51EC-245B-43B9-A62B-CD962083E7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функцион.структура!$A$13:$F$556</definedName>
    <definedName name="Top" localSheetId="0">функцион.структура!#REF!</definedName>
    <definedName name="Z_02B23763_CCF3_495C_9383_5F95B52C6E4A_.wvu.FilterData" localSheetId="0" hidden="1">функцион.структура!$A$13:$H$549</definedName>
    <definedName name="Z_0884989D_CFB8_433E_9DC3_007A15F08787_.wvu.FilterData" localSheetId="0" hidden="1">функцион.структура!$A$13:$F$556</definedName>
    <definedName name="Z_0962258E_7FEC_45BB_9F6F_812DB142D7D3_.wvu.FilterData" localSheetId="0" hidden="1">функцион.структура!$A$13:$F$549</definedName>
    <definedName name="Z_0AC28E1E_2838_40D1_A185_A3C1D8D5DA55_.wvu.FilterData" localSheetId="0" hidden="1">функцион.структура!$A$13:$F$556</definedName>
    <definedName name="Z_0B991D03_3758_44AC_8590_7A983E8FECC7_.wvu.FilterData" localSheetId="0" hidden="1">функцион.структура!$A$13:$F$556</definedName>
    <definedName name="Z_1540E9CA_2997_4E1B_906E_94AE412FC846_.wvu.FilterData" localSheetId="0" hidden="1">функцион.структура!$A$13:$F$556</definedName>
    <definedName name="Z_2DDB525D_A756_4AF2_961D_1A48B45E104D_.wvu.FilterData" localSheetId="0" hidden="1">функцион.структура!$A$13:$F$556</definedName>
    <definedName name="Z_2DDB525D_A756_4AF2_961D_1A48B45E104D_.wvu.PrintArea" localSheetId="0" hidden="1">функцион.структура!$A$1:$F$549</definedName>
    <definedName name="Z_3786A3F3_7EB8_49B2_A04B_7A0E72AD1C7D_.wvu.FilterData" localSheetId="0" hidden="1">функцион.структура!$A$13:$H$549</definedName>
    <definedName name="Z_46268BFF_7767_41AD_8DD2_9220C9E060B5_.wvu.FilterData" localSheetId="0" hidden="1">функцион.структура!$A$13:$F$556</definedName>
    <definedName name="Z_46268BFF_7767_41AD_8DD2_9220C9E060B5_.wvu.PrintArea" localSheetId="0" hidden="1">функцион.структура!$A$1:$F$549</definedName>
    <definedName name="Z_4F4D8688_6AF1_4BB3_87B1_06F4D1FA8222_.wvu.FilterData" localSheetId="0" hidden="1">функцион.структура!$A$13:$F$556</definedName>
    <definedName name="Z_519080D0_14D4_455C_B695_47327DBB8058_.wvu.FilterData" localSheetId="0" hidden="1">функцион.структура!$A$13:$F$556</definedName>
    <definedName name="Z_519080D0_14D4_455C_B695_47327DBB8058_.wvu.PrintArea" localSheetId="0" hidden="1">функцион.структура!$A$1:$F$549</definedName>
    <definedName name="Z_54B89DCF_F070_4BDE_9121_7C0B93C57FB3_.wvu.FilterData" localSheetId="0" hidden="1">функцион.структура!$A$13:$F$556</definedName>
    <definedName name="Z_5DFFD117_7452_4244_8154_2623D947165B_.wvu.FilterData" localSheetId="0" hidden="1">функцион.структура!$A$13:$F$556</definedName>
    <definedName name="Z_61A549A4_F123_4413_B321_2E14EC38E18A_.wvu.FilterData" localSheetId="0" hidden="1">функцион.структура!$A$13:$F$556</definedName>
    <definedName name="Z_629918FE_B1DF_464A_BF50_03D18729BC02_.wvu.FilterData" localSheetId="0" hidden="1">функцион.структура!$A$13:$F$556</definedName>
    <definedName name="Z_629918FE_B1DF_464A_BF50_03D18729BC02_.wvu.PrintArea" localSheetId="0" hidden="1">функцион.структура!$A$1:$F$549</definedName>
    <definedName name="Z_683736F1_FEF9_48A4_8C1A_A3E08645BD86_.wvu.FilterData" localSheetId="0" hidden="1">функцион.структура!$A$13:$F$549</definedName>
    <definedName name="Z_6C334063_1DB9_4CC2_A59B_3A4CBEDE88DC_.wvu.FilterData" localSheetId="0" hidden="1">функцион.структура!$A$13:$F$549</definedName>
    <definedName name="Z_70242F4D_CC02_4A64_8DD1_8AA5D37314E9_.wvu.FilterData" localSheetId="0" hidden="1">функцион.структура!$A$13:$F$549</definedName>
    <definedName name="Z_7D02A47D_1C14_45B8_9BEF_7CC191CB3095_.wvu.FilterData" localSheetId="0" hidden="1">функцион.структура!$A$13:$F$556</definedName>
    <definedName name="Z_97ABFCCB_6B5D_4655_BFFF_42DE8E1EC4AD_.wvu.FilterData" localSheetId="0" hidden="1">функцион.структура!$A$13:$F$556</definedName>
    <definedName name="Z_A2DC2F9F_1FF3_4527_AAF5_D77C44405D20_.wvu.FilterData" localSheetId="0" hidden="1">функцион.структура!$A$13:$F$556</definedName>
    <definedName name="Z_AE32E14C_C5CB_469A_8B6D_FF52230941EC_.wvu.FilterData" localSheetId="0" hidden="1">функцион.структура!$A$13:$F$556</definedName>
    <definedName name="Z_AE5A14C6_19BF_4DBB_9A88_2BA48047581A_.wvu.FilterData" localSheetId="0" hidden="1">функцион.структура!$A$13:$H$549</definedName>
    <definedName name="Z_D244472F_DEC4_47E1_80C0_F2E3BD029926_.wvu.FilterData" localSheetId="0" hidden="1">функцион.структура!$A$13:$F$556</definedName>
    <definedName name="Z_D3D2B5EF_65DD_4123_A9D7_F84BF8BF76CA_.wvu.FilterData" localSheetId="0" hidden="1">функцион.структура!$A$13:$H$549</definedName>
    <definedName name="Z_D82246B9_B8C4_4E65_9333_6334524B4A33_.wvu.FilterData" localSheetId="0" hidden="1">функцион.структура!$A$13:$F$549</definedName>
    <definedName name="Z_DBA1A761_865B_43C1_8622_38E19FD60981_.wvu.FilterData" localSheetId="0" hidden="1">функцион.структура!$A$13:$H$549</definedName>
    <definedName name="Z_F82B55DB_8F0F_48F4_856E_58CED3A2309D_.wvu.FilterData" localSheetId="0" hidden="1">функцион.структура!$A$13:$F$556</definedName>
    <definedName name="Z_FD4532BC_05F9_4AAE_A66F_97A31C19ACFF_.wvu.FilterData" localSheetId="0" hidden="1">функцион.структура!$A$13:$F$556</definedName>
    <definedName name="_xlnm.Print_Area" localSheetId="0">функцион.структура!$A$1:$F$549</definedName>
  </definedNames>
  <calcPr calcId="191029"/>
  <customWorkbookViews>
    <customWorkbookView name="БутытоваСГ - Личное представление" guid="{519080D0-14D4-455C-B695-47327DBB8058}" mergeInterval="0" personalView="1" maximized="1" xWindow="-8" yWindow="-8" windowWidth="1936" windowHeight="1056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1" i="1" l="1"/>
  <c r="F150" i="1"/>
  <c r="F158" i="1"/>
  <c r="F156" i="1"/>
  <c r="F148" i="1"/>
  <c r="F42" i="1"/>
  <c r="F41" i="1"/>
  <c r="F152" i="1"/>
  <c r="F59" i="1"/>
  <c r="F160" i="1"/>
  <c r="F409" i="1"/>
  <c r="F501" i="1"/>
  <c r="F491" i="1"/>
  <c r="F315" i="1"/>
  <c r="F314" i="1" s="1"/>
  <c r="F286" i="1"/>
  <c r="F33" i="1"/>
  <c r="F27" i="1"/>
  <c r="F23" i="1"/>
  <c r="F18" i="1"/>
  <c r="F17" i="1" s="1"/>
  <c r="F414" i="1"/>
  <c r="F552" i="1"/>
  <c r="F212" i="1"/>
  <c r="G552" i="1"/>
  <c r="F478" i="1"/>
  <c r="F477" i="1"/>
  <c r="F476" i="1" s="1"/>
  <c r="F475" i="1" s="1"/>
  <c r="F474" i="1" s="1"/>
  <c r="F473" i="1" s="1"/>
  <c r="F149" i="1" l="1"/>
  <c r="F40" i="1"/>
  <c r="F26" i="1"/>
  <c r="F65" i="1"/>
  <c r="F64" i="1" s="1"/>
  <c r="F206" i="1" l="1"/>
  <c r="F213" i="1"/>
  <c r="F211" i="1"/>
  <c r="F210" i="1" s="1"/>
  <c r="F209" i="1" s="1"/>
  <c r="F524" i="1" l="1"/>
  <c r="F517" i="1"/>
  <c r="F422" i="1"/>
  <c r="F421" i="1" s="1"/>
  <c r="F413" i="1"/>
  <c r="F340" i="1"/>
  <c r="F290" i="1"/>
  <c r="F289" i="1" s="1"/>
  <c r="F337" i="1"/>
  <c r="F339" i="1"/>
  <c r="F336" i="1"/>
  <c r="F396" i="1"/>
  <c r="F395" i="1"/>
  <c r="F392" i="1"/>
  <c r="F388" i="1"/>
  <c r="F333" i="1"/>
  <c r="F302" i="1"/>
  <c r="F301" i="1" s="1"/>
  <c r="F257" i="1"/>
  <c r="F256" i="1" s="1"/>
  <c r="F255" i="1" s="1"/>
  <c r="F254" i="1" s="1"/>
  <c r="F385" i="1" l="1"/>
  <c r="F338" i="1"/>
  <c r="F394" i="1"/>
  <c r="F200" i="1" l="1"/>
  <c r="F195" i="1" s="1"/>
  <c r="F194" i="1" s="1"/>
  <c r="F176" i="1"/>
  <c r="F175" i="1" s="1"/>
  <c r="F84" i="1"/>
  <c r="F83" i="1" s="1"/>
  <c r="F80" i="1"/>
  <c r="F79" i="1" s="1"/>
  <c r="F161" i="1" l="1"/>
  <c r="F155" i="1" s="1"/>
  <c r="G554" i="1"/>
  <c r="F466" i="1"/>
  <c r="F463" i="1"/>
  <c r="F462" i="1" s="1"/>
  <c r="F461" i="1" s="1"/>
  <c r="F538" i="1"/>
  <c r="F537" i="1" s="1"/>
  <c r="F536" i="1" s="1"/>
  <c r="F535" i="1" s="1"/>
  <c r="F534" i="1" s="1"/>
  <c r="F533" i="1" s="1"/>
  <c r="F127" i="1" l="1"/>
  <c r="F320" i="1"/>
  <c r="F219" i="1"/>
  <c r="F218" i="1" s="1"/>
  <c r="F217" i="1" s="1"/>
  <c r="G557" i="1"/>
  <c r="G560" i="1" s="1"/>
  <c r="F261" i="1"/>
  <c r="F356" i="1"/>
  <c r="F307" i="1"/>
  <c r="F412" i="1"/>
  <c r="F411" i="1" s="1"/>
  <c r="F468" i="1"/>
  <c r="F271" i="1"/>
  <c r="F270" i="1" s="1"/>
  <c r="F312" i="1"/>
  <c r="F295" i="1"/>
  <c r="G561" i="1" l="1"/>
  <c r="F305" i="1"/>
  <c r="F311" i="1"/>
  <c r="F146" i="1"/>
  <c r="F276" i="1"/>
  <c r="F309" i="1"/>
  <c r="F78" i="1"/>
  <c r="F252" i="1"/>
  <c r="F247" i="1"/>
  <c r="F143" i="1" l="1"/>
  <c r="F332" i="1"/>
  <c r="F145" i="1"/>
  <c r="F446" i="1"/>
  <c r="F443" i="1" s="1"/>
  <c r="F530" i="1"/>
  <c r="F527" i="1" s="1"/>
  <c r="F523" i="1" s="1"/>
  <c r="F366" i="1"/>
  <c r="F368" i="1"/>
  <c r="F350" i="1"/>
  <c r="F299" i="1"/>
  <c r="F284" i="1"/>
  <c r="F282" i="1" s="1"/>
  <c r="F267" i="1"/>
  <c r="F266" i="1" s="1"/>
  <c r="F265" i="1"/>
  <c r="F245" i="1"/>
  <c r="F281" i="1" l="1"/>
  <c r="F280" i="1" s="1"/>
  <c r="F279" i="1" s="1"/>
  <c r="F278" i="1" s="1"/>
  <c r="F104" i="1"/>
  <c r="F87" i="1"/>
  <c r="F470" i="1" l="1"/>
  <c r="F467" i="1" s="1"/>
  <c r="F251" i="1"/>
  <c r="F207" i="1"/>
  <c r="F205" i="1"/>
  <c r="F204" i="1" l="1"/>
  <c r="F203" i="1" s="1"/>
  <c r="F202" i="1" s="1"/>
  <c r="F201" i="1" s="1"/>
  <c r="F86" i="1"/>
  <c r="F427" i="1"/>
  <c r="F364" i="1"/>
  <c r="F363" i="1" s="1"/>
  <c r="F319" i="1"/>
  <c r="F318" i="1" s="1"/>
  <c r="F317" i="1" s="1"/>
  <c r="F310" i="1"/>
  <c r="F235" i="1"/>
  <c r="F77" i="1"/>
  <c r="F264" i="1" l="1"/>
  <c r="F263" i="1" s="1"/>
  <c r="F262" i="1" s="1"/>
  <c r="F505" i="1"/>
  <c r="F504" i="1" s="1"/>
  <c r="F503" i="1" s="1"/>
  <c r="F431" i="1"/>
  <c r="F430" i="1" s="1"/>
  <c r="F429" i="1" s="1"/>
  <c r="F275" i="1"/>
  <c r="F274" i="1" s="1"/>
  <c r="F273" i="1" s="1"/>
  <c r="F269" i="1" s="1"/>
  <c r="F121" i="1" l="1"/>
  <c r="F120" i="1" s="1"/>
  <c r="F119" i="1" s="1"/>
  <c r="F260" i="1"/>
  <c r="F500" i="1" l="1"/>
  <c r="F499" i="1" s="1"/>
  <c r="F498" i="1" s="1"/>
  <c r="F497" i="1" s="1"/>
  <c r="F244" i="1"/>
  <c r="F243" i="1" s="1"/>
  <c r="F242" i="1" s="1"/>
  <c r="F241" i="1" s="1"/>
  <c r="F167" i="1"/>
  <c r="F96" i="1" l="1"/>
  <c r="F465" i="1" l="1"/>
  <c r="F464" i="1" s="1"/>
  <c r="F460" i="1" s="1"/>
  <c r="F459" i="1" s="1"/>
  <c r="F249" i="1" l="1"/>
  <c r="F246" i="1" s="1"/>
  <c r="F240" i="1" s="1"/>
  <c r="F91" i="1" l="1"/>
  <c r="F90" i="1" s="1"/>
  <c r="F89" i="1" s="1"/>
  <c r="F108" i="1" l="1"/>
  <c r="F509" i="1" l="1"/>
  <c r="F508" i="1" s="1"/>
  <c r="F507" i="1" l="1"/>
  <c r="F502" i="1" s="1"/>
  <c r="F496" i="1" s="1"/>
  <c r="F132" i="1"/>
  <c r="F419" i="1"/>
  <c r="F61" i="1"/>
  <c r="F60" i="1" s="1"/>
  <c r="F440" i="1" l="1"/>
  <c r="F438" i="1" s="1"/>
  <c r="F415" i="1"/>
  <c r="F408" i="1" l="1"/>
  <c r="F407" i="1" s="1"/>
  <c r="F516" i="1"/>
  <c r="F423" i="1" l="1"/>
  <c r="F418" i="1" s="1"/>
  <c r="F325" i="1"/>
  <c r="F417" i="1" l="1"/>
  <c r="F54" i="1"/>
  <c r="F518" i="1" l="1"/>
  <c r="F515" i="1" s="1"/>
  <c r="F514" i="1" l="1"/>
  <c r="F513" i="1" s="1"/>
  <c r="F512" i="1" s="1"/>
  <c r="F173" i="1" l="1"/>
  <c r="F172" i="1" s="1"/>
  <c r="F171" i="1" s="1"/>
  <c r="F434" i="1" l="1"/>
  <c r="F433" i="1" s="1"/>
  <c r="F486" i="1"/>
  <c r="F355" i="1"/>
  <c r="F354" i="1" s="1"/>
  <c r="F353" i="1" s="1"/>
  <c r="F306" i="1" l="1"/>
  <c r="F179" i="1"/>
  <c r="F181" i="1"/>
  <c r="F184" i="1"/>
  <c r="F186" i="1"/>
  <c r="F189" i="1"/>
  <c r="F191" i="1"/>
  <c r="F154" i="1"/>
  <c r="F124" i="1"/>
  <c r="F147" i="1"/>
  <c r="F327" i="1"/>
  <c r="F324" i="1" s="1"/>
  <c r="F343" i="1"/>
  <c r="F342" i="1" s="1"/>
  <c r="F341" i="1" s="1"/>
  <c r="F297" i="1"/>
  <c r="F308" i="1"/>
  <c r="F304" i="1"/>
  <c r="F359" i="1"/>
  <c r="F382" i="1"/>
  <c r="F380" i="1"/>
  <c r="F375" i="1"/>
  <c r="F374" i="1" s="1"/>
  <c r="F373" i="1" s="1"/>
  <c r="F399" i="1"/>
  <c r="F402" i="1"/>
  <c r="F401" i="1" s="1"/>
  <c r="F349" i="1"/>
  <c r="F348" i="1" s="1"/>
  <c r="F16" i="1"/>
  <c r="F39" i="1"/>
  <c r="F38" i="1" s="1"/>
  <c r="F48" i="1"/>
  <c r="F47" i="1" s="1"/>
  <c r="F46" i="1" s="1"/>
  <c r="F53" i="1"/>
  <c r="F52" i="1" s="1"/>
  <c r="F51" i="1" s="1"/>
  <c r="F50" i="1" s="1"/>
  <c r="F69" i="1"/>
  <c r="F68" i="1" s="1"/>
  <c r="F67" i="1" s="1"/>
  <c r="F74" i="1"/>
  <c r="F73" i="1" s="1"/>
  <c r="F76" i="1"/>
  <c r="F100" i="1"/>
  <c r="F95" i="1" s="1"/>
  <c r="F103" i="1"/>
  <c r="F107" i="1"/>
  <c r="F106" i="1" s="1"/>
  <c r="F113" i="1"/>
  <c r="F112" i="1" s="1"/>
  <c r="F111" i="1" s="1"/>
  <c r="F117" i="1"/>
  <c r="F116" i="1" s="1"/>
  <c r="F115" i="1" s="1"/>
  <c r="F166" i="1"/>
  <c r="F165" i="1" s="1"/>
  <c r="F164" i="1" s="1"/>
  <c r="F163" i="1" s="1"/>
  <c r="F226" i="1"/>
  <c r="F225" i="1" s="1"/>
  <c r="F224" i="1" s="1"/>
  <c r="F234" i="1"/>
  <c r="F233" i="1" s="1"/>
  <c r="F232" i="1" s="1"/>
  <c r="F230" i="1"/>
  <c r="F229" i="1" s="1"/>
  <c r="F228" i="1" s="1"/>
  <c r="F237" i="1"/>
  <c r="F236" i="1" s="1"/>
  <c r="F222" i="1"/>
  <c r="F221" i="1" s="1"/>
  <c r="F220" i="1" s="1"/>
  <c r="F259" i="1"/>
  <c r="F258" i="1" s="1"/>
  <c r="F253" i="1" s="1"/>
  <c r="F426" i="1"/>
  <c r="F451" i="1"/>
  <c r="F450" i="1" s="1"/>
  <c r="F449" i="1" s="1"/>
  <c r="F457" i="1"/>
  <c r="F456" i="1" s="1"/>
  <c r="F455" i="1" s="1"/>
  <c r="F454" i="1" s="1"/>
  <c r="F545" i="1"/>
  <c r="F547" i="1"/>
  <c r="F123" i="1" l="1"/>
  <c r="F72" i="1"/>
  <c r="F94" i="1"/>
  <c r="F379" i="1"/>
  <c r="F357" i="1"/>
  <c r="F352" i="1" s="1"/>
  <c r="F358" i="1"/>
  <c r="F294" i="1"/>
  <c r="F544" i="1"/>
  <c r="F543" i="1" s="1"/>
  <c r="F542" i="1" s="1"/>
  <c r="F425" i="1"/>
  <c r="F406" i="1" s="1"/>
  <c r="F405" i="1" s="1"/>
  <c r="F239" i="1"/>
  <c r="F216" i="1"/>
  <c r="F215" i="1" s="1"/>
  <c r="F214" i="1" s="1"/>
  <c r="F178" i="1"/>
  <c r="F170" i="1" s="1"/>
  <c r="F522" i="1"/>
  <c r="F15" i="1"/>
  <c r="F37" i="1"/>
  <c r="F398" i="1"/>
  <c r="F397" i="1" s="1"/>
  <c r="F439" i="1"/>
  <c r="F347" i="1"/>
  <c r="F22" i="1"/>
  <c r="F93" i="1"/>
  <c r="F335" i="1"/>
  <c r="F331" i="1" s="1"/>
  <c r="F138" i="1"/>
  <c r="F481" i="1"/>
  <c r="F362" i="1"/>
  <c r="F361" i="1" s="1"/>
  <c r="F293" i="1" l="1"/>
  <c r="F292" i="1" s="1"/>
  <c r="F291" i="1" s="1"/>
  <c r="F71" i="1"/>
  <c r="F541" i="1"/>
  <c r="F540" i="1" s="1"/>
  <c r="F169" i="1"/>
  <c r="F330" i="1"/>
  <c r="F329" i="1" s="1"/>
  <c r="F21" i="1"/>
  <c r="F521" i="1"/>
  <c r="F520" i="1" s="1"/>
  <c r="F495" i="1" s="1"/>
  <c r="F378" i="1"/>
  <c r="F372" i="1" s="1"/>
  <c r="F371" i="1" s="1"/>
  <c r="F351" i="1"/>
  <c r="F346" i="1"/>
  <c r="F345" i="1" s="1"/>
  <c r="F437" i="1"/>
  <c r="F436" i="1" s="1"/>
  <c r="F404" i="1" s="1"/>
  <c r="F323" i="1"/>
  <c r="F322" i="1" s="1"/>
  <c r="F480" i="1"/>
  <c r="F479" i="1" s="1"/>
  <c r="F453" i="1" s="1"/>
  <c r="F14" i="1" l="1"/>
  <c r="F321" i="1"/>
  <c r="F277" i="1" l="1"/>
  <c r="F549" i="1" s="1"/>
  <c r="F554" i="1" l="1"/>
</calcChain>
</file>

<file path=xl/sharedStrings.xml><?xml version="1.0" encoding="utf-8"?>
<sst xmlns="http://schemas.openxmlformats.org/spreadsheetml/2006/main" count="2322" uniqueCount="587">
  <si>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</si>
  <si>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</si>
  <si>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</si>
  <si>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</si>
  <si>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</si>
  <si>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</si>
  <si>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</si>
  <si>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</si>
  <si>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</si>
  <si>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</si>
  <si>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</si>
  <si>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</si>
  <si>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</si>
  <si>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</si>
  <si>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</si>
  <si>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</si>
  <si>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</si>
  <si>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</si>
  <si>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</si>
  <si>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</si>
  <si>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</si>
  <si>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</si>
  <si>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</si>
  <si>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</si>
  <si>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</si>
  <si>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</si>
  <si>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</si>
  <si>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</si>
  <si>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</si>
  <si>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</si>
  <si>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</si>
  <si>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</si>
  <si>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</si>
  <si>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</si>
  <si>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</si>
  <si>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</si>
  <si>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</si>
  <si>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</si>
  <si>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</si>
  <si>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</si>
  <si>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</si>
  <si>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</si>
  <si>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</si>
  <si>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</si>
  <si>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</si>
  <si>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</si>
  <si>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</si>
  <si>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</si>
  <si>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</si>
  <si>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</si>
  <si>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</si>
  <si>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</si>
  <si>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</si>
  <si>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</si>
  <si>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</si>
  <si>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</si>
  <si>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</si>
  <si>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</si>
  <si>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</si>
  <si>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</si>
  <si>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</si>
  <si>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</si>
  <si>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</si>
  <si>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</si>
  <si>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</si>
  <si>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</si>
  <si>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</si>
  <si>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</si>
  <si>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</si>
  <si>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</si>
  <si>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</si>
  <si>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</si>
  <si>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</si>
  <si>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</si>
  <si>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</si>
  <si>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</si>
  <si>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</si>
  <si>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</si>
  <si>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</si>
  <si>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</si>
  <si>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</si>
  <si>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</si>
  <si>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</si>
  <si>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</si>
  <si>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</si>
  <si>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</si>
  <si>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</si>
  <si>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</si>
  <si>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</si>
  <si>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</si>
  <si>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</si>
  <si>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</si>
  <si>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</si>
  <si>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</si>
  <si>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</si>
  <si>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</si>
  <si>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</si>
  <si>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</si>
  <si>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</si>
  <si>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</si>
  <si>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</si>
  <si>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</si>
  <si>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</si>
  <si>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</si>
  <si>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</si>
  <si>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</si>
  <si>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</si>
  <si>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</si>
  <si>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</si>
  <si>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</si>
  <si>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</si>
  <si>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</si>
  <si>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</si>
  <si>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</si>
  <si>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</si>
  <si>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</si>
  <si>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</si>
  <si>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</si>
  <si>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</si>
  <si>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</si>
  <si>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</si>
  <si>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</si>
  <si>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</si>
  <si>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</si>
  <si>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</si>
  <si>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</si>
  <si>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</si>
  <si>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</si>
  <si>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</si>
  <si>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</si>
  <si>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</si>
  <si>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</si>
  <si>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</si>
  <si>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</si>
  <si>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</si>
  <si>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</si>
  <si>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</si>
  <si>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</si>
  <si>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</si>
  <si>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</si>
  <si>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</si>
  <si>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</si>
  <si>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</si>
  <si>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</si>
  <si>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</si>
  <si>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</si>
  <si>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</si>
  <si>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</si>
  <si>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</si>
  <si>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</si>
  <si>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</si>
  <si>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</si>
  <si>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</si>
  <si>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</si>
  <si>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</si>
  <si>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</si>
  <si>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</si>
  <si>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</si>
  <si>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</si>
  <si>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</si>
  <si>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</si>
  <si>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</si>
  <si>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</si>
  <si>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</si>
  <si>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</si>
  <si>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</si>
  <si>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</si>
  <si>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</si>
  <si>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</si>
  <si>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</si>
  <si>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</si>
  <si>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</si>
  <si>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</si>
  <si>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</si>
  <si>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</si>
  <si>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</si>
  <si>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</si>
  <si>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</si>
  <si>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</si>
  <si>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</si>
  <si>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</si>
  <si>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</si>
  <si>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</si>
  <si>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</si>
  <si>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</si>
  <si>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</si>
  <si>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</si>
  <si>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</si>
  <si>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</si>
  <si>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</si>
  <si>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</si>
  <si>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</si>
  <si>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</si>
  <si>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</si>
  <si>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</si>
  <si>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</si>
  <si>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</si>
  <si>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</si>
  <si>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</si>
  <si>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</si>
  <si>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</si>
  <si>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</si>
  <si>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</si>
  <si>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</si>
  <si>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</si>
  <si>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</si>
  <si>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</si>
  <si>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</si>
  <si>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</si>
  <si>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</si>
  <si>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</si>
  <si>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</si>
  <si>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</si>
  <si>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</si>
  <si>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</si>
  <si>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</si>
  <si>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</si>
  <si>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</si>
  <si>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</si>
  <si>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</si>
  <si>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</si>
  <si>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</si>
  <si>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</si>
  <si>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</si>
  <si>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</si>
  <si>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</si>
  <si>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</si>
  <si>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</si>
  <si>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</si>
  <si>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</si>
  <si>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</si>
  <si>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</si>
  <si>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</si>
  <si>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</si>
  <si>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</si>
  <si>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</si>
  <si>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</si>
  <si>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</si>
  <si>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</si>
  <si>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</si>
  <si>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</si>
  <si>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</si>
  <si>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</si>
  <si>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</si>
  <si>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</si>
  <si>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</si>
  <si>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</si>
  <si>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</si>
  <si>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</si>
  <si>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</si>
  <si>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</si>
  <si>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</si>
  <si>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</si>
  <si>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</si>
  <si>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</si>
  <si>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</si>
  <si>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</si>
  <si>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</si>
  <si>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</si>
  <si>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</si>
  <si>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</si>
  <si>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</si>
  <si>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</si>
  <si>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</si>
  <si>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</si>
  <si>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</si>
  <si>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</si>
  <si>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</si>
  <si>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</si>
  <si>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</si>
  <si>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</si>
  <si>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</si>
  <si>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</si>
  <si>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</si>
  <si>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</si>
  <si>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</si>
  <si>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</si>
  <si>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</si>
  <si>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</si>
  <si>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</si>
  <si>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</si>
  <si>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</si>
  <si>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</si>
  <si>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</si>
  <si>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</si>
  <si>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</si>
  <si>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</si>
  <si>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</si>
  <si>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</si>
  <si>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</si>
  <si>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</si>
  <si>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</si>
  <si>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</si>
  <si>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</si>
  <si>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</si>
  <si>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</si>
  <si>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</si>
  <si>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</si>
  <si>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</si>
  <si>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</si>
  <si>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</si>
  <si>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</si>
  <si>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</si>
  <si>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312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</si>
  <si>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</si>
  <si>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</si>
  <si>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</si>
  <si>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</si>
  <si>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</si>
  <si>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</si>
  <si>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</si>
  <si>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</si>
  <si>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</si>
  <si>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</si>
  <si>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</si>
  <si>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</si>
  <si>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</si>
  <si>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</si>
  <si>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</si>
  <si>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</si>
  <si>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</si>
  <si>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</si>
  <si>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</si>
  <si>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</si>
  <si>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</si>
  <si>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</si>
  <si>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</si>
  <si>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</si>
  <si>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</si>
  <si>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</si>
  <si>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</si>
  <si>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</si>
  <si>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</si>
  <si>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</si>
  <si>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</si>
  <si>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</si>
  <si>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</si>
  <si>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</si>
  <si>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</si>
  <si>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</si>
  <si>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</si>
  <si>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</si>
  <si>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</si>
  <si>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</si>
  <si>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</si>
  <si>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</si>
  <si>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</si>
  <si>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</si>
  <si>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</si>
  <si>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</si>
  <si>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</si>
  <si>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</si>
  <si>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</si>
  <si>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</si>
  <si>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</si>
  <si>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</si>
  <si>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</si>
  <si>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</si>
  <si>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</si>
  <si>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</si>
  <si>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</si>
  <si>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</si>
  <si>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</si>
  <si>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</si>
  <si>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</si>
  <si>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</si>
  <si>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</si>
  <si>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</si>
  <si>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</si>
  <si>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</si>
  <si>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</si>
  <si>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</si>
  <si>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</si>
  <si>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</si>
  <si>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</si>
  <si>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</si>
  <si>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</si>
  <si>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</si>
  <si>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</si>
  <si>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Прочая закупка товаров, работ и услуг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</si>
  <si>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</si>
  <si>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</si>
  <si>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</si>
  <si>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</si>
  <si>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</si>
  <si>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</si>
  <si>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</si>
  <si>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</si>
  <si>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</si>
  <si>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</si>
  <si>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</si>
  <si>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</si>
  <si>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</si>
  <si>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</si>
  <si>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</si>
  <si>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</si>
  <si>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</si>
  <si>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</si>
  <si>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</si>
  <si>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</si>
  <si>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</si>
  <si>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На дорожную деятельность в отношении автомобильных дорог общего пользования местного значения</t>
  </si>
  <si>
    <t>Другие вопросы в области жилищно-коммунального хозяйства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</si>
  <si>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</si>
  <si>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</si>
  <si>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</si>
  <si>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</si>
  <si>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</si>
  <si>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</si>
  <si>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</si>
  <si>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</si>
  <si>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09600 00000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</si>
  <si>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</si>
  <si>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</si>
  <si>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</si>
  <si>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комплексного развития сельских территорий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</si>
  <si>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</si>
  <si>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</si>
  <si>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</si>
  <si>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</si>
  <si>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Иные выплаты персоналу учреждений, за исключением фонда оплаты труда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</si>
  <si>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</si>
  <si>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</si>
  <si>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</si>
  <si>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</si>
  <si>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</si>
  <si>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</si>
  <si>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</si>
  <si>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</si>
  <si>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06010 82900</t>
  </si>
  <si>
    <t>06010 00000</t>
  </si>
  <si>
    <t>06030 00000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</si>
  <si>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</si>
  <si>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</si>
  <si>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06036 L5760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</si>
  <si>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</si>
  <si>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Уплата налога на имущество организаций и земельного налога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</si>
  <si>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</si>
  <si>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</si>
  <si>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</si>
  <si>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</si>
  <si>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</si>
  <si>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</si>
  <si>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04300 00000</t>
  </si>
  <si>
    <t>Подпрограмма "Развитие дорожной сети в Селенгинском районе"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</si>
  <si>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</si>
  <si>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</si>
  <si>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</si>
  <si>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</si>
  <si>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04304 S21Д0</t>
  </si>
  <si>
    <t>25000 00000</t>
  </si>
  <si>
    <t>25001 00000</t>
  </si>
  <si>
    <t>25001 82900</t>
  </si>
  <si>
    <t>Основное мероприятие "Проведение мониторинга несанкционированных свалок"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</si>
  <si>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</si>
  <si>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</si>
  <si>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</si>
  <si>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25003 00000</t>
  </si>
  <si>
    <t>25003 82900</t>
  </si>
  <si>
    <t>Основное мероприятие "Повышение уровня благоустройства территории"</t>
  </si>
  <si>
    <t>170F5 52430</t>
  </si>
  <si>
    <t>Cтроительство и реконструкция (модернизация) объектов питьевого водоснабжения</t>
  </si>
  <si>
    <t>Иные выплаты персоналу, за исключением фонда оплаты труда</t>
  </si>
  <si>
    <t>15001 82900</t>
  </si>
  <si>
    <t>15001 00000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</si>
  <si>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</si>
  <si>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</si>
  <si>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</si>
  <si>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</si>
  <si>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</si>
  <si>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</si>
  <si>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</si>
  <si>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</si>
  <si>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</si>
  <si>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</si>
  <si>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</si>
  <si>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19002 S2140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</si>
  <si>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</si>
  <si>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</si>
  <si>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</si>
  <si>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19002 00000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</si>
  <si>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</si>
  <si>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</si>
  <si>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</si>
  <si>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</si>
  <si>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</si>
  <si>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Компенсация выпадающих доходов по электроэнергии, вырабатываемой дизельными электростанциями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</si>
  <si>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</si>
  <si>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</si>
  <si>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</si>
  <si>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</si>
  <si>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</si>
  <si>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</si>
  <si>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</si>
  <si>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</si>
  <si>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</si>
  <si>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"Чистая вода на 2020-2025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</si>
  <si>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</si>
  <si>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«Развитие образования в Селенгинском районе на 2020-2025 годы"</t>
  </si>
  <si>
    <t>170F5 00000</t>
  </si>
  <si>
    <t>Развитие транспортной инфраструктуры на сельских территориях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</si>
  <si>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</si>
  <si>
    <t>дор фонд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</si>
  <si>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</si>
  <si>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</si>
  <si>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«Селенгинский район» на 2024 год</t>
  </si>
  <si>
    <t>плановый период 2025-2026 годов"</t>
  </si>
  <si>
    <t>Субсидия на комплексные кадастровые работы, финансируемые из средств республиканского бюджета</t>
  </si>
  <si>
    <t>04103 S2П90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</si>
  <si>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</si>
  <si>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</si>
  <si>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</si>
  <si>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</si>
  <si>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</si>
  <si>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160F2 5424F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</si>
  <si>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</si>
  <si>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</si>
  <si>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</si>
  <si>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</si>
  <si>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08101 R5190</t>
  </si>
  <si>
    <t>На поддержку отрасли культуры в части комплектования книжных фондов библиотек муниципальных образований</t>
  </si>
  <si>
    <t>дотация</t>
  </si>
  <si>
    <t>сиро</t>
  </si>
  <si>
    <t>полномочия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</si>
  <si>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</si>
  <si>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</si>
  <si>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</si>
  <si>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</si>
  <si>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</si>
  <si>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</si>
  <si>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</si>
  <si>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</si>
  <si>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</si>
  <si>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</si>
  <si>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06020 00000</t>
  </si>
  <si>
    <t>06020 L5760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</si>
  <si>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</si>
  <si>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</si>
  <si>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</si>
  <si>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</si>
  <si>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</si>
  <si>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</si>
  <si>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</si>
  <si>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</si>
  <si>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</si>
  <si>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</si>
  <si>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</si>
  <si>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</si>
  <si>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2023– 2027 годы»</t>
  </si>
  <si>
    <t>Основное мероприятие "Проведение рейтинговой оценки показателей эффективности развития сельских поселений"</t>
  </si>
  <si>
    <t>01003 00000</t>
  </si>
  <si>
    <t>01003 82900</t>
  </si>
  <si>
    <t>Основное мероприятие "Изготовление комплектов памятных медалей "100 лет Селенгинского района Республики Бурятия"</t>
  </si>
  <si>
    <t>01004 00000</t>
  </si>
  <si>
    <t>01004 82900</t>
  </si>
  <si>
    <t>06070 00000</t>
  </si>
  <si>
    <t>06070 82900</t>
  </si>
  <si>
    <t>Основное мероприятие "Проведение республиканского фестиваля "День поля""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</si>
  <si>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</si>
  <si>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</si>
  <si>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</si>
  <si>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</si>
  <si>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</si>
  <si>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</si>
  <si>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</si>
  <si>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10301 S2160</t>
  </si>
  <si>
    <t>08101 S2160</t>
  </si>
  <si>
    <t>08201 S2160</t>
  </si>
  <si>
    <t>Основное мероприятие "Развитие транспортной инфраструктуры"</t>
  </si>
  <si>
    <t>06050 00000</t>
  </si>
  <si>
    <t>Закупка товаров, работ, услуг в целях капитального ремонта государственного (муниципального) имущества</t>
  </si>
  <si>
    <t>06050 L3720</t>
  </si>
  <si>
    <t>Обеспечение проведения выборов и референдумов</t>
  </si>
  <si>
    <t>Прочие мероприятия, связанные с выполнением обязательств органов местного самоуправления</t>
  </si>
  <si>
    <t>Специальные расходы</t>
  </si>
  <si>
    <t>880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</si>
  <si>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</si>
  <si>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</si>
  <si>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</si>
  <si>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</si>
  <si>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</si>
  <si>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</si>
  <si>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</si>
  <si>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99900 83220</t>
  </si>
  <si>
    <t>Расходы на обеспечение деятельности учреждений по инфраструктуре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</si>
  <si>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</si>
  <si>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от "27" декабря  2023 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</si>
</sst>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0"/>
    <numFmt numFmtId="166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165" fontId="17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166" fontId="22" fillId="0" borderId="0" xfId="0" applyNumberFormat="1" applyFont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165" fontId="6" fillId="10" borderId="1" xfId="0" applyNumberFormat="1" applyFont="1" applyFill="1" applyBorder="1" applyAlignment="1">
      <alignment horizontal="center" vertical="center" wrapText="1"/>
    </xf>
    <xf numFmtId="165" fontId="6" fillId="10" borderId="1" xfId="0" applyNumberFormat="1" applyFont="1" applyFill="1" applyBorder="1" applyAlignment="1">
      <alignment horizontal="center" vertical="center"/>
    </xf>
    <xf numFmtId="165" fontId="4" fillId="10" borderId="1" xfId="0" applyNumberFormat="1" applyFont="1" applyFill="1" applyBorder="1" applyAlignment="1">
      <alignment horizontal="center" vertical="center" wrapText="1"/>
    </xf>
    <xf numFmtId="165" fontId="4" fillId="10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643" Type="http://schemas.openxmlformats.org/officeDocument/2006/relationships/revisionLog" Target="revisionLog15.xml"/><Relationship Id="rId642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146C5F9-21A5-447E-B9B6-E2CBA14CDFF4}" diskRevisions="1" revisionId="8975" version="16">
  <header guid="{AD2ED346-5D78-420B-85E8-6850C7D6A50D}" dateTime="2023-12-26T08:02:25" maxSheetId="2" userName="Ольга Владимировна" r:id="rId642" minRId="8973" maxRId="8974">
    <sheetIdMap count="1">
      <sheetId val="1"/>
    </sheetIdMap>
  </header>
  <header guid="{D146C5F9-21A5-447E-B9B6-E2CBA14CDFF4}" dateTime="2023-12-28T09:34:40" maxSheetId="2" userName="Пользователь" r:id="rId643" minRId="897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8973" sId="1">
    <oc r="A437" t="inlineStr">
      <is>
        <t>Муниципальная Программа «Развитие культуры в Селенгинском районе на 2023 – 2025 годы»</t>
      </is>
    </oc>
    <nc r="A437" t="inlineStr">
      <is>
        <t>Муниципальная Программа «Развитие культуры в Селенгинском районе на 2023 – 2027 годы»</t>
      </is>
    </nc>
  </rcc>
  <rcc rId="8974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5" sId="1">
    <oc r="F7" t="inlineStr">
      <is>
        <t>от "___" декабря 2023 №___</t>
      </is>
    </oc>
    <nc r="F7" t="inlineStr">
      <is>
        <t>от "27" декабря  2023  № 310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AD2ED346-5D78-420B-85E8-6850C7D6A50D}" name="Ольга Владимировна" id="-1905013560" dateTime="2023-12-26T08:27:4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562"/>
  <sheetViews>
    <sheetView tabSelected="1" view="pageBreakPreview" zoomScaleNormal="100" zoomScaleSheetLayoutView="100" workbookViewId="0">
      <selection activeCell="F8" sqref="F8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7" width="18.5703125" style="1" customWidth="1"/>
    <col min="8" max="8" width="12.85546875" style="1" customWidth="1"/>
    <col min="9" max="16384" width="9.140625" style="1"/>
  </cols>
  <sheetData>
    <row r="1" spans="1:6" ht="12.75" customHeight="1" x14ac:dyDescent="0.2">
      <c r="A1" s="43"/>
      <c r="B1" s="43"/>
      <c r="C1" s="2"/>
      <c r="D1" s="2"/>
      <c r="E1" s="31"/>
      <c r="F1" s="3" t="s">
        <v>382</v>
      </c>
    </row>
    <row r="2" spans="1:6" ht="12.75" customHeight="1" x14ac:dyDescent="0.2">
      <c r="A2" s="43"/>
      <c r="B2" s="43"/>
      <c r="C2" s="2"/>
      <c r="D2" s="2"/>
      <c r="E2" s="31"/>
      <c r="F2" s="3" t="s">
        <v>260</v>
      </c>
    </row>
    <row r="3" spans="1:6" ht="12.75" customHeight="1" x14ac:dyDescent="0.2">
      <c r="A3" s="43"/>
      <c r="B3" s="2"/>
      <c r="C3" s="2"/>
      <c r="D3" s="31"/>
      <c r="E3" s="31"/>
      <c r="F3" s="3" t="s">
        <v>261</v>
      </c>
    </row>
    <row r="4" spans="1:6" ht="12.75" customHeight="1" x14ac:dyDescent="0.2">
      <c r="A4" s="43"/>
      <c r="B4" s="2"/>
      <c r="C4" s="2"/>
      <c r="D4" s="31"/>
      <c r="E4" s="31"/>
      <c r="F4" s="3" t="s">
        <v>88</v>
      </c>
    </row>
    <row r="5" spans="1:6" ht="12.75" customHeight="1" x14ac:dyDescent="0.2">
      <c r="A5" s="43"/>
      <c r="B5" s="2"/>
      <c r="C5" s="2"/>
      <c r="D5" s="31"/>
      <c r="E5" s="31"/>
      <c r="F5" s="3" t="s">
        <v>505</v>
      </c>
    </row>
    <row r="6" spans="1:6" ht="12.75" customHeight="1" x14ac:dyDescent="0.2">
      <c r="A6" s="43"/>
      <c r="B6" s="2"/>
      <c r="C6" s="2"/>
      <c r="D6" s="31"/>
      <c r="E6" s="116" t="s">
        <v>506</v>
      </c>
      <c r="F6" s="116"/>
    </row>
    <row r="7" spans="1:6" ht="12.75" customHeight="1" x14ac:dyDescent="0.2">
      <c r="A7" s="43"/>
      <c r="B7" s="2"/>
      <c r="C7" s="2"/>
      <c r="D7" s="31"/>
      <c r="E7" s="31"/>
      <c r="F7" s="3" t="s">
        <v>586</v>
      </c>
    </row>
    <row r="8" spans="1:6" ht="12.75" customHeight="1" x14ac:dyDescent="0.2">
      <c r="A8" s="43"/>
      <c r="B8" s="2"/>
      <c r="C8" s="2"/>
      <c r="D8" s="31"/>
      <c r="E8" s="31"/>
    </row>
    <row r="9" spans="1:6" ht="12.75" customHeight="1" x14ac:dyDescent="0.2">
      <c r="A9" s="43"/>
      <c r="B9" s="2"/>
      <c r="C9" s="2"/>
      <c r="D9" s="31"/>
      <c r="E9" s="31"/>
    </row>
    <row r="10" spans="1:6" ht="39" customHeight="1" x14ac:dyDescent="0.2">
      <c r="A10" s="117" t="s">
        <v>501</v>
      </c>
      <c r="B10" s="117"/>
      <c r="C10" s="117"/>
      <c r="D10" s="117"/>
      <c r="E10" s="117"/>
      <c r="F10" s="117"/>
    </row>
    <row r="11" spans="1:6" ht="15.75" x14ac:dyDescent="0.25">
      <c r="A11" s="44"/>
      <c r="B11" s="44"/>
      <c r="C11" s="44"/>
      <c r="D11" s="44"/>
      <c r="E11" s="44"/>
      <c r="F11" s="45" t="s">
        <v>146</v>
      </c>
    </row>
    <row r="12" spans="1:6" ht="12.75" customHeight="1" x14ac:dyDescent="0.2">
      <c r="A12" s="121" t="s">
        <v>56</v>
      </c>
      <c r="B12" s="119" t="s">
        <v>70</v>
      </c>
      <c r="C12" s="120"/>
      <c r="D12" s="120"/>
      <c r="E12" s="120"/>
      <c r="F12" s="118" t="s">
        <v>279</v>
      </c>
    </row>
    <row r="13" spans="1:6" ht="25.5" x14ac:dyDescent="0.2">
      <c r="A13" s="121"/>
      <c r="B13" s="46" t="s">
        <v>66</v>
      </c>
      <c r="C13" s="46" t="s">
        <v>67</v>
      </c>
      <c r="D13" s="46" t="s">
        <v>68</v>
      </c>
      <c r="E13" s="46" t="s">
        <v>69</v>
      </c>
      <c r="F13" s="118"/>
    </row>
    <row r="14" spans="1:6" x14ac:dyDescent="0.2">
      <c r="A14" s="32" t="s">
        <v>111</v>
      </c>
      <c r="B14" s="9" t="s">
        <v>57</v>
      </c>
      <c r="C14" s="9"/>
      <c r="D14" s="9"/>
      <c r="E14" s="9"/>
      <c r="F14" s="49">
        <f>F15+F21+F37+F46+F50+F67+F71+F64</f>
        <v>94850.880700000009</v>
      </c>
    </row>
    <row r="15" spans="1:6" ht="25.5" x14ac:dyDescent="0.2">
      <c r="A15" s="22" t="s">
        <v>95</v>
      </c>
      <c r="B15" s="8" t="s">
        <v>57</v>
      </c>
      <c r="C15" s="8" t="s">
        <v>58</v>
      </c>
      <c r="D15" s="8"/>
      <c r="E15" s="8"/>
      <c r="F15" s="50">
        <f>F16</f>
        <v>2833.7</v>
      </c>
    </row>
    <row r="16" spans="1:6" x14ac:dyDescent="0.2">
      <c r="A16" s="17" t="s">
        <v>147</v>
      </c>
      <c r="B16" s="10" t="s">
        <v>57</v>
      </c>
      <c r="C16" s="10" t="s">
        <v>58</v>
      </c>
      <c r="D16" s="10" t="s">
        <v>168</v>
      </c>
      <c r="E16" s="10"/>
      <c r="F16" s="51">
        <f>F17</f>
        <v>2833.7</v>
      </c>
    </row>
    <row r="17" spans="1:6" s="40" customFormat="1" ht="38.25" x14ac:dyDescent="0.2">
      <c r="A17" s="17" t="s">
        <v>87</v>
      </c>
      <c r="B17" s="10" t="s">
        <v>57</v>
      </c>
      <c r="C17" s="10" t="s">
        <v>58</v>
      </c>
      <c r="D17" s="10" t="s">
        <v>174</v>
      </c>
      <c r="E17" s="10"/>
      <c r="F17" s="51">
        <f>F18</f>
        <v>2833.7</v>
      </c>
    </row>
    <row r="18" spans="1:6" s="39" customFormat="1" ht="25.5" x14ac:dyDescent="0.2">
      <c r="A18" s="27" t="s">
        <v>140</v>
      </c>
      <c r="B18" s="4" t="s">
        <v>57</v>
      </c>
      <c r="C18" s="4" t="s">
        <v>58</v>
      </c>
      <c r="D18" s="4" t="s">
        <v>179</v>
      </c>
      <c r="E18" s="4"/>
      <c r="F18" s="5">
        <f>SUM(F19:F20)</f>
        <v>2833.7</v>
      </c>
    </row>
    <row r="19" spans="1:6" ht="25.5" x14ac:dyDescent="0.2">
      <c r="A19" s="13" t="s">
        <v>166</v>
      </c>
      <c r="B19" s="6" t="s">
        <v>57</v>
      </c>
      <c r="C19" s="6" t="s">
        <v>58</v>
      </c>
      <c r="D19" s="6" t="s">
        <v>179</v>
      </c>
      <c r="E19" s="6" t="s">
        <v>105</v>
      </c>
      <c r="F19" s="79">
        <v>2176.4</v>
      </c>
    </row>
    <row r="20" spans="1:6" ht="38.25" x14ac:dyDescent="0.2">
      <c r="A20" s="13" t="s">
        <v>167</v>
      </c>
      <c r="B20" s="6" t="s">
        <v>57</v>
      </c>
      <c r="C20" s="6" t="s">
        <v>58</v>
      </c>
      <c r="D20" s="6" t="s">
        <v>179</v>
      </c>
      <c r="E20" s="6" t="s">
        <v>160</v>
      </c>
      <c r="F20" s="79">
        <v>657.3</v>
      </c>
    </row>
    <row r="21" spans="1:6" ht="38.25" x14ac:dyDescent="0.2">
      <c r="A21" s="26" t="s">
        <v>128</v>
      </c>
      <c r="B21" s="8" t="s">
        <v>57</v>
      </c>
      <c r="C21" s="8" t="s">
        <v>71</v>
      </c>
      <c r="D21" s="8"/>
      <c r="E21" s="8"/>
      <c r="F21" s="50">
        <f>F22</f>
        <v>4311.3999999999996</v>
      </c>
    </row>
    <row r="22" spans="1:6" x14ac:dyDescent="0.2">
      <c r="A22" s="33" t="s">
        <v>147</v>
      </c>
      <c r="B22" s="10" t="s">
        <v>57</v>
      </c>
      <c r="C22" s="10" t="s">
        <v>71</v>
      </c>
      <c r="D22" s="10" t="s">
        <v>168</v>
      </c>
      <c r="E22" s="10"/>
      <c r="F22" s="51">
        <f>F26+F23</f>
        <v>4311.3999999999996</v>
      </c>
    </row>
    <row r="23" spans="1:6" s="39" customFormat="1" ht="38.25" x14ac:dyDescent="0.2">
      <c r="A23" s="29" t="s">
        <v>150</v>
      </c>
      <c r="B23" s="4" t="s">
        <v>57</v>
      </c>
      <c r="C23" s="4" t="s">
        <v>71</v>
      </c>
      <c r="D23" s="4" t="s">
        <v>177</v>
      </c>
      <c r="E23" s="4"/>
      <c r="F23" s="5">
        <f>F24+F25</f>
        <v>84</v>
      </c>
    </row>
    <row r="24" spans="1:6" ht="25.5" x14ac:dyDescent="0.2">
      <c r="A24" s="13" t="s">
        <v>166</v>
      </c>
      <c r="B24" s="6" t="s">
        <v>57</v>
      </c>
      <c r="C24" s="6" t="s">
        <v>71</v>
      </c>
      <c r="D24" s="6" t="s">
        <v>177</v>
      </c>
      <c r="E24" s="6" t="s">
        <v>105</v>
      </c>
      <c r="F24" s="79">
        <v>64.5</v>
      </c>
    </row>
    <row r="25" spans="1:6" ht="38.25" x14ac:dyDescent="0.2">
      <c r="A25" s="13" t="s">
        <v>167</v>
      </c>
      <c r="B25" s="6" t="s">
        <v>57</v>
      </c>
      <c r="C25" s="6" t="s">
        <v>71</v>
      </c>
      <c r="D25" s="6" t="s">
        <v>177</v>
      </c>
      <c r="E25" s="6" t="s">
        <v>160</v>
      </c>
      <c r="F25" s="79">
        <v>19.5</v>
      </c>
    </row>
    <row r="26" spans="1:6" s="40" customFormat="1" ht="38.25" x14ac:dyDescent="0.2">
      <c r="A26" s="17" t="s">
        <v>87</v>
      </c>
      <c r="B26" s="10" t="s">
        <v>57</v>
      </c>
      <c r="C26" s="10" t="s">
        <v>71</v>
      </c>
      <c r="D26" s="10" t="s">
        <v>174</v>
      </c>
      <c r="E26" s="10"/>
      <c r="F26" s="51">
        <f>F27+F33</f>
        <v>4227.3999999999996</v>
      </c>
    </row>
    <row r="27" spans="1:6" ht="25.5" x14ac:dyDescent="0.2">
      <c r="A27" s="27" t="s">
        <v>132</v>
      </c>
      <c r="B27" s="4" t="s">
        <v>57</v>
      </c>
      <c r="C27" s="4" t="s">
        <v>71</v>
      </c>
      <c r="D27" s="4" t="s">
        <v>175</v>
      </c>
      <c r="E27" s="4"/>
      <c r="F27" s="5">
        <f>SUM(F28:F32)</f>
        <v>1810.3999999999999</v>
      </c>
    </row>
    <row r="28" spans="1:6" ht="25.5" x14ac:dyDescent="0.2">
      <c r="A28" s="13" t="s">
        <v>166</v>
      </c>
      <c r="B28" s="6" t="s">
        <v>57</v>
      </c>
      <c r="C28" s="6" t="s">
        <v>71</v>
      </c>
      <c r="D28" s="6" t="s">
        <v>175</v>
      </c>
      <c r="E28" s="6" t="s">
        <v>105</v>
      </c>
      <c r="F28" s="79">
        <v>1134.0999999999999</v>
      </c>
    </row>
    <row r="29" spans="1:6" ht="25.5" x14ac:dyDescent="0.2">
      <c r="A29" s="102" t="s">
        <v>417</v>
      </c>
      <c r="B29" s="6" t="s">
        <v>57</v>
      </c>
      <c r="C29" s="6" t="s">
        <v>71</v>
      </c>
      <c r="D29" s="6" t="s">
        <v>175</v>
      </c>
      <c r="E29" s="6" t="s">
        <v>416</v>
      </c>
      <c r="F29" s="79">
        <v>50</v>
      </c>
    </row>
    <row r="30" spans="1:6" ht="38.25" x14ac:dyDescent="0.2">
      <c r="A30" s="13" t="s">
        <v>167</v>
      </c>
      <c r="B30" s="6" t="s">
        <v>57</v>
      </c>
      <c r="C30" s="6" t="s">
        <v>71</v>
      </c>
      <c r="D30" s="6" t="s">
        <v>175</v>
      </c>
      <c r="E30" s="6" t="s">
        <v>160</v>
      </c>
      <c r="F30" s="79">
        <v>342.5</v>
      </c>
    </row>
    <row r="31" spans="1:6" ht="25.5" x14ac:dyDescent="0.2">
      <c r="A31" s="13" t="s">
        <v>106</v>
      </c>
      <c r="B31" s="6" t="s">
        <v>57</v>
      </c>
      <c r="C31" s="6" t="s">
        <v>71</v>
      </c>
      <c r="D31" s="6" t="s">
        <v>175</v>
      </c>
      <c r="E31" s="6" t="s">
        <v>107</v>
      </c>
      <c r="F31" s="79">
        <v>33.799999999999997</v>
      </c>
    </row>
    <row r="32" spans="1:6" ht="25.5" x14ac:dyDescent="0.2">
      <c r="A32" s="13" t="s">
        <v>108</v>
      </c>
      <c r="B32" s="6" t="s">
        <v>57</v>
      </c>
      <c r="C32" s="6" t="s">
        <v>71</v>
      </c>
      <c r="D32" s="6" t="s">
        <v>175</v>
      </c>
      <c r="E32" s="6" t="s">
        <v>109</v>
      </c>
      <c r="F32" s="79">
        <v>250</v>
      </c>
    </row>
    <row r="33" spans="1:6" ht="25.5" x14ac:dyDescent="0.2">
      <c r="A33" s="27" t="s">
        <v>148</v>
      </c>
      <c r="B33" s="4" t="s">
        <v>57</v>
      </c>
      <c r="C33" s="4" t="s">
        <v>71</v>
      </c>
      <c r="D33" s="4" t="s">
        <v>176</v>
      </c>
      <c r="E33" s="4"/>
      <c r="F33" s="5">
        <f>SUM(F34:F36)</f>
        <v>2417</v>
      </c>
    </row>
    <row r="34" spans="1:6" ht="25.5" x14ac:dyDescent="0.2">
      <c r="A34" s="13" t="s">
        <v>166</v>
      </c>
      <c r="B34" s="6" t="s">
        <v>57</v>
      </c>
      <c r="C34" s="6" t="s">
        <v>71</v>
      </c>
      <c r="D34" s="6" t="s">
        <v>176</v>
      </c>
      <c r="E34" s="6" t="s">
        <v>105</v>
      </c>
      <c r="F34" s="79">
        <v>1741.2</v>
      </c>
    </row>
    <row r="35" spans="1:6" ht="51" x14ac:dyDescent="0.2">
      <c r="A35" s="13" t="s">
        <v>395</v>
      </c>
      <c r="B35" s="6" t="s">
        <v>57</v>
      </c>
      <c r="C35" s="6" t="s">
        <v>71</v>
      </c>
      <c r="D35" s="6" t="s">
        <v>176</v>
      </c>
      <c r="E35" s="6" t="s">
        <v>394</v>
      </c>
      <c r="F35" s="79">
        <v>150</v>
      </c>
    </row>
    <row r="36" spans="1:6" ht="38.25" x14ac:dyDescent="0.2">
      <c r="A36" s="13" t="s">
        <v>167</v>
      </c>
      <c r="B36" s="6" t="s">
        <v>57</v>
      </c>
      <c r="C36" s="6" t="s">
        <v>71</v>
      </c>
      <c r="D36" s="6" t="s">
        <v>176</v>
      </c>
      <c r="E36" s="6" t="s">
        <v>160</v>
      </c>
      <c r="F36" s="79">
        <v>525.79999999999995</v>
      </c>
    </row>
    <row r="37" spans="1:6" ht="38.25" x14ac:dyDescent="0.2">
      <c r="A37" s="22" t="s">
        <v>90</v>
      </c>
      <c r="B37" s="8" t="s">
        <v>57</v>
      </c>
      <c r="C37" s="8" t="s">
        <v>59</v>
      </c>
      <c r="D37" s="8"/>
      <c r="E37" s="8"/>
      <c r="F37" s="50">
        <f>F38</f>
        <v>13380.7</v>
      </c>
    </row>
    <row r="38" spans="1:6" x14ac:dyDescent="0.2">
      <c r="A38" s="33" t="s">
        <v>147</v>
      </c>
      <c r="B38" s="10" t="s">
        <v>57</v>
      </c>
      <c r="C38" s="10" t="s">
        <v>59</v>
      </c>
      <c r="D38" s="10" t="s">
        <v>168</v>
      </c>
      <c r="E38" s="10"/>
      <c r="F38" s="51">
        <f>F39</f>
        <v>13380.7</v>
      </c>
    </row>
    <row r="39" spans="1:6" s="40" customFormat="1" ht="38.25" x14ac:dyDescent="0.2">
      <c r="A39" s="17" t="s">
        <v>87</v>
      </c>
      <c r="B39" s="10" t="s">
        <v>72</v>
      </c>
      <c r="C39" s="10" t="s">
        <v>59</v>
      </c>
      <c r="D39" s="10" t="s">
        <v>174</v>
      </c>
      <c r="E39" s="10"/>
      <c r="F39" s="51">
        <f>F40</f>
        <v>13380.7</v>
      </c>
    </row>
    <row r="40" spans="1:6" ht="25.5" x14ac:dyDescent="0.2">
      <c r="A40" s="23" t="s">
        <v>132</v>
      </c>
      <c r="B40" s="4" t="s">
        <v>57</v>
      </c>
      <c r="C40" s="4" t="s">
        <v>59</v>
      </c>
      <c r="D40" s="4" t="s">
        <v>175</v>
      </c>
      <c r="E40" s="4"/>
      <c r="F40" s="5">
        <f>SUM(F41:F45)</f>
        <v>13380.7</v>
      </c>
    </row>
    <row r="41" spans="1:6" ht="25.5" x14ac:dyDescent="0.2">
      <c r="A41" s="13" t="s">
        <v>166</v>
      </c>
      <c r="B41" s="6" t="s">
        <v>57</v>
      </c>
      <c r="C41" s="6" t="s">
        <v>59</v>
      </c>
      <c r="D41" s="6" t="s">
        <v>175</v>
      </c>
      <c r="E41" s="6" t="s">
        <v>105</v>
      </c>
      <c r="F41" s="79">
        <f>11526.2-1421.1</f>
        <v>10105.1</v>
      </c>
    </row>
    <row r="42" spans="1:6" ht="38.25" x14ac:dyDescent="0.2">
      <c r="A42" s="13" t="s">
        <v>167</v>
      </c>
      <c r="B42" s="6" t="s">
        <v>57</v>
      </c>
      <c r="C42" s="6" t="s">
        <v>59</v>
      </c>
      <c r="D42" s="6" t="s">
        <v>175</v>
      </c>
      <c r="E42" s="6" t="s">
        <v>160</v>
      </c>
      <c r="F42" s="79">
        <f>3481-429.2</f>
        <v>3051.8</v>
      </c>
    </row>
    <row r="43" spans="1:6" ht="25.5" x14ac:dyDescent="0.2">
      <c r="A43" s="13" t="s">
        <v>106</v>
      </c>
      <c r="B43" s="6" t="s">
        <v>57</v>
      </c>
      <c r="C43" s="6" t="s">
        <v>59</v>
      </c>
      <c r="D43" s="6" t="s">
        <v>175</v>
      </c>
      <c r="E43" s="6" t="s">
        <v>107</v>
      </c>
      <c r="F43" s="79">
        <v>8.8000000000000007</v>
      </c>
    </row>
    <row r="44" spans="1:6" ht="25.5" x14ac:dyDescent="0.2">
      <c r="A44" s="13" t="s">
        <v>106</v>
      </c>
      <c r="B44" s="6" t="s">
        <v>57</v>
      </c>
      <c r="C44" s="6" t="s">
        <v>59</v>
      </c>
      <c r="D44" s="6" t="s">
        <v>175</v>
      </c>
      <c r="E44" s="6" t="s">
        <v>424</v>
      </c>
      <c r="F44" s="79">
        <v>90</v>
      </c>
    </row>
    <row r="45" spans="1:6" x14ac:dyDescent="0.2">
      <c r="A45" s="66" t="s">
        <v>309</v>
      </c>
      <c r="B45" s="6" t="s">
        <v>57</v>
      </c>
      <c r="C45" s="6" t="s">
        <v>59</v>
      </c>
      <c r="D45" s="6" t="s">
        <v>175</v>
      </c>
      <c r="E45" s="6" t="s">
        <v>308</v>
      </c>
      <c r="F45" s="79">
        <v>125</v>
      </c>
    </row>
    <row r="46" spans="1:6" x14ac:dyDescent="0.2">
      <c r="A46" s="22" t="s">
        <v>348</v>
      </c>
      <c r="B46" s="8" t="s">
        <v>57</v>
      </c>
      <c r="C46" s="8" t="s">
        <v>61</v>
      </c>
      <c r="D46" s="8"/>
      <c r="E46" s="8"/>
      <c r="F46" s="50">
        <f>F47</f>
        <v>47</v>
      </c>
    </row>
    <row r="47" spans="1:6" x14ac:dyDescent="0.2">
      <c r="A47" s="17" t="s">
        <v>147</v>
      </c>
      <c r="B47" s="10" t="s">
        <v>57</v>
      </c>
      <c r="C47" s="10" t="s">
        <v>61</v>
      </c>
      <c r="D47" s="10" t="s">
        <v>168</v>
      </c>
      <c r="E47" s="10"/>
      <c r="F47" s="51">
        <f>F48</f>
        <v>47</v>
      </c>
    </row>
    <row r="48" spans="1:6" ht="38.25" x14ac:dyDescent="0.2">
      <c r="A48" s="28" t="s">
        <v>349</v>
      </c>
      <c r="B48" s="4" t="s">
        <v>57</v>
      </c>
      <c r="C48" s="4" t="s">
        <v>61</v>
      </c>
      <c r="D48" s="4" t="s">
        <v>350</v>
      </c>
      <c r="E48" s="4"/>
      <c r="F48" s="5">
        <f>F49</f>
        <v>47</v>
      </c>
    </row>
    <row r="49" spans="1:7" ht="25.5" x14ac:dyDescent="0.2">
      <c r="A49" s="34" t="s">
        <v>142</v>
      </c>
      <c r="B49" s="6" t="s">
        <v>57</v>
      </c>
      <c r="C49" s="6" t="s">
        <v>61</v>
      </c>
      <c r="D49" s="6" t="s">
        <v>350</v>
      </c>
      <c r="E49" s="6" t="s">
        <v>109</v>
      </c>
      <c r="F49" s="108">
        <v>47</v>
      </c>
      <c r="G49" s="1">
        <v>47</v>
      </c>
    </row>
    <row r="50" spans="1:7" ht="38.25" x14ac:dyDescent="0.2">
      <c r="A50" s="26" t="s">
        <v>94</v>
      </c>
      <c r="B50" s="8" t="s">
        <v>57</v>
      </c>
      <c r="C50" s="8" t="s">
        <v>64</v>
      </c>
      <c r="D50" s="8"/>
      <c r="E50" s="8"/>
      <c r="F50" s="50">
        <f>F51+F60</f>
        <v>11682.5807</v>
      </c>
    </row>
    <row r="51" spans="1:7" ht="25.5" x14ac:dyDescent="0.2">
      <c r="A51" s="38" t="s">
        <v>490</v>
      </c>
      <c r="B51" s="10" t="s">
        <v>57</v>
      </c>
      <c r="C51" s="10" t="s">
        <v>64</v>
      </c>
      <c r="D51" s="10" t="s">
        <v>162</v>
      </c>
      <c r="E51" s="10"/>
      <c r="F51" s="51">
        <f>F52</f>
        <v>9151.9107000000004</v>
      </c>
    </row>
    <row r="52" spans="1:7" ht="27" x14ac:dyDescent="0.25">
      <c r="A52" s="63" t="s">
        <v>0</v>
      </c>
      <c r="B52" s="7" t="s">
        <v>57</v>
      </c>
      <c r="C52" s="7" t="s">
        <v>64</v>
      </c>
      <c r="D52" s="7" t="s">
        <v>163</v>
      </c>
      <c r="E52" s="7"/>
      <c r="F52" s="42">
        <f>F53</f>
        <v>9151.9107000000004</v>
      </c>
    </row>
    <row r="53" spans="1:7" s="39" customFormat="1" ht="25.5" x14ac:dyDescent="0.2">
      <c r="A53" s="29" t="s">
        <v>165</v>
      </c>
      <c r="B53" s="4" t="s">
        <v>57</v>
      </c>
      <c r="C53" s="4" t="s">
        <v>64</v>
      </c>
      <c r="D53" s="4" t="s">
        <v>164</v>
      </c>
      <c r="E53" s="4"/>
      <c r="F53" s="5">
        <f>F54</f>
        <v>9151.9107000000004</v>
      </c>
    </row>
    <row r="54" spans="1:7" s="40" customFormat="1" ht="25.5" x14ac:dyDescent="0.2">
      <c r="A54" s="27" t="s">
        <v>132</v>
      </c>
      <c r="B54" s="4" t="s">
        <v>57</v>
      </c>
      <c r="C54" s="4" t="s">
        <v>64</v>
      </c>
      <c r="D54" s="4" t="s">
        <v>161</v>
      </c>
      <c r="E54" s="7"/>
      <c r="F54" s="5">
        <f>SUM(F55:F59)</f>
        <v>9151.9107000000004</v>
      </c>
    </row>
    <row r="55" spans="1:7" s="39" customFormat="1" ht="25.5" x14ac:dyDescent="0.2">
      <c r="A55" s="13" t="s">
        <v>166</v>
      </c>
      <c r="B55" s="6" t="s">
        <v>57</v>
      </c>
      <c r="C55" s="6" t="s">
        <v>64</v>
      </c>
      <c r="D55" s="6" t="s">
        <v>161</v>
      </c>
      <c r="E55" s="6" t="s">
        <v>105</v>
      </c>
      <c r="F55" s="19">
        <v>5373.7</v>
      </c>
    </row>
    <row r="56" spans="1:7" s="39" customFormat="1" ht="25.5" x14ac:dyDescent="0.2">
      <c r="A56" s="13" t="s">
        <v>417</v>
      </c>
      <c r="B56" s="6" t="s">
        <v>57</v>
      </c>
      <c r="C56" s="6" t="s">
        <v>64</v>
      </c>
      <c r="D56" s="6" t="s">
        <v>161</v>
      </c>
      <c r="E56" s="6" t="s">
        <v>416</v>
      </c>
      <c r="F56" s="19">
        <v>100</v>
      </c>
    </row>
    <row r="57" spans="1:7" s="39" customFormat="1" ht="38.25" x14ac:dyDescent="0.2">
      <c r="A57" s="13" t="s">
        <v>167</v>
      </c>
      <c r="B57" s="6" t="s">
        <v>57</v>
      </c>
      <c r="C57" s="6" t="s">
        <v>64</v>
      </c>
      <c r="D57" s="6" t="s">
        <v>161</v>
      </c>
      <c r="E57" s="6" t="s">
        <v>160</v>
      </c>
      <c r="F57" s="19">
        <v>1622.8</v>
      </c>
    </row>
    <row r="58" spans="1:7" s="39" customFormat="1" ht="25.5" x14ac:dyDescent="0.2">
      <c r="A58" s="13" t="s">
        <v>106</v>
      </c>
      <c r="B58" s="6" t="s">
        <v>57</v>
      </c>
      <c r="C58" s="6" t="s">
        <v>64</v>
      </c>
      <c r="D58" s="6" t="s">
        <v>161</v>
      </c>
      <c r="E58" s="6" t="s">
        <v>107</v>
      </c>
      <c r="F58" s="19">
        <v>1613</v>
      </c>
    </row>
    <row r="59" spans="1:7" s="39" customFormat="1" ht="25.5" x14ac:dyDescent="0.2">
      <c r="A59" s="13" t="s">
        <v>108</v>
      </c>
      <c r="B59" s="6" t="s">
        <v>57</v>
      </c>
      <c r="C59" s="6" t="s">
        <v>64</v>
      </c>
      <c r="D59" s="6" t="s">
        <v>161</v>
      </c>
      <c r="E59" s="6" t="s">
        <v>109</v>
      </c>
      <c r="F59" s="19">
        <f>441.8+0.6107</f>
        <v>442.41070000000002</v>
      </c>
    </row>
    <row r="60" spans="1:7" s="39" customFormat="1" x14ac:dyDescent="0.2">
      <c r="A60" s="37" t="s">
        <v>147</v>
      </c>
      <c r="B60" s="10" t="s">
        <v>57</v>
      </c>
      <c r="C60" s="10" t="s">
        <v>64</v>
      </c>
      <c r="D60" s="10" t="s">
        <v>168</v>
      </c>
      <c r="E60" s="10"/>
      <c r="F60" s="51">
        <f>F61</f>
        <v>2530.67</v>
      </c>
    </row>
    <row r="61" spans="1:7" ht="45.75" customHeight="1" x14ac:dyDescent="0.2">
      <c r="A61" s="16" t="s">
        <v>144</v>
      </c>
      <c r="B61" s="4" t="s">
        <v>57</v>
      </c>
      <c r="C61" s="4" t="s">
        <v>64</v>
      </c>
      <c r="D61" s="4" t="s">
        <v>169</v>
      </c>
      <c r="E61" s="4"/>
      <c r="F61" s="5">
        <f>SUM(F62:F63)</f>
        <v>2530.67</v>
      </c>
    </row>
    <row r="62" spans="1:7" s="39" customFormat="1" x14ac:dyDescent="0.2">
      <c r="A62" s="14" t="s">
        <v>262</v>
      </c>
      <c r="B62" s="6" t="s">
        <v>57</v>
      </c>
      <c r="C62" s="6" t="s">
        <v>64</v>
      </c>
      <c r="D62" s="6" t="s">
        <v>169</v>
      </c>
      <c r="E62" s="6" t="s">
        <v>136</v>
      </c>
      <c r="F62" s="79">
        <v>1943.7</v>
      </c>
    </row>
    <row r="63" spans="1:7" s="39" customFormat="1" ht="38.25" x14ac:dyDescent="0.2">
      <c r="A63" s="14" t="s">
        <v>264</v>
      </c>
      <c r="B63" s="6" t="s">
        <v>57</v>
      </c>
      <c r="C63" s="6" t="s">
        <v>64</v>
      </c>
      <c r="D63" s="6" t="s">
        <v>169</v>
      </c>
      <c r="E63" s="6" t="s">
        <v>187</v>
      </c>
      <c r="F63" s="79">
        <v>586.97</v>
      </c>
    </row>
    <row r="64" spans="1:7" x14ac:dyDescent="0.2">
      <c r="A64" s="22" t="s">
        <v>572</v>
      </c>
      <c r="B64" s="8" t="s">
        <v>57</v>
      </c>
      <c r="C64" s="8" t="s">
        <v>60</v>
      </c>
      <c r="D64" s="8"/>
      <c r="E64" s="8"/>
      <c r="F64" s="50">
        <f>F65</f>
        <v>5000</v>
      </c>
    </row>
    <row r="65" spans="1:7" ht="25.5" x14ac:dyDescent="0.2">
      <c r="A65" s="15" t="s">
        <v>573</v>
      </c>
      <c r="B65" s="4" t="s">
        <v>57</v>
      </c>
      <c r="C65" s="4" t="s">
        <v>60</v>
      </c>
      <c r="D65" s="4" t="s">
        <v>419</v>
      </c>
      <c r="E65" s="4"/>
      <c r="F65" s="5">
        <f>F66</f>
        <v>5000</v>
      </c>
    </row>
    <row r="66" spans="1:7" x14ac:dyDescent="0.2">
      <c r="A66" s="34" t="s">
        <v>574</v>
      </c>
      <c r="B66" s="6" t="s">
        <v>57</v>
      </c>
      <c r="C66" s="6" t="s">
        <v>60</v>
      </c>
      <c r="D66" s="6" t="s">
        <v>419</v>
      </c>
      <c r="E66" s="6" t="s">
        <v>575</v>
      </c>
      <c r="F66" s="19">
        <v>5000</v>
      </c>
    </row>
    <row r="67" spans="1:7" x14ac:dyDescent="0.2">
      <c r="A67" s="22" t="s">
        <v>49</v>
      </c>
      <c r="B67" s="8" t="s">
        <v>57</v>
      </c>
      <c r="C67" s="8" t="s">
        <v>76</v>
      </c>
      <c r="D67" s="8"/>
      <c r="E67" s="8"/>
      <c r="F67" s="50">
        <f>F68</f>
        <v>500</v>
      </c>
    </row>
    <row r="68" spans="1:7" x14ac:dyDescent="0.2">
      <c r="A68" s="17" t="s">
        <v>147</v>
      </c>
      <c r="B68" s="10" t="s">
        <v>57</v>
      </c>
      <c r="C68" s="10" t="s">
        <v>76</v>
      </c>
      <c r="D68" s="10" t="s">
        <v>168</v>
      </c>
      <c r="E68" s="10"/>
      <c r="F68" s="51">
        <f>F69</f>
        <v>500</v>
      </c>
    </row>
    <row r="69" spans="1:7" s="39" customFormat="1" x14ac:dyDescent="0.2">
      <c r="A69" s="23" t="s">
        <v>82</v>
      </c>
      <c r="B69" s="4" t="s">
        <v>57</v>
      </c>
      <c r="C69" s="4" t="s">
        <v>76</v>
      </c>
      <c r="D69" s="4" t="s">
        <v>180</v>
      </c>
      <c r="E69" s="4"/>
      <c r="F69" s="5">
        <f>F70</f>
        <v>500</v>
      </c>
    </row>
    <row r="70" spans="1:7" x14ac:dyDescent="0.2">
      <c r="A70" s="34" t="s">
        <v>110</v>
      </c>
      <c r="B70" s="6" t="s">
        <v>57</v>
      </c>
      <c r="C70" s="6" t="s">
        <v>76</v>
      </c>
      <c r="D70" s="6" t="s">
        <v>180</v>
      </c>
      <c r="E70" s="6" t="s">
        <v>112</v>
      </c>
      <c r="F70" s="19">
        <v>500</v>
      </c>
    </row>
    <row r="71" spans="1:7" x14ac:dyDescent="0.2">
      <c r="A71" s="22" t="s">
        <v>104</v>
      </c>
      <c r="B71" s="8" t="s">
        <v>57</v>
      </c>
      <c r="C71" s="8" t="s">
        <v>91</v>
      </c>
      <c r="D71" s="8"/>
      <c r="E71" s="8"/>
      <c r="F71" s="50">
        <f>F72+F93+F106+F111+F115+F123+F89+F119</f>
        <v>57095.5</v>
      </c>
    </row>
    <row r="72" spans="1:7" ht="25.5" x14ac:dyDescent="0.2">
      <c r="A72" s="61" t="s">
        <v>489</v>
      </c>
      <c r="B72" s="10" t="s">
        <v>57</v>
      </c>
      <c r="C72" s="10" t="s">
        <v>91</v>
      </c>
      <c r="D72" s="10" t="s">
        <v>285</v>
      </c>
      <c r="E72" s="10"/>
      <c r="F72" s="51">
        <f>F73+F76+F86+F79+F83</f>
        <v>1622</v>
      </c>
    </row>
    <row r="73" spans="1:7" s="40" customFormat="1" ht="38.25" x14ac:dyDescent="0.2">
      <c r="A73" s="21" t="s">
        <v>336</v>
      </c>
      <c r="B73" s="4" t="s">
        <v>57</v>
      </c>
      <c r="C73" s="4" t="s">
        <v>91</v>
      </c>
      <c r="D73" s="4" t="s">
        <v>300</v>
      </c>
      <c r="E73" s="4"/>
      <c r="F73" s="5">
        <f>F74</f>
        <v>100</v>
      </c>
    </row>
    <row r="74" spans="1:7" s="39" customFormat="1" ht="25.5" x14ac:dyDescent="0.2">
      <c r="A74" s="15" t="s">
        <v>156</v>
      </c>
      <c r="B74" s="4" t="s">
        <v>57</v>
      </c>
      <c r="C74" s="4" t="s">
        <v>91</v>
      </c>
      <c r="D74" s="4" t="s">
        <v>297</v>
      </c>
      <c r="E74" s="7"/>
      <c r="F74" s="5">
        <f>F75</f>
        <v>100</v>
      </c>
    </row>
    <row r="75" spans="1:7" ht="25.5" x14ac:dyDescent="0.2">
      <c r="A75" s="14" t="s">
        <v>142</v>
      </c>
      <c r="B75" s="6" t="s">
        <v>57</v>
      </c>
      <c r="C75" s="6" t="s">
        <v>91</v>
      </c>
      <c r="D75" s="6" t="s">
        <v>297</v>
      </c>
      <c r="E75" s="6" t="s">
        <v>109</v>
      </c>
      <c r="F75" s="19">
        <v>100</v>
      </c>
    </row>
    <row r="76" spans="1:7" ht="25.5" x14ac:dyDescent="0.2">
      <c r="A76" s="21" t="s">
        <v>337</v>
      </c>
      <c r="B76" s="4" t="s">
        <v>57</v>
      </c>
      <c r="C76" s="4" t="s">
        <v>91</v>
      </c>
      <c r="D76" s="4" t="s">
        <v>338</v>
      </c>
      <c r="E76" s="4"/>
      <c r="F76" s="5">
        <f>F77</f>
        <v>422</v>
      </c>
    </row>
    <row r="77" spans="1:7" s="39" customFormat="1" ht="38.25" x14ac:dyDescent="0.2">
      <c r="A77" s="23" t="s">
        <v>286</v>
      </c>
      <c r="B77" s="4" t="s">
        <v>57</v>
      </c>
      <c r="C77" s="4" t="s">
        <v>91</v>
      </c>
      <c r="D77" s="4" t="s">
        <v>30</v>
      </c>
      <c r="E77" s="4"/>
      <c r="F77" s="89">
        <f>SUM(F78:F78)</f>
        <v>422</v>
      </c>
    </row>
    <row r="78" spans="1:7" ht="25.5" x14ac:dyDescent="0.2">
      <c r="A78" s="14" t="s">
        <v>142</v>
      </c>
      <c r="B78" s="6" t="s">
        <v>57</v>
      </c>
      <c r="C78" s="6" t="s">
        <v>91</v>
      </c>
      <c r="D78" s="6" t="s">
        <v>30</v>
      </c>
      <c r="E78" s="6" t="s">
        <v>109</v>
      </c>
      <c r="F78" s="108">
        <f>211+211</f>
        <v>422</v>
      </c>
      <c r="G78" s="1">
        <v>211</v>
      </c>
    </row>
    <row r="79" spans="1:7" s="40" customFormat="1" ht="38.25" x14ac:dyDescent="0.2">
      <c r="A79" s="64" t="s">
        <v>549</v>
      </c>
      <c r="B79" s="4" t="s">
        <v>57</v>
      </c>
      <c r="C79" s="4" t="s">
        <v>91</v>
      </c>
      <c r="D79" s="4" t="s">
        <v>550</v>
      </c>
      <c r="E79" s="4"/>
      <c r="F79" s="5">
        <f>F80</f>
        <v>850</v>
      </c>
    </row>
    <row r="80" spans="1:7" s="40" customFormat="1" ht="25.5" x14ac:dyDescent="0.2">
      <c r="A80" s="15" t="s">
        <v>156</v>
      </c>
      <c r="B80" s="4" t="s">
        <v>57</v>
      </c>
      <c r="C80" s="4" t="s">
        <v>91</v>
      </c>
      <c r="D80" s="4" t="s">
        <v>551</v>
      </c>
      <c r="E80" s="7"/>
      <c r="F80" s="5">
        <f>SUM(F81:F82)</f>
        <v>850</v>
      </c>
    </row>
    <row r="81" spans="1:6" s="40" customFormat="1" ht="25.5" x14ac:dyDescent="0.2">
      <c r="A81" s="14" t="s">
        <v>142</v>
      </c>
      <c r="B81" s="6" t="s">
        <v>57</v>
      </c>
      <c r="C81" s="6" t="s">
        <v>91</v>
      </c>
      <c r="D81" s="6" t="s">
        <v>551</v>
      </c>
      <c r="E81" s="6" t="s">
        <v>109</v>
      </c>
      <c r="F81" s="19">
        <v>200</v>
      </c>
    </row>
    <row r="82" spans="1:6" x14ac:dyDescent="0.2">
      <c r="A82" s="24" t="s">
        <v>159</v>
      </c>
      <c r="B82" s="6" t="s">
        <v>57</v>
      </c>
      <c r="C82" s="6" t="s">
        <v>91</v>
      </c>
      <c r="D82" s="6" t="s">
        <v>551</v>
      </c>
      <c r="E82" s="6" t="s">
        <v>113</v>
      </c>
      <c r="F82" s="79">
        <v>650</v>
      </c>
    </row>
    <row r="83" spans="1:6" s="40" customFormat="1" ht="38.25" x14ac:dyDescent="0.2">
      <c r="A83" s="64" t="s">
        <v>552</v>
      </c>
      <c r="B83" s="4" t="s">
        <v>57</v>
      </c>
      <c r="C83" s="4" t="s">
        <v>91</v>
      </c>
      <c r="D83" s="4" t="s">
        <v>553</v>
      </c>
      <c r="E83" s="4"/>
      <c r="F83" s="5">
        <f>F84</f>
        <v>200</v>
      </c>
    </row>
    <row r="84" spans="1:6" s="40" customFormat="1" ht="25.5" x14ac:dyDescent="0.2">
      <c r="A84" s="15" t="s">
        <v>156</v>
      </c>
      <c r="B84" s="4" t="s">
        <v>57</v>
      </c>
      <c r="C84" s="4" t="s">
        <v>91</v>
      </c>
      <c r="D84" s="4" t="s">
        <v>554</v>
      </c>
      <c r="E84" s="7"/>
      <c r="F84" s="5">
        <f>F85</f>
        <v>200</v>
      </c>
    </row>
    <row r="85" spans="1:6" s="40" customFormat="1" ht="25.5" x14ac:dyDescent="0.2">
      <c r="A85" s="14" t="s">
        <v>142</v>
      </c>
      <c r="B85" s="6" t="s">
        <v>57</v>
      </c>
      <c r="C85" s="6" t="s">
        <v>91</v>
      </c>
      <c r="D85" s="6" t="s">
        <v>554</v>
      </c>
      <c r="E85" s="6" t="s">
        <v>109</v>
      </c>
      <c r="F85" s="19">
        <v>200</v>
      </c>
    </row>
    <row r="86" spans="1:6" s="40" customFormat="1" ht="38.25" x14ac:dyDescent="0.2">
      <c r="A86" s="64" t="s">
        <v>15</v>
      </c>
      <c r="B86" s="4" t="s">
        <v>57</v>
      </c>
      <c r="C86" s="4" t="s">
        <v>91</v>
      </c>
      <c r="D86" s="4" t="s">
        <v>16</v>
      </c>
      <c r="E86" s="4"/>
      <c r="F86" s="5">
        <f>F87</f>
        <v>50</v>
      </c>
    </row>
    <row r="87" spans="1:6" s="40" customFormat="1" ht="25.5" x14ac:dyDescent="0.2">
      <c r="A87" s="15" t="s">
        <v>156</v>
      </c>
      <c r="B87" s="4" t="s">
        <v>57</v>
      </c>
      <c r="C87" s="4" t="s">
        <v>91</v>
      </c>
      <c r="D87" s="4" t="s">
        <v>17</v>
      </c>
      <c r="E87" s="7"/>
      <c r="F87" s="5">
        <f>F88</f>
        <v>50</v>
      </c>
    </row>
    <row r="88" spans="1:6" s="40" customFormat="1" ht="25.5" x14ac:dyDescent="0.2">
      <c r="A88" s="14" t="s">
        <v>142</v>
      </c>
      <c r="B88" s="6" t="s">
        <v>57</v>
      </c>
      <c r="C88" s="6" t="s">
        <v>91</v>
      </c>
      <c r="D88" s="6" t="s">
        <v>17</v>
      </c>
      <c r="E88" s="6" t="s">
        <v>109</v>
      </c>
      <c r="F88" s="19">
        <v>50</v>
      </c>
    </row>
    <row r="89" spans="1:6" s="40" customFormat="1" ht="38.25" x14ac:dyDescent="0.2">
      <c r="A89" s="61" t="s">
        <v>491</v>
      </c>
      <c r="B89" s="10" t="s">
        <v>57</v>
      </c>
      <c r="C89" s="10" t="s">
        <v>91</v>
      </c>
      <c r="D89" s="10" t="s">
        <v>408</v>
      </c>
      <c r="E89" s="10"/>
      <c r="F89" s="51">
        <f>F90</f>
        <v>400</v>
      </c>
    </row>
    <row r="90" spans="1:6" s="40" customFormat="1" ht="38.25" x14ac:dyDescent="0.2">
      <c r="A90" s="23" t="s">
        <v>407</v>
      </c>
      <c r="B90" s="4" t="s">
        <v>57</v>
      </c>
      <c r="C90" s="4" t="s">
        <v>91</v>
      </c>
      <c r="D90" s="4" t="s">
        <v>409</v>
      </c>
      <c r="E90" s="4"/>
      <c r="F90" s="5">
        <f>F91</f>
        <v>400</v>
      </c>
    </row>
    <row r="91" spans="1:6" s="40" customFormat="1" ht="25.5" x14ac:dyDescent="0.2">
      <c r="A91" s="15" t="s">
        <v>156</v>
      </c>
      <c r="B91" s="4" t="s">
        <v>57</v>
      </c>
      <c r="C91" s="4" t="s">
        <v>91</v>
      </c>
      <c r="D91" s="4" t="s">
        <v>410</v>
      </c>
      <c r="E91" s="4"/>
      <c r="F91" s="5">
        <f>F92</f>
        <v>400</v>
      </c>
    </row>
    <row r="92" spans="1:6" s="40" customFormat="1" ht="25.5" x14ac:dyDescent="0.2">
      <c r="A92" s="14" t="s">
        <v>142</v>
      </c>
      <c r="B92" s="6" t="s">
        <v>57</v>
      </c>
      <c r="C92" s="6" t="s">
        <v>91</v>
      </c>
      <c r="D92" s="6" t="s">
        <v>410</v>
      </c>
      <c r="E92" s="6" t="s">
        <v>109</v>
      </c>
      <c r="F92" s="19">
        <v>400</v>
      </c>
    </row>
    <row r="93" spans="1:6" s="39" customFormat="1" ht="51" x14ac:dyDescent="0.2">
      <c r="A93" s="38" t="s">
        <v>537</v>
      </c>
      <c r="B93" s="10" t="s">
        <v>57</v>
      </c>
      <c r="C93" s="10" t="s">
        <v>91</v>
      </c>
      <c r="D93" s="10" t="s">
        <v>188</v>
      </c>
      <c r="E93" s="10"/>
      <c r="F93" s="51">
        <f>F94</f>
        <v>6765.1</v>
      </c>
    </row>
    <row r="94" spans="1:6" s="39" customFormat="1" ht="40.5" x14ac:dyDescent="0.25">
      <c r="A94" s="63" t="s">
        <v>1</v>
      </c>
      <c r="B94" s="7" t="s">
        <v>57</v>
      </c>
      <c r="C94" s="7" t="s">
        <v>91</v>
      </c>
      <c r="D94" s="7" t="s">
        <v>189</v>
      </c>
      <c r="E94" s="7"/>
      <c r="F94" s="42">
        <f>F95+F103</f>
        <v>6765.1</v>
      </c>
    </row>
    <row r="95" spans="1:6" s="39" customFormat="1" ht="38.25" x14ac:dyDescent="0.2">
      <c r="A95" s="29" t="s">
        <v>314</v>
      </c>
      <c r="B95" s="4" t="s">
        <v>57</v>
      </c>
      <c r="C95" s="4" t="s">
        <v>91</v>
      </c>
      <c r="D95" s="4" t="s">
        <v>37</v>
      </c>
      <c r="E95" s="4"/>
      <c r="F95" s="5">
        <f>F96+F100</f>
        <v>6505.1</v>
      </c>
    </row>
    <row r="96" spans="1:6" ht="25.5" x14ac:dyDescent="0.2">
      <c r="A96" s="27" t="s">
        <v>132</v>
      </c>
      <c r="B96" s="4" t="s">
        <v>57</v>
      </c>
      <c r="C96" s="4" t="s">
        <v>91</v>
      </c>
      <c r="D96" s="4" t="s">
        <v>258</v>
      </c>
      <c r="E96" s="7"/>
      <c r="F96" s="5">
        <f>SUM(F97:F99)</f>
        <v>6234.7000000000007</v>
      </c>
    </row>
    <row r="97" spans="1:6" ht="25.5" x14ac:dyDescent="0.2">
      <c r="A97" s="13" t="s">
        <v>166</v>
      </c>
      <c r="B97" s="6" t="s">
        <v>57</v>
      </c>
      <c r="C97" s="6" t="s">
        <v>91</v>
      </c>
      <c r="D97" s="6" t="s">
        <v>258</v>
      </c>
      <c r="E97" s="6" t="s">
        <v>105</v>
      </c>
      <c r="F97" s="19">
        <v>4778.6000000000004</v>
      </c>
    </row>
    <row r="98" spans="1:6" ht="25.5" x14ac:dyDescent="0.2">
      <c r="A98" s="13" t="s">
        <v>417</v>
      </c>
      <c r="B98" s="6" t="s">
        <v>57</v>
      </c>
      <c r="C98" s="6" t="s">
        <v>91</v>
      </c>
      <c r="D98" s="6" t="s">
        <v>258</v>
      </c>
      <c r="E98" s="6" t="s">
        <v>416</v>
      </c>
      <c r="F98" s="19">
        <v>13</v>
      </c>
    </row>
    <row r="99" spans="1:6" s="39" customFormat="1" ht="38.25" x14ac:dyDescent="0.2">
      <c r="A99" s="13" t="s">
        <v>167</v>
      </c>
      <c r="B99" s="6" t="s">
        <v>57</v>
      </c>
      <c r="C99" s="6" t="s">
        <v>91</v>
      </c>
      <c r="D99" s="6" t="s">
        <v>258</v>
      </c>
      <c r="E99" s="6" t="s">
        <v>160</v>
      </c>
      <c r="F99" s="19">
        <v>1443.1</v>
      </c>
    </row>
    <row r="100" spans="1:6" x14ac:dyDescent="0.2">
      <c r="A100" s="38" t="s">
        <v>306</v>
      </c>
      <c r="B100" s="10" t="s">
        <v>57</v>
      </c>
      <c r="C100" s="10" t="s">
        <v>91</v>
      </c>
      <c r="D100" s="10" t="s">
        <v>36</v>
      </c>
      <c r="E100" s="10"/>
      <c r="F100" s="51">
        <f>SUM(F101:F102)</f>
        <v>270.39999999999998</v>
      </c>
    </row>
    <row r="101" spans="1:6" ht="25.5" x14ac:dyDescent="0.2">
      <c r="A101" s="13" t="s">
        <v>106</v>
      </c>
      <c r="B101" s="6" t="s">
        <v>57</v>
      </c>
      <c r="C101" s="6" t="s">
        <v>91</v>
      </c>
      <c r="D101" s="6" t="s">
        <v>390</v>
      </c>
      <c r="E101" s="6" t="s">
        <v>107</v>
      </c>
      <c r="F101" s="19">
        <v>205.4</v>
      </c>
    </row>
    <row r="102" spans="1:6" ht="25.5" x14ac:dyDescent="0.2">
      <c r="A102" s="13" t="s">
        <v>108</v>
      </c>
      <c r="B102" s="6" t="s">
        <v>57</v>
      </c>
      <c r="C102" s="6" t="s">
        <v>91</v>
      </c>
      <c r="D102" s="6" t="s">
        <v>390</v>
      </c>
      <c r="E102" s="6" t="s">
        <v>109</v>
      </c>
      <c r="F102" s="19">
        <v>65</v>
      </c>
    </row>
    <row r="103" spans="1:6" ht="38.25" x14ac:dyDescent="0.2">
      <c r="A103" s="29" t="s">
        <v>315</v>
      </c>
      <c r="B103" s="4" t="s">
        <v>57</v>
      </c>
      <c r="C103" s="4" t="s">
        <v>91</v>
      </c>
      <c r="D103" s="4" t="s">
        <v>32</v>
      </c>
      <c r="E103" s="4"/>
      <c r="F103" s="5">
        <f>F104</f>
        <v>260</v>
      </c>
    </row>
    <row r="104" spans="1:6" ht="38.25" x14ac:dyDescent="0.2">
      <c r="A104" s="15" t="s">
        <v>197</v>
      </c>
      <c r="B104" s="4" t="s">
        <v>57</v>
      </c>
      <c r="C104" s="4" t="s">
        <v>91</v>
      </c>
      <c r="D104" s="4" t="s">
        <v>259</v>
      </c>
      <c r="E104" s="4"/>
      <c r="F104" s="5">
        <f>F105</f>
        <v>260</v>
      </c>
    </row>
    <row r="105" spans="1:6" ht="25.5" x14ac:dyDescent="0.2">
      <c r="A105" s="13" t="s">
        <v>108</v>
      </c>
      <c r="B105" s="6" t="s">
        <v>57</v>
      </c>
      <c r="C105" s="6" t="s">
        <v>91</v>
      </c>
      <c r="D105" s="6" t="s">
        <v>259</v>
      </c>
      <c r="E105" s="6" t="s">
        <v>109</v>
      </c>
      <c r="F105" s="19">
        <v>260</v>
      </c>
    </row>
    <row r="106" spans="1:6" ht="38.25" x14ac:dyDescent="0.2">
      <c r="A106" s="61" t="s">
        <v>538</v>
      </c>
      <c r="B106" s="10" t="s">
        <v>57</v>
      </c>
      <c r="C106" s="10" t="s">
        <v>91</v>
      </c>
      <c r="D106" s="10" t="s">
        <v>190</v>
      </c>
      <c r="E106" s="10"/>
      <c r="F106" s="51">
        <f>F107</f>
        <v>135</v>
      </c>
    </row>
    <row r="107" spans="1:6" ht="38.25" x14ac:dyDescent="0.2">
      <c r="A107" s="23" t="s">
        <v>31</v>
      </c>
      <c r="B107" s="4" t="s">
        <v>57</v>
      </c>
      <c r="C107" s="4" t="s">
        <v>91</v>
      </c>
      <c r="D107" s="4" t="s">
        <v>298</v>
      </c>
      <c r="E107" s="4"/>
      <c r="F107" s="5">
        <f>F108</f>
        <v>135</v>
      </c>
    </row>
    <row r="108" spans="1:6" s="39" customFormat="1" ht="25.5" x14ac:dyDescent="0.2">
      <c r="A108" s="15" t="s">
        <v>156</v>
      </c>
      <c r="B108" s="4" t="s">
        <v>57</v>
      </c>
      <c r="C108" s="4" t="s">
        <v>91</v>
      </c>
      <c r="D108" s="4" t="s">
        <v>299</v>
      </c>
      <c r="E108" s="7"/>
      <c r="F108" s="5">
        <f>SUM(F109:F110)</f>
        <v>135</v>
      </c>
    </row>
    <row r="109" spans="1:6" ht="25.5" x14ac:dyDescent="0.2">
      <c r="A109" s="18" t="s">
        <v>156</v>
      </c>
      <c r="B109" s="6" t="s">
        <v>57</v>
      </c>
      <c r="C109" s="6" t="s">
        <v>91</v>
      </c>
      <c r="D109" s="6" t="s">
        <v>299</v>
      </c>
      <c r="E109" s="6" t="s">
        <v>109</v>
      </c>
      <c r="F109" s="19">
        <v>125</v>
      </c>
    </row>
    <row r="110" spans="1:6" x14ac:dyDescent="0.2">
      <c r="A110" s="66" t="s">
        <v>309</v>
      </c>
      <c r="B110" s="6" t="s">
        <v>57</v>
      </c>
      <c r="C110" s="6" t="s">
        <v>91</v>
      </c>
      <c r="D110" s="6" t="s">
        <v>299</v>
      </c>
      <c r="E110" s="6" t="s">
        <v>308</v>
      </c>
      <c r="F110" s="19">
        <v>10</v>
      </c>
    </row>
    <row r="111" spans="1:6" ht="27.75" customHeight="1" x14ac:dyDescent="0.2">
      <c r="A111" s="61" t="s">
        <v>492</v>
      </c>
      <c r="B111" s="10" t="s">
        <v>57</v>
      </c>
      <c r="C111" s="10" t="s">
        <v>91</v>
      </c>
      <c r="D111" s="10" t="s">
        <v>25</v>
      </c>
      <c r="E111" s="10"/>
      <c r="F111" s="51">
        <f>F112</f>
        <v>265</v>
      </c>
    </row>
    <row r="112" spans="1:6" ht="25.5" x14ac:dyDescent="0.2">
      <c r="A112" s="23" t="s">
        <v>27</v>
      </c>
      <c r="B112" s="4" t="s">
        <v>57</v>
      </c>
      <c r="C112" s="4" t="s">
        <v>91</v>
      </c>
      <c r="D112" s="4" t="s">
        <v>26</v>
      </c>
      <c r="E112" s="4"/>
      <c r="F112" s="5">
        <f>F113</f>
        <v>265</v>
      </c>
    </row>
    <row r="113" spans="1:7" s="39" customFormat="1" ht="25.5" x14ac:dyDescent="0.2">
      <c r="A113" s="15" t="s">
        <v>156</v>
      </c>
      <c r="B113" s="4" t="s">
        <v>57</v>
      </c>
      <c r="C113" s="4" t="s">
        <v>91</v>
      </c>
      <c r="D113" s="4" t="s">
        <v>40</v>
      </c>
      <c r="E113" s="4"/>
      <c r="F113" s="5">
        <f>F114</f>
        <v>265</v>
      </c>
    </row>
    <row r="114" spans="1:7" x14ac:dyDescent="0.2">
      <c r="A114" s="24" t="s">
        <v>159</v>
      </c>
      <c r="B114" s="6" t="s">
        <v>57</v>
      </c>
      <c r="C114" s="6" t="s">
        <v>91</v>
      </c>
      <c r="D114" s="6" t="s">
        <v>40</v>
      </c>
      <c r="E114" s="6" t="s">
        <v>113</v>
      </c>
      <c r="F114" s="19">
        <v>265</v>
      </c>
    </row>
    <row r="115" spans="1:7" ht="38.25" x14ac:dyDescent="0.2">
      <c r="A115" s="61" t="s">
        <v>493</v>
      </c>
      <c r="B115" s="10" t="s">
        <v>57</v>
      </c>
      <c r="C115" s="10" t="s">
        <v>91</v>
      </c>
      <c r="D115" s="10" t="s">
        <v>343</v>
      </c>
      <c r="E115" s="10"/>
      <c r="F115" s="51">
        <f>F116</f>
        <v>250</v>
      </c>
    </row>
    <row r="116" spans="1:7" ht="25.5" x14ac:dyDescent="0.2">
      <c r="A116" s="71" t="s">
        <v>359</v>
      </c>
      <c r="B116" s="4" t="s">
        <v>57</v>
      </c>
      <c r="C116" s="4" t="s">
        <v>91</v>
      </c>
      <c r="D116" s="4" t="s">
        <v>344</v>
      </c>
      <c r="E116" s="4"/>
      <c r="F116" s="5">
        <f>F117</f>
        <v>250</v>
      </c>
    </row>
    <row r="117" spans="1:7" s="39" customFormat="1" ht="25.5" x14ac:dyDescent="0.2">
      <c r="A117" s="15" t="s">
        <v>156</v>
      </c>
      <c r="B117" s="4" t="s">
        <v>57</v>
      </c>
      <c r="C117" s="4" t="s">
        <v>91</v>
      </c>
      <c r="D117" s="4" t="s">
        <v>345</v>
      </c>
      <c r="E117" s="4"/>
      <c r="F117" s="5">
        <f>F118</f>
        <v>250</v>
      </c>
    </row>
    <row r="118" spans="1:7" ht="25.5" x14ac:dyDescent="0.2">
      <c r="A118" s="34" t="s">
        <v>108</v>
      </c>
      <c r="B118" s="6" t="s">
        <v>57</v>
      </c>
      <c r="C118" s="6" t="s">
        <v>91</v>
      </c>
      <c r="D118" s="6" t="s">
        <v>345</v>
      </c>
      <c r="E118" s="6" t="s">
        <v>109</v>
      </c>
      <c r="F118" s="19">
        <v>250</v>
      </c>
    </row>
    <row r="119" spans="1:7" ht="38.25" x14ac:dyDescent="0.2">
      <c r="A119" s="61" t="s">
        <v>539</v>
      </c>
      <c r="B119" s="10" t="s">
        <v>57</v>
      </c>
      <c r="C119" s="10" t="s">
        <v>91</v>
      </c>
      <c r="D119" s="10" t="s">
        <v>450</v>
      </c>
      <c r="E119" s="10"/>
      <c r="F119" s="51">
        <f>F120</f>
        <v>390.62</v>
      </c>
    </row>
    <row r="120" spans="1:7" ht="25.5" x14ac:dyDescent="0.2">
      <c r="A120" s="71" t="s">
        <v>453</v>
      </c>
      <c r="B120" s="4" t="s">
        <v>57</v>
      </c>
      <c r="C120" s="4" t="s">
        <v>91</v>
      </c>
      <c r="D120" s="4" t="s">
        <v>451</v>
      </c>
      <c r="E120" s="4"/>
      <c r="F120" s="5">
        <f>F121</f>
        <v>390.62</v>
      </c>
    </row>
    <row r="121" spans="1:7" s="39" customFormat="1" ht="25.5" x14ac:dyDescent="0.2">
      <c r="A121" s="15" t="s">
        <v>156</v>
      </c>
      <c r="B121" s="4" t="s">
        <v>57</v>
      </c>
      <c r="C121" s="4" t="s">
        <v>91</v>
      </c>
      <c r="D121" s="4" t="s">
        <v>452</v>
      </c>
      <c r="E121" s="4"/>
      <c r="F121" s="5">
        <f>F122</f>
        <v>390.62</v>
      </c>
    </row>
    <row r="122" spans="1:7" ht="25.5" x14ac:dyDescent="0.2">
      <c r="A122" s="34" t="s">
        <v>108</v>
      </c>
      <c r="B122" s="6" t="s">
        <v>57</v>
      </c>
      <c r="C122" s="6" t="s">
        <v>91</v>
      </c>
      <c r="D122" s="6" t="s">
        <v>452</v>
      </c>
      <c r="E122" s="6" t="s">
        <v>109</v>
      </c>
      <c r="F122" s="19">
        <v>390.62</v>
      </c>
    </row>
    <row r="123" spans="1:7" x14ac:dyDescent="0.2">
      <c r="A123" s="17" t="s">
        <v>147</v>
      </c>
      <c r="B123" s="10" t="s">
        <v>57</v>
      </c>
      <c r="C123" s="10" t="s">
        <v>91</v>
      </c>
      <c r="D123" s="10" t="s">
        <v>168</v>
      </c>
      <c r="E123" s="10"/>
      <c r="F123" s="51">
        <f>F124+F127+F132+F138+F147+F154+F145+F143+F149</f>
        <v>47267.78</v>
      </c>
    </row>
    <row r="124" spans="1:7" ht="38.25" x14ac:dyDescent="0.2">
      <c r="A124" s="29" t="s">
        <v>275</v>
      </c>
      <c r="B124" s="4" t="s">
        <v>57</v>
      </c>
      <c r="C124" s="4" t="s">
        <v>91</v>
      </c>
      <c r="D124" s="4" t="s">
        <v>181</v>
      </c>
      <c r="E124" s="4"/>
      <c r="F124" s="5">
        <f>SUM(F125:F126)</f>
        <v>531.48</v>
      </c>
    </row>
    <row r="125" spans="1:7" x14ac:dyDescent="0.2">
      <c r="A125" s="36" t="s">
        <v>266</v>
      </c>
      <c r="B125" s="6" t="s">
        <v>57</v>
      </c>
      <c r="C125" s="6" t="s">
        <v>91</v>
      </c>
      <c r="D125" s="6" t="s">
        <v>181</v>
      </c>
      <c r="E125" s="6" t="s">
        <v>136</v>
      </c>
      <c r="F125" s="79">
        <v>408.2</v>
      </c>
    </row>
    <row r="126" spans="1:7" ht="38.25" x14ac:dyDescent="0.2">
      <c r="A126" s="13" t="s">
        <v>267</v>
      </c>
      <c r="B126" s="6" t="s">
        <v>57</v>
      </c>
      <c r="C126" s="6" t="s">
        <v>91</v>
      </c>
      <c r="D126" s="6" t="s">
        <v>181</v>
      </c>
      <c r="E126" s="6" t="s">
        <v>187</v>
      </c>
      <c r="F126" s="79">
        <v>123.28</v>
      </c>
    </row>
    <row r="127" spans="1:7" ht="25.5" x14ac:dyDescent="0.2">
      <c r="A127" s="23" t="s">
        <v>89</v>
      </c>
      <c r="B127" s="4" t="s">
        <v>57</v>
      </c>
      <c r="C127" s="4" t="s">
        <v>91</v>
      </c>
      <c r="D127" s="4" t="s">
        <v>182</v>
      </c>
      <c r="E127" s="4"/>
      <c r="F127" s="110">
        <f>SUM(F128:F131)</f>
        <v>300.5</v>
      </c>
      <c r="G127" s="1">
        <v>300.5</v>
      </c>
    </row>
    <row r="128" spans="1:7" ht="25.5" x14ac:dyDescent="0.2">
      <c r="A128" s="34" t="s">
        <v>166</v>
      </c>
      <c r="B128" s="6" t="s">
        <v>57</v>
      </c>
      <c r="C128" s="6" t="s">
        <v>91</v>
      </c>
      <c r="D128" s="6" t="s">
        <v>182</v>
      </c>
      <c r="E128" s="6" t="s">
        <v>105</v>
      </c>
      <c r="F128" s="79">
        <v>193.22880000000001</v>
      </c>
    </row>
    <row r="129" spans="1:7" ht="38.25" x14ac:dyDescent="0.2">
      <c r="A129" s="34" t="s">
        <v>167</v>
      </c>
      <c r="B129" s="6" t="s">
        <v>57</v>
      </c>
      <c r="C129" s="6" t="s">
        <v>91</v>
      </c>
      <c r="D129" s="6" t="s">
        <v>182</v>
      </c>
      <c r="E129" s="6" t="s">
        <v>160</v>
      </c>
      <c r="F129" s="79">
        <v>58.371200000000002</v>
      </c>
    </row>
    <row r="130" spans="1:7" ht="25.5" x14ac:dyDescent="0.2">
      <c r="A130" s="34" t="s">
        <v>106</v>
      </c>
      <c r="B130" s="6" t="s">
        <v>57</v>
      </c>
      <c r="C130" s="6" t="s">
        <v>91</v>
      </c>
      <c r="D130" s="6" t="s">
        <v>182</v>
      </c>
      <c r="E130" s="6" t="s">
        <v>107</v>
      </c>
      <c r="F130" s="79">
        <v>15</v>
      </c>
    </row>
    <row r="131" spans="1:7" ht="25.5" x14ac:dyDescent="0.2">
      <c r="A131" s="34" t="s">
        <v>108</v>
      </c>
      <c r="B131" s="6" t="s">
        <v>57</v>
      </c>
      <c r="C131" s="6" t="s">
        <v>91</v>
      </c>
      <c r="D131" s="6" t="s">
        <v>182</v>
      </c>
      <c r="E131" s="6" t="s">
        <v>109</v>
      </c>
      <c r="F131" s="79">
        <v>33.9</v>
      </c>
    </row>
    <row r="132" spans="1:7" ht="38.25" x14ac:dyDescent="0.2">
      <c r="A132" s="23" t="s">
        <v>79</v>
      </c>
      <c r="B132" s="4" t="s">
        <v>72</v>
      </c>
      <c r="C132" s="4" t="s">
        <v>91</v>
      </c>
      <c r="D132" s="4" t="s">
        <v>183</v>
      </c>
      <c r="E132" s="4"/>
      <c r="F132" s="110">
        <f>SUM(F133:F137)</f>
        <v>790.1</v>
      </c>
      <c r="G132" s="1">
        <v>790.1</v>
      </c>
    </row>
    <row r="133" spans="1:7" ht="25.5" x14ac:dyDescent="0.2">
      <c r="A133" s="34" t="s">
        <v>166</v>
      </c>
      <c r="B133" s="6" t="s">
        <v>57</v>
      </c>
      <c r="C133" s="6" t="s">
        <v>91</v>
      </c>
      <c r="D133" s="6" t="s">
        <v>183</v>
      </c>
      <c r="E133" s="6" t="s">
        <v>105</v>
      </c>
      <c r="F133" s="79">
        <v>501.3</v>
      </c>
    </row>
    <row r="134" spans="1:7" ht="25.5" x14ac:dyDescent="0.2">
      <c r="A134" s="13" t="s">
        <v>462</v>
      </c>
      <c r="B134" s="6" t="s">
        <v>57</v>
      </c>
      <c r="C134" s="6" t="s">
        <v>91</v>
      </c>
      <c r="D134" s="6" t="s">
        <v>183</v>
      </c>
      <c r="E134" s="6" t="s">
        <v>416</v>
      </c>
      <c r="F134" s="79">
        <v>4</v>
      </c>
    </row>
    <row r="135" spans="1:7" s="39" customFormat="1" ht="38.25" x14ac:dyDescent="0.2">
      <c r="A135" s="34" t="s">
        <v>167</v>
      </c>
      <c r="B135" s="6" t="s">
        <v>57</v>
      </c>
      <c r="C135" s="6" t="s">
        <v>91</v>
      </c>
      <c r="D135" s="6" t="s">
        <v>183</v>
      </c>
      <c r="E135" s="6" t="s">
        <v>160</v>
      </c>
      <c r="F135" s="79">
        <v>151.30000000000001</v>
      </c>
    </row>
    <row r="136" spans="1:7" ht="25.5" x14ac:dyDescent="0.2">
      <c r="A136" s="34" t="s">
        <v>106</v>
      </c>
      <c r="B136" s="6" t="s">
        <v>57</v>
      </c>
      <c r="C136" s="6" t="s">
        <v>91</v>
      </c>
      <c r="D136" s="6" t="s">
        <v>183</v>
      </c>
      <c r="E136" s="6" t="s">
        <v>107</v>
      </c>
      <c r="F136" s="79">
        <v>40.6</v>
      </c>
    </row>
    <row r="137" spans="1:7" ht="25.5" x14ac:dyDescent="0.2">
      <c r="A137" s="34" t="s">
        <v>108</v>
      </c>
      <c r="B137" s="6" t="s">
        <v>57</v>
      </c>
      <c r="C137" s="6" t="s">
        <v>91</v>
      </c>
      <c r="D137" s="6" t="s">
        <v>183</v>
      </c>
      <c r="E137" s="6" t="s">
        <v>109</v>
      </c>
      <c r="F137" s="79">
        <v>92.9</v>
      </c>
    </row>
    <row r="138" spans="1:7" ht="38.25" x14ac:dyDescent="0.2">
      <c r="A138" s="29" t="s">
        <v>86</v>
      </c>
      <c r="B138" s="4" t="s">
        <v>57</v>
      </c>
      <c r="C138" s="4" t="s">
        <v>91</v>
      </c>
      <c r="D138" s="4" t="s">
        <v>184</v>
      </c>
      <c r="E138" s="4"/>
      <c r="F138" s="110">
        <f>SUM(F139:F142)</f>
        <v>513.5</v>
      </c>
      <c r="G138" s="1">
        <v>513.5</v>
      </c>
    </row>
    <row r="139" spans="1:7" ht="25.5" x14ac:dyDescent="0.2">
      <c r="A139" s="34" t="s">
        <v>166</v>
      </c>
      <c r="B139" s="6" t="s">
        <v>57</v>
      </c>
      <c r="C139" s="6" t="s">
        <v>91</v>
      </c>
      <c r="D139" s="6" t="s">
        <v>184</v>
      </c>
      <c r="E139" s="6" t="s">
        <v>105</v>
      </c>
      <c r="F139" s="79">
        <v>358.9</v>
      </c>
    </row>
    <row r="140" spans="1:7" ht="38.25" x14ac:dyDescent="0.2">
      <c r="A140" s="34" t="s">
        <v>167</v>
      </c>
      <c r="B140" s="6" t="s">
        <v>57</v>
      </c>
      <c r="C140" s="6" t="s">
        <v>91</v>
      </c>
      <c r="D140" s="6" t="s">
        <v>184</v>
      </c>
      <c r="E140" s="6" t="s">
        <v>160</v>
      </c>
      <c r="F140" s="79">
        <v>108.39</v>
      </c>
    </row>
    <row r="141" spans="1:7" ht="25.5" x14ac:dyDescent="0.2">
      <c r="A141" s="34" t="s">
        <v>106</v>
      </c>
      <c r="B141" s="6" t="s">
        <v>57</v>
      </c>
      <c r="C141" s="6" t="s">
        <v>91</v>
      </c>
      <c r="D141" s="6" t="s">
        <v>184</v>
      </c>
      <c r="E141" s="6" t="s">
        <v>107</v>
      </c>
      <c r="F141" s="79">
        <v>22</v>
      </c>
    </row>
    <row r="142" spans="1:7" ht="25.5" x14ac:dyDescent="0.2">
      <c r="A142" s="34" t="s">
        <v>108</v>
      </c>
      <c r="B142" s="6" t="s">
        <v>57</v>
      </c>
      <c r="C142" s="6" t="s">
        <v>91</v>
      </c>
      <c r="D142" s="6" t="s">
        <v>184</v>
      </c>
      <c r="E142" s="6" t="s">
        <v>109</v>
      </c>
      <c r="F142" s="79">
        <v>24.21</v>
      </c>
    </row>
    <row r="143" spans="1:7" s="39" customFormat="1" ht="25.5" x14ac:dyDescent="0.2">
      <c r="A143" s="101" t="s">
        <v>156</v>
      </c>
      <c r="B143" s="4" t="s">
        <v>57</v>
      </c>
      <c r="C143" s="4" t="s">
        <v>91</v>
      </c>
      <c r="D143" s="4" t="s">
        <v>419</v>
      </c>
      <c r="E143" s="4"/>
      <c r="F143" s="89">
        <f>F144</f>
        <v>196.9</v>
      </c>
    </row>
    <row r="144" spans="1:7" ht="25.5" x14ac:dyDescent="0.2">
      <c r="A144" s="34" t="s">
        <v>29</v>
      </c>
      <c r="B144" s="6" t="s">
        <v>57</v>
      </c>
      <c r="C144" s="6" t="s">
        <v>91</v>
      </c>
      <c r="D144" s="6" t="s">
        <v>419</v>
      </c>
      <c r="E144" s="6" t="s">
        <v>109</v>
      </c>
      <c r="F144" s="79">
        <v>196.9</v>
      </c>
    </row>
    <row r="145" spans="1:7" s="39" customFormat="1" ht="38.25" x14ac:dyDescent="0.2">
      <c r="A145" s="28" t="s">
        <v>294</v>
      </c>
      <c r="B145" s="4" t="s">
        <v>57</v>
      </c>
      <c r="C145" s="4" t="s">
        <v>91</v>
      </c>
      <c r="D145" s="4" t="s">
        <v>295</v>
      </c>
      <c r="E145" s="4"/>
      <c r="F145" s="89">
        <f>F146</f>
        <v>9886.2999999999993</v>
      </c>
    </row>
    <row r="146" spans="1:7" ht="25.5" x14ac:dyDescent="0.2">
      <c r="A146" s="34" t="s">
        <v>29</v>
      </c>
      <c r="B146" s="6" t="s">
        <v>57</v>
      </c>
      <c r="C146" s="6" t="s">
        <v>91</v>
      </c>
      <c r="D146" s="6" t="s">
        <v>295</v>
      </c>
      <c r="E146" s="6" t="s">
        <v>28</v>
      </c>
      <c r="F146" s="108">
        <f>9442+444.3</f>
        <v>9886.2999999999993</v>
      </c>
      <c r="G146" s="1">
        <v>9442</v>
      </c>
    </row>
    <row r="147" spans="1:7" s="39" customFormat="1" ht="25.5" x14ac:dyDescent="0.2">
      <c r="A147" s="28" t="s">
        <v>301</v>
      </c>
      <c r="B147" s="4" t="s">
        <v>57</v>
      </c>
      <c r="C147" s="4" t="s">
        <v>91</v>
      </c>
      <c r="D147" s="4" t="s">
        <v>35</v>
      </c>
      <c r="E147" s="4"/>
      <c r="F147" s="5">
        <f>F148</f>
        <v>1864.7999999999997</v>
      </c>
    </row>
    <row r="148" spans="1:7" ht="51" x14ac:dyDescent="0.2">
      <c r="A148" s="80" t="s">
        <v>118</v>
      </c>
      <c r="B148" s="6" t="s">
        <v>57</v>
      </c>
      <c r="C148" s="6" t="s">
        <v>91</v>
      </c>
      <c r="D148" s="6" t="s">
        <v>35</v>
      </c>
      <c r="E148" s="6" t="s">
        <v>122</v>
      </c>
      <c r="F148" s="19">
        <f>3101.2-1236.4</f>
        <v>1864.7999999999997</v>
      </c>
    </row>
    <row r="149" spans="1:7" s="39" customFormat="1" ht="25.5" x14ac:dyDescent="0.2">
      <c r="A149" s="28" t="s">
        <v>584</v>
      </c>
      <c r="B149" s="4" t="s">
        <v>57</v>
      </c>
      <c r="C149" s="4" t="s">
        <v>91</v>
      </c>
      <c r="D149" s="4" t="s">
        <v>583</v>
      </c>
      <c r="E149" s="4"/>
      <c r="F149" s="5">
        <f>SUM(F150:F153)</f>
        <v>6297.5999999999995</v>
      </c>
    </row>
    <row r="150" spans="1:7" x14ac:dyDescent="0.2">
      <c r="A150" s="36" t="s">
        <v>265</v>
      </c>
      <c r="B150" s="6" t="s">
        <v>57</v>
      </c>
      <c r="C150" s="6" t="s">
        <v>91</v>
      </c>
      <c r="D150" s="6" t="s">
        <v>583</v>
      </c>
      <c r="E150" s="6" t="s">
        <v>136</v>
      </c>
      <c r="F150" s="19">
        <f>949.6+880.2+1585.9</f>
        <v>3415.7000000000003</v>
      </c>
    </row>
    <row r="151" spans="1:7" ht="38.25" x14ac:dyDescent="0.2">
      <c r="A151" s="13" t="s">
        <v>267</v>
      </c>
      <c r="B151" s="6" t="s">
        <v>57</v>
      </c>
      <c r="C151" s="6" t="s">
        <v>91</v>
      </c>
      <c r="D151" s="6" t="s">
        <v>583</v>
      </c>
      <c r="E151" s="6" t="s">
        <v>187</v>
      </c>
      <c r="F151" s="19">
        <f>286.8+265.8+479</f>
        <v>1031.5999999999999</v>
      </c>
    </row>
    <row r="152" spans="1:7" ht="25.5" x14ac:dyDescent="0.2">
      <c r="A152" s="34" t="s">
        <v>166</v>
      </c>
      <c r="B152" s="6" t="s">
        <v>57</v>
      </c>
      <c r="C152" s="6" t="s">
        <v>91</v>
      </c>
      <c r="D152" s="6" t="s">
        <v>583</v>
      </c>
      <c r="E152" s="6" t="s">
        <v>105</v>
      </c>
      <c r="F152" s="19">
        <f>1421.1</f>
        <v>1421.1</v>
      </c>
    </row>
    <row r="153" spans="1:7" ht="38.25" x14ac:dyDescent="0.2">
      <c r="A153" s="34" t="s">
        <v>167</v>
      </c>
      <c r="B153" s="6" t="s">
        <v>57</v>
      </c>
      <c r="C153" s="6" t="s">
        <v>91</v>
      </c>
      <c r="D153" s="6" t="s">
        <v>583</v>
      </c>
      <c r="E153" s="6" t="s">
        <v>160</v>
      </c>
      <c r="F153" s="19">
        <v>429.2</v>
      </c>
    </row>
    <row r="154" spans="1:7" ht="25.5" x14ac:dyDescent="0.2">
      <c r="A154" s="35" t="s">
        <v>143</v>
      </c>
      <c r="B154" s="10" t="s">
        <v>57</v>
      </c>
      <c r="C154" s="10" t="s">
        <v>91</v>
      </c>
      <c r="D154" s="10" t="s">
        <v>185</v>
      </c>
      <c r="E154" s="10"/>
      <c r="F154" s="51">
        <f>F155</f>
        <v>26886.600000000002</v>
      </c>
    </row>
    <row r="155" spans="1:7" ht="25.5" x14ac:dyDescent="0.2">
      <c r="A155" s="28" t="s">
        <v>135</v>
      </c>
      <c r="B155" s="4" t="s">
        <v>57</v>
      </c>
      <c r="C155" s="4" t="s">
        <v>91</v>
      </c>
      <c r="D155" s="4" t="s">
        <v>186</v>
      </c>
      <c r="E155" s="4"/>
      <c r="F155" s="5">
        <f>SUM(F156:F162)</f>
        <v>26886.600000000002</v>
      </c>
    </row>
    <row r="156" spans="1:7" x14ac:dyDescent="0.2">
      <c r="A156" s="36" t="s">
        <v>265</v>
      </c>
      <c r="B156" s="6" t="s">
        <v>57</v>
      </c>
      <c r="C156" s="6" t="s">
        <v>91</v>
      </c>
      <c r="D156" s="6" t="s">
        <v>186</v>
      </c>
      <c r="E156" s="6" t="s">
        <v>136</v>
      </c>
      <c r="F156" s="19">
        <f>16325.5-880.2-1585.9</f>
        <v>13859.4</v>
      </c>
    </row>
    <row r="157" spans="1:7" ht="25.5" x14ac:dyDescent="0.2">
      <c r="A157" s="13" t="s">
        <v>263</v>
      </c>
      <c r="B157" s="6" t="s">
        <v>57</v>
      </c>
      <c r="C157" s="6" t="s">
        <v>91</v>
      </c>
      <c r="D157" s="6" t="s">
        <v>186</v>
      </c>
      <c r="E157" s="6" t="s">
        <v>418</v>
      </c>
      <c r="F157" s="19">
        <v>300</v>
      </c>
    </row>
    <row r="158" spans="1:7" ht="38.25" x14ac:dyDescent="0.2">
      <c r="A158" s="13" t="s">
        <v>267</v>
      </c>
      <c r="B158" s="6" t="s">
        <v>57</v>
      </c>
      <c r="C158" s="6" t="s">
        <v>91</v>
      </c>
      <c r="D158" s="6" t="s">
        <v>186</v>
      </c>
      <c r="E158" s="6" t="s">
        <v>187</v>
      </c>
      <c r="F158" s="19">
        <f>4930.3-265.8-479</f>
        <v>4185.5</v>
      </c>
    </row>
    <row r="159" spans="1:7" ht="25.5" x14ac:dyDescent="0.2">
      <c r="A159" s="34" t="s">
        <v>106</v>
      </c>
      <c r="B159" s="6" t="s">
        <v>57</v>
      </c>
      <c r="C159" s="6" t="s">
        <v>91</v>
      </c>
      <c r="D159" s="6" t="s">
        <v>186</v>
      </c>
      <c r="E159" s="6" t="s">
        <v>107</v>
      </c>
      <c r="F159" s="19">
        <v>940</v>
      </c>
    </row>
    <row r="160" spans="1:7" ht="25.5" x14ac:dyDescent="0.2">
      <c r="A160" s="13" t="s">
        <v>108</v>
      </c>
      <c r="B160" s="6" t="s">
        <v>57</v>
      </c>
      <c r="C160" s="6" t="s">
        <v>91</v>
      </c>
      <c r="D160" s="6" t="s">
        <v>186</v>
      </c>
      <c r="E160" s="6" t="s">
        <v>109</v>
      </c>
      <c r="F160" s="19">
        <f>5054.4+20+30+120</f>
        <v>5224.3999999999996</v>
      </c>
    </row>
    <row r="161" spans="1:6" x14ac:dyDescent="0.2">
      <c r="A161" s="13" t="s">
        <v>381</v>
      </c>
      <c r="B161" s="6" t="s">
        <v>57</v>
      </c>
      <c r="C161" s="6" t="s">
        <v>91</v>
      </c>
      <c r="D161" s="6" t="s">
        <v>186</v>
      </c>
      <c r="E161" s="6" t="s">
        <v>380</v>
      </c>
      <c r="F161" s="19">
        <f>1797.3+530</f>
        <v>2327.3000000000002</v>
      </c>
    </row>
    <row r="162" spans="1:6" x14ac:dyDescent="0.2">
      <c r="A162" s="13" t="s">
        <v>426</v>
      </c>
      <c r="B162" s="6" t="s">
        <v>57</v>
      </c>
      <c r="C162" s="6" t="s">
        <v>91</v>
      </c>
      <c r="D162" s="6" t="s">
        <v>186</v>
      </c>
      <c r="E162" s="6" t="s">
        <v>425</v>
      </c>
      <c r="F162" s="19">
        <v>50</v>
      </c>
    </row>
    <row r="163" spans="1:6" ht="25.5" x14ac:dyDescent="0.2">
      <c r="A163" s="20" t="s">
        <v>131</v>
      </c>
      <c r="B163" s="9" t="s">
        <v>71</v>
      </c>
      <c r="C163" s="9"/>
      <c r="D163" s="52"/>
      <c r="E163" s="52"/>
      <c r="F163" s="49">
        <f>F164</f>
        <v>1500</v>
      </c>
    </row>
    <row r="164" spans="1:6" ht="25.5" x14ac:dyDescent="0.2">
      <c r="A164" s="22" t="s">
        <v>92</v>
      </c>
      <c r="B164" s="8" t="s">
        <v>71</v>
      </c>
      <c r="C164" s="8" t="s">
        <v>65</v>
      </c>
      <c r="D164" s="8"/>
      <c r="E164" s="8"/>
      <c r="F164" s="50">
        <f>F165</f>
        <v>1500</v>
      </c>
    </row>
    <row r="165" spans="1:6" ht="63.75" x14ac:dyDescent="0.2">
      <c r="A165" s="38" t="s">
        <v>494</v>
      </c>
      <c r="B165" s="10" t="s">
        <v>71</v>
      </c>
      <c r="C165" s="10" t="s">
        <v>65</v>
      </c>
      <c r="D165" s="10" t="s">
        <v>361</v>
      </c>
      <c r="E165" s="10"/>
      <c r="F165" s="51">
        <f>F166</f>
        <v>1500</v>
      </c>
    </row>
    <row r="166" spans="1:6" ht="38.25" x14ac:dyDescent="0.2">
      <c r="A166" s="21" t="s">
        <v>362</v>
      </c>
      <c r="B166" s="4" t="s">
        <v>71</v>
      </c>
      <c r="C166" s="4" t="s">
        <v>65</v>
      </c>
      <c r="D166" s="4" t="s">
        <v>363</v>
      </c>
      <c r="E166" s="4"/>
      <c r="F166" s="5">
        <f>F167</f>
        <v>1500</v>
      </c>
    </row>
    <row r="167" spans="1:6" ht="25.5" x14ac:dyDescent="0.2">
      <c r="A167" s="78" t="s">
        <v>364</v>
      </c>
      <c r="B167" s="4" t="s">
        <v>71</v>
      </c>
      <c r="C167" s="4" t="s">
        <v>65</v>
      </c>
      <c r="D167" s="4" t="s">
        <v>365</v>
      </c>
      <c r="E167" s="4"/>
      <c r="F167" s="5">
        <f>SUM(F168:F168)</f>
        <v>1500</v>
      </c>
    </row>
    <row r="168" spans="1:6" ht="25.5" x14ac:dyDescent="0.2">
      <c r="A168" s="13" t="s">
        <v>108</v>
      </c>
      <c r="B168" s="6" t="s">
        <v>71</v>
      </c>
      <c r="C168" s="6" t="s">
        <v>65</v>
      </c>
      <c r="D168" s="6" t="s">
        <v>365</v>
      </c>
      <c r="E168" s="6" t="s">
        <v>109</v>
      </c>
      <c r="F168" s="19">
        <v>1500</v>
      </c>
    </row>
    <row r="169" spans="1:6" s="39" customFormat="1" x14ac:dyDescent="0.2">
      <c r="A169" s="20" t="s">
        <v>114</v>
      </c>
      <c r="B169" s="9" t="s">
        <v>59</v>
      </c>
      <c r="C169" s="9"/>
      <c r="D169" s="9"/>
      <c r="E169" s="9"/>
      <c r="F169" s="49">
        <f>F170+F201+F214</f>
        <v>345808.70225000003</v>
      </c>
    </row>
    <row r="170" spans="1:6" s="39" customFormat="1" x14ac:dyDescent="0.2">
      <c r="A170" s="22" t="s">
        <v>50</v>
      </c>
      <c r="B170" s="8" t="s">
        <v>59</v>
      </c>
      <c r="C170" s="8" t="s">
        <v>61</v>
      </c>
      <c r="D170" s="22"/>
      <c r="E170" s="22"/>
      <c r="F170" s="50">
        <f>F171+F178</f>
        <v>7468.5</v>
      </c>
    </row>
    <row r="171" spans="1:6" s="39" customFormat="1" ht="38.25" x14ac:dyDescent="0.2">
      <c r="A171" s="38" t="s">
        <v>495</v>
      </c>
      <c r="B171" s="10" t="s">
        <v>59</v>
      </c>
      <c r="C171" s="10" t="s">
        <v>61</v>
      </c>
      <c r="D171" s="10" t="s">
        <v>38</v>
      </c>
      <c r="E171" s="10"/>
      <c r="F171" s="51">
        <f>F172+F175</f>
        <v>1100</v>
      </c>
    </row>
    <row r="172" spans="1:6" s="39" customFormat="1" ht="38.25" x14ac:dyDescent="0.2">
      <c r="A172" s="15" t="s">
        <v>39</v>
      </c>
      <c r="B172" s="4" t="s">
        <v>59</v>
      </c>
      <c r="C172" s="4" t="s">
        <v>61</v>
      </c>
      <c r="D172" s="4" t="s">
        <v>430</v>
      </c>
      <c r="E172" s="4"/>
      <c r="F172" s="5">
        <f>F173</f>
        <v>100</v>
      </c>
    </row>
    <row r="173" spans="1:6" s="39" customFormat="1" ht="25.5" x14ac:dyDescent="0.2">
      <c r="A173" s="15" t="s">
        <v>156</v>
      </c>
      <c r="B173" s="4" t="s">
        <v>59</v>
      </c>
      <c r="C173" s="4" t="s">
        <v>61</v>
      </c>
      <c r="D173" s="4" t="s">
        <v>429</v>
      </c>
      <c r="E173" s="4"/>
      <c r="F173" s="5">
        <f>F174</f>
        <v>100</v>
      </c>
    </row>
    <row r="174" spans="1:6" s="39" customFormat="1" ht="25.5" x14ac:dyDescent="0.2">
      <c r="A174" s="13" t="s">
        <v>108</v>
      </c>
      <c r="B174" s="6" t="s">
        <v>59</v>
      </c>
      <c r="C174" s="6" t="s">
        <v>61</v>
      </c>
      <c r="D174" s="6" t="s">
        <v>429</v>
      </c>
      <c r="E174" s="6" t="s">
        <v>109</v>
      </c>
      <c r="F174" s="19">
        <v>100</v>
      </c>
    </row>
    <row r="175" spans="1:6" s="39" customFormat="1" ht="25.5" x14ac:dyDescent="0.2">
      <c r="A175" s="15" t="s">
        <v>557</v>
      </c>
      <c r="B175" s="4" t="s">
        <v>59</v>
      </c>
      <c r="C175" s="4" t="s">
        <v>61</v>
      </c>
      <c r="D175" s="4" t="s">
        <v>555</v>
      </c>
      <c r="E175" s="4"/>
      <c r="F175" s="5">
        <f>F176</f>
        <v>1000</v>
      </c>
    </row>
    <row r="176" spans="1:6" s="39" customFormat="1" ht="25.5" x14ac:dyDescent="0.2">
      <c r="A176" s="15" t="s">
        <v>156</v>
      </c>
      <c r="B176" s="4" t="s">
        <v>59</v>
      </c>
      <c r="C176" s="4" t="s">
        <v>61</v>
      </c>
      <c r="D176" s="4" t="s">
        <v>556</v>
      </c>
      <c r="E176" s="4"/>
      <c r="F176" s="5">
        <f>F177</f>
        <v>1000</v>
      </c>
    </row>
    <row r="177" spans="1:7" s="39" customFormat="1" ht="25.5" x14ac:dyDescent="0.2">
      <c r="A177" s="13" t="s">
        <v>108</v>
      </c>
      <c r="B177" s="6" t="s">
        <v>59</v>
      </c>
      <c r="C177" s="6" t="s">
        <v>61</v>
      </c>
      <c r="D177" s="6" t="s">
        <v>556</v>
      </c>
      <c r="E177" s="6" t="s">
        <v>109</v>
      </c>
      <c r="F177" s="19">
        <v>1000</v>
      </c>
    </row>
    <row r="178" spans="1:7" s="39" customFormat="1" x14ac:dyDescent="0.2">
      <c r="A178" s="38" t="s">
        <v>147</v>
      </c>
      <c r="B178" s="10" t="s">
        <v>59</v>
      </c>
      <c r="C178" s="10" t="s">
        <v>61</v>
      </c>
      <c r="D178" s="10" t="s">
        <v>168</v>
      </c>
      <c r="E178" s="38"/>
      <c r="F178" s="76">
        <f>F179+F181+F184+F186+F189+F191+F194</f>
        <v>6368.5</v>
      </c>
    </row>
    <row r="179" spans="1:7" ht="25.5" x14ac:dyDescent="0.2">
      <c r="A179" s="29" t="s">
        <v>102</v>
      </c>
      <c r="B179" s="4" t="s">
        <v>59</v>
      </c>
      <c r="C179" s="4" t="s">
        <v>61</v>
      </c>
      <c r="D179" s="4" t="s">
        <v>191</v>
      </c>
      <c r="E179" s="4"/>
      <c r="F179" s="89">
        <f>F180</f>
        <v>311</v>
      </c>
      <c r="G179" s="1">
        <v>311</v>
      </c>
    </row>
    <row r="180" spans="1:7" ht="51" x14ac:dyDescent="0.2">
      <c r="A180" s="18" t="s">
        <v>367</v>
      </c>
      <c r="B180" s="6" t="s">
        <v>59</v>
      </c>
      <c r="C180" s="6" t="s">
        <v>61</v>
      </c>
      <c r="D180" s="6" t="s">
        <v>191</v>
      </c>
      <c r="E180" s="6" t="s">
        <v>366</v>
      </c>
      <c r="F180" s="108">
        <v>311</v>
      </c>
    </row>
    <row r="181" spans="1:7" ht="51" x14ac:dyDescent="0.2">
      <c r="A181" s="27" t="s">
        <v>141</v>
      </c>
      <c r="B181" s="4" t="s">
        <v>59</v>
      </c>
      <c r="C181" s="4" t="s">
        <v>61</v>
      </c>
      <c r="D181" s="4" t="s">
        <v>192</v>
      </c>
      <c r="E181" s="4"/>
      <c r="F181" s="110">
        <f>F182+F183</f>
        <v>1.7000000000000002</v>
      </c>
      <c r="G181" s="1">
        <v>1.7</v>
      </c>
    </row>
    <row r="182" spans="1:7" ht="25.5" x14ac:dyDescent="0.2">
      <c r="A182" s="34" t="s">
        <v>166</v>
      </c>
      <c r="B182" s="6" t="s">
        <v>59</v>
      </c>
      <c r="C182" s="6" t="s">
        <v>61</v>
      </c>
      <c r="D182" s="6" t="s">
        <v>192</v>
      </c>
      <c r="E182" s="6" t="s">
        <v>105</v>
      </c>
      <c r="F182" s="79">
        <v>1.3</v>
      </c>
    </row>
    <row r="183" spans="1:7" ht="38.25" x14ac:dyDescent="0.2">
      <c r="A183" s="34" t="s">
        <v>167</v>
      </c>
      <c r="B183" s="6" t="s">
        <v>59</v>
      </c>
      <c r="C183" s="6" t="s">
        <v>61</v>
      </c>
      <c r="D183" s="6" t="s">
        <v>192</v>
      </c>
      <c r="E183" s="6" t="s">
        <v>160</v>
      </c>
      <c r="F183" s="79">
        <v>0.4</v>
      </c>
    </row>
    <row r="184" spans="1:7" ht="51" x14ac:dyDescent="0.2">
      <c r="A184" s="29" t="s">
        <v>310</v>
      </c>
      <c r="B184" s="4" t="s">
        <v>59</v>
      </c>
      <c r="C184" s="4" t="s">
        <v>61</v>
      </c>
      <c r="D184" s="4" t="s">
        <v>311</v>
      </c>
      <c r="E184" s="4"/>
      <c r="F184" s="110">
        <f>F185</f>
        <v>149.6</v>
      </c>
      <c r="G184" s="1">
        <v>149.6</v>
      </c>
    </row>
    <row r="185" spans="1:7" ht="25.5" x14ac:dyDescent="0.2">
      <c r="A185" s="34" t="s">
        <v>29</v>
      </c>
      <c r="B185" s="6" t="s">
        <v>59</v>
      </c>
      <c r="C185" s="6" t="s">
        <v>61</v>
      </c>
      <c r="D185" s="6" t="s">
        <v>311</v>
      </c>
      <c r="E185" s="6" t="s">
        <v>28</v>
      </c>
      <c r="F185" s="79">
        <v>149.6</v>
      </c>
    </row>
    <row r="186" spans="1:7" s="39" customFormat="1" ht="51" x14ac:dyDescent="0.2">
      <c r="A186" s="28" t="s">
        <v>281</v>
      </c>
      <c r="B186" s="4" t="s">
        <v>59</v>
      </c>
      <c r="C186" s="4" t="s">
        <v>61</v>
      </c>
      <c r="D186" s="4" t="s">
        <v>293</v>
      </c>
      <c r="E186" s="4"/>
      <c r="F186" s="110">
        <f>SUM(F187:F188)</f>
        <v>50.5</v>
      </c>
      <c r="G186" s="39">
        <v>50.5</v>
      </c>
    </row>
    <row r="187" spans="1:7" s="39" customFormat="1" x14ac:dyDescent="0.2">
      <c r="A187" s="36" t="s">
        <v>265</v>
      </c>
      <c r="B187" s="6" t="s">
        <v>59</v>
      </c>
      <c r="C187" s="6" t="s">
        <v>61</v>
      </c>
      <c r="D187" s="6" t="s">
        <v>293</v>
      </c>
      <c r="E187" s="6" t="s">
        <v>136</v>
      </c>
      <c r="F187" s="79">
        <v>38.786000000000001</v>
      </c>
    </row>
    <row r="188" spans="1:7" s="39" customFormat="1" ht="25.5" x14ac:dyDescent="0.2">
      <c r="A188" s="34" t="s">
        <v>263</v>
      </c>
      <c r="B188" s="6" t="s">
        <v>59</v>
      </c>
      <c r="C188" s="6" t="s">
        <v>61</v>
      </c>
      <c r="D188" s="6" t="s">
        <v>293</v>
      </c>
      <c r="E188" s="6" t="s">
        <v>187</v>
      </c>
      <c r="F188" s="79">
        <v>11.714</v>
      </c>
    </row>
    <row r="189" spans="1:7" s="39" customFormat="1" ht="51" x14ac:dyDescent="0.2">
      <c r="A189" s="29" t="s">
        <v>280</v>
      </c>
      <c r="B189" s="4" t="s">
        <v>59</v>
      </c>
      <c r="C189" s="4" t="s">
        <v>61</v>
      </c>
      <c r="D189" s="4" t="s">
        <v>292</v>
      </c>
      <c r="E189" s="4"/>
      <c r="F189" s="89">
        <f>F190</f>
        <v>3366.9</v>
      </c>
    </row>
    <row r="190" spans="1:7" s="39" customFormat="1" ht="25.5" x14ac:dyDescent="0.2">
      <c r="A190" s="34" t="s">
        <v>108</v>
      </c>
      <c r="B190" s="6" t="s">
        <v>59</v>
      </c>
      <c r="C190" s="6" t="s">
        <v>61</v>
      </c>
      <c r="D190" s="6" t="s">
        <v>292</v>
      </c>
      <c r="E190" s="6" t="s">
        <v>109</v>
      </c>
      <c r="F190" s="108">
        <v>3366.9</v>
      </c>
      <c r="G190" s="39">
        <v>3366.9</v>
      </c>
    </row>
    <row r="191" spans="1:7" ht="51" x14ac:dyDescent="0.2">
      <c r="A191" s="29" t="s">
        <v>312</v>
      </c>
      <c r="B191" s="4" t="s">
        <v>59</v>
      </c>
      <c r="C191" s="4" t="s">
        <v>61</v>
      </c>
      <c r="D191" s="4" t="s">
        <v>313</v>
      </c>
      <c r="E191" s="4"/>
      <c r="F191" s="110">
        <f>F192+F193</f>
        <v>22.4</v>
      </c>
      <c r="G191" s="1">
        <v>22.4</v>
      </c>
    </row>
    <row r="192" spans="1:7" x14ac:dyDescent="0.2">
      <c r="A192" s="36" t="s">
        <v>265</v>
      </c>
      <c r="B192" s="6" t="s">
        <v>59</v>
      </c>
      <c r="C192" s="6" t="s">
        <v>61</v>
      </c>
      <c r="D192" s="6" t="s">
        <v>313</v>
      </c>
      <c r="E192" s="6" t="s">
        <v>136</v>
      </c>
      <c r="F192" s="79">
        <v>17.2</v>
      </c>
    </row>
    <row r="193" spans="1:10" ht="38.25" x14ac:dyDescent="0.2">
      <c r="A193" s="13" t="s">
        <v>267</v>
      </c>
      <c r="B193" s="6" t="s">
        <v>59</v>
      </c>
      <c r="C193" s="6" t="s">
        <v>61</v>
      </c>
      <c r="D193" s="6" t="s">
        <v>313</v>
      </c>
      <c r="E193" s="6" t="s">
        <v>187</v>
      </c>
      <c r="F193" s="79">
        <v>5.2</v>
      </c>
    </row>
    <row r="194" spans="1:10" ht="25.5" x14ac:dyDescent="0.2">
      <c r="A194" s="35" t="s">
        <v>143</v>
      </c>
      <c r="B194" s="10" t="s">
        <v>59</v>
      </c>
      <c r="C194" s="10" t="s">
        <v>61</v>
      </c>
      <c r="D194" s="10" t="s">
        <v>185</v>
      </c>
      <c r="E194" s="10"/>
      <c r="F194" s="51">
        <f>F195</f>
        <v>2466.4</v>
      </c>
    </row>
    <row r="195" spans="1:10" ht="25.5" x14ac:dyDescent="0.2">
      <c r="A195" s="28" t="s">
        <v>41</v>
      </c>
      <c r="B195" s="4" t="s">
        <v>59</v>
      </c>
      <c r="C195" s="4" t="s">
        <v>61</v>
      </c>
      <c r="D195" s="4" t="s">
        <v>42</v>
      </c>
      <c r="E195" s="4"/>
      <c r="F195" s="5">
        <f>SUM(F196:F200)</f>
        <v>2466.4</v>
      </c>
    </row>
    <row r="196" spans="1:10" x14ac:dyDescent="0.2">
      <c r="A196" s="36" t="s">
        <v>265</v>
      </c>
      <c r="B196" s="6" t="s">
        <v>59</v>
      </c>
      <c r="C196" s="6" t="s">
        <v>61</v>
      </c>
      <c r="D196" s="6" t="s">
        <v>42</v>
      </c>
      <c r="E196" s="6" t="s">
        <v>136</v>
      </c>
      <c r="F196" s="19">
        <v>1726.9</v>
      </c>
    </row>
    <row r="197" spans="1:10" ht="25.5" x14ac:dyDescent="0.2">
      <c r="A197" s="103" t="s">
        <v>420</v>
      </c>
      <c r="B197" s="6" t="s">
        <v>59</v>
      </c>
      <c r="C197" s="6" t="s">
        <v>61</v>
      </c>
      <c r="D197" s="6" t="s">
        <v>42</v>
      </c>
      <c r="E197" s="6" t="s">
        <v>418</v>
      </c>
      <c r="F197" s="19">
        <v>50</v>
      </c>
    </row>
    <row r="198" spans="1:10" ht="38.25" x14ac:dyDescent="0.2">
      <c r="A198" s="13" t="s">
        <v>267</v>
      </c>
      <c r="B198" s="6" t="s">
        <v>59</v>
      </c>
      <c r="C198" s="6" t="s">
        <v>61</v>
      </c>
      <c r="D198" s="6" t="s">
        <v>42</v>
      </c>
      <c r="E198" s="6" t="s">
        <v>187</v>
      </c>
      <c r="F198" s="19">
        <v>521.5</v>
      </c>
    </row>
    <row r="199" spans="1:10" ht="25.5" x14ac:dyDescent="0.2">
      <c r="A199" s="13" t="s">
        <v>106</v>
      </c>
      <c r="B199" s="6" t="s">
        <v>59</v>
      </c>
      <c r="C199" s="6" t="s">
        <v>61</v>
      </c>
      <c r="D199" s="6" t="s">
        <v>42</v>
      </c>
      <c r="E199" s="6" t="s">
        <v>107</v>
      </c>
      <c r="F199" s="19">
        <v>64.3</v>
      </c>
    </row>
    <row r="200" spans="1:10" ht="25.5" x14ac:dyDescent="0.2">
      <c r="A200" s="13" t="s">
        <v>108</v>
      </c>
      <c r="B200" s="6" t="s">
        <v>59</v>
      </c>
      <c r="C200" s="6" t="s">
        <v>61</v>
      </c>
      <c r="D200" s="6" t="s">
        <v>42</v>
      </c>
      <c r="E200" s="6" t="s">
        <v>109</v>
      </c>
      <c r="F200" s="19">
        <f>73.7+30</f>
        <v>103.7</v>
      </c>
    </row>
    <row r="201" spans="1:10" x14ac:dyDescent="0.2">
      <c r="A201" s="22" t="s">
        <v>93</v>
      </c>
      <c r="B201" s="8" t="s">
        <v>85</v>
      </c>
      <c r="C201" s="8" t="s">
        <v>62</v>
      </c>
      <c r="D201" s="8"/>
      <c r="E201" s="8"/>
      <c r="F201" s="50">
        <f>F202+F209</f>
        <v>336315.4</v>
      </c>
    </row>
    <row r="202" spans="1:10" ht="51" x14ac:dyDescent="0.2">
      <c r="A202" s="38" t="s">
        <v>537</v>
      </c>
      <c r="B202" s="10" t="s">
        <v>59</v>
      </c>
      <c r="C202" s="10" t="s">
        <v>62</v>
      </c>
      <c r="D202" s="10" t="s">
        <v>188</v>
      </c>
      <c r="E202" s="10"/>
      <c r="F202" s="51">
        <f>F203</f>
        <v>175804</v>
      </c>
    </row>
    <row r="203" spans="1:10" ht="27" x14ac:dyDescent="0.25">
      <c r="A203" s="63" t="s">
        <v>444</v>
      </c>
      <c r="B203" s="7" t="s">
        <v>59</v>
      </c>
      <c r="C203" s="7" t="s">
        <v>62</v>
      </c>
      <c r="D203" s="7" t="s">
        <v>443</v>
      </c>
      <c r="E203" s="7"/>
      <c r="F203" s="42">
        <f>F204</f>
        <v>175804</v>
      </c>
    </row>
    <row r="204" spans="1:10" ht="25.5" x14ac:dyDescent="0.2">
      <c r="A204" s="15" t="s">
        <v>446</v>
      </c>
      <c r="B204" s="4" t="s">
        <v>59</v>
      </c>
      <c r="C204" s="4" t="s">
        <v>62</v>
      </c>
      <c r="D204" s="4" t="s">
        <v>445</v>
      </c>
      <c r="E204" s="4"/>
      <c r="F204" s="5">
        <f>F205+F207</f>
        <v>175804</v>
      </c>
    </row>
    <row r="205" spans="1:10" s="65" customFormat="1" ht="26.25" x14ac:dyDescent="0.25">
      <c r="A205" s="15" t="s">
        <v>448</v>
      </c>
      <c r="B205" s="4" t="s">
        <v>59</v>
      </c>
      <c r="C205" s="4" t="s">
        <v>62</v>
      </c>
      <c r="D205" s="4" t="s">
        <v>447</v>
      </c>
      <c r="E205" s="4"/>
      <c r="F205" s="5">
        <f>SUM(F206:F206)</f>
        <v>13681.400000000001</v>
      </c>
    </row>
    <row r="206" spans="1:10" s="65" customFormat="1" ht="13.5" x14ac:dyDescent="0.25">
      <c r="A206" s="24" t="s">
        <v>159</v>
      </c>
      <c r="B206" s="6" t="s">
        <v>59</v>
      </c>
      <c r="C206" s="6" t="s">
        <v>62</v>
      </c>
      <c r="D206" s="6" t="s">
        <v>447</v>
      </c>
      <c r="E206" s="6" t="s">
        <v>113</v>
      </c>
      <c r="F206" s="79">
        <f>16733.4-3052</f>
        <v>13681.400000000001</v>
      </c>
      <c r="H206" s="65" t="s">
        <v>502</v>
      </c>
    </row>
    <row r="207" spans="1:10" ht="25.5" x14ac:dyDescent="0.2">
      <c r="A207" s="74" t="s">
        <v>401</v>
      </c>
      <c r="B207" s="67" t="s">
        <v>59</v>
      </c>
      <c r="C207" s="67" t="s">
        <v>62</v>
      </c>
      <c r="D207" s="67" t="s">
        <v>449</v>
      </c>
      <c r="E207" s="67"/>
      <c r="F207" s="89">
        <f>SUM(F208:F208)</f>
        <v>162122.6</v>
      </c>
      <c r="H207" s="12"/>
      <c r="I207" s="12"/>
      <c r="J207" s="12"/>
    </row>
    <row r="208" spans="1:10" ht="38.25" x14ac:dyDescent="0.2">
      <c r="A208" s="24" t="s">
        <v>484</v>
      </c>
      <c r="B208" s="68" t="s">
        <v>59</v>
      </c>
      <c r="C208" s="68" t="s">
        <v>62</v>
      </c>
      <c r="D208" s="68" t="s">
        <v>449</v>
      </c>
      <c r="E208" s="83" t="s">
        <v>483</v>
      </c>
      <c r="F208" s="108">
        <v>162122.6</v>
      </c>
      <c r="G208" s="1">
        <v>162122.6</v>
      </c>
    </row>
    <row r="209" spans="1:7" ht="38.25" x14ac:dyDescent="0.2">
      <c r="A209" s="38" t="s">
        <v>495</v>
      </c>
      <c r="B209" s="84" t="s">
        <v>59</v>
      </c>
      <c r="C209" s="84" t="s">
        <v>62</v>
      </c>
      <c r="D209" s="84" t="s">
        <v>38</v>
      </c>
      <c r="E209" s="84"/>
      <c r="F209" s="100">
        <f>F210</f>
        <v>160511.4</v>
      </c>
    </row>
    <row r="210" spans="1:7" ht="25.5" x14ac:dyDescent="0.2">
      <c r="A210" s="101" t="s">
        <v>568</v>
      </c>
      <c r="B210" s="85" t="s">
        <v>59</v>
      </c>
      <c r="C210" s="85" t="s">
        <v>62</v>
      </c>
      <c r="D210" s="85" t="s">
        <v>569</v>
      </c>
      <c r="E210" s="85"/>
      <c r="F210" s="89">
        <f>F211</f>
        <v>160511.4</v>
      </c>
    </row>
    <row r="211" spans="1:7" ht="25.5" x14ac:dyDescent="0.2">
      <c r="A211" s="93" t="s">
        <v>500</v>
      </c>
      <c r="B211" s="85" t="s">
        <v>59</v>
      </c>
      <c r="C211" s="85" t="s">
        <v>62</v>
      </c>
      <c r="D211" s="85" t="s">
        <v>571</v>
      </c>
      <c r="E211" s="85"/>
      <c r="F211" s="89">
        <f>SUM(F212:F213)</f>
        <v>160511.4</v>
      </c>
    </row>
    <row r="212" spans="1:7" ht="25.5" x14ac:dyDescent="0.2">
      <c r="A212" s="13" t="s">
        <v>570</v>
      </c>
      <c r="B212" s="83" t="s">
        <v>59</v>
      </c>
      <c r="C212" s="83" t="s">
        <v>62</v>
      </c>
      <c r="D212" s="83" t="s">
        <v>571</v>
      </c>
      <c r="E212" s="83" t="s">
        <v>28</v>
      </c>
      <c r="F212" s="79">
        <f>146552.5+2990.87+3052</f>
        <v>152595.37</v>
      </c>
    </row>
    <row r="213" spans="1:7" x14ac:dyDescent="0.2">
      <c r="A213" s="24" t="s">
        <v>159</v>
      </c>
      <c r="B213" s="83" t="s">
        <v>59</v>
      </c>
      <c r="C213" s="83" t="s">
        <v>62</v>
      </c>
      <c r="D213" s="83" t="s">
        <v>571</v>
      </c>
      <c r="E213" s="83" t="s">
        <v>113</v>
      </c>
      <c r="F213" s="79">
        <f>7757.7+158.33</f>
        <v>7916.03</v>
      </c>
      <c r="G213" s="12">
        <v>157459.4</v>
      </c>
    </row>
    <row r="214" spans="1:7" x14ac:dyDescent="0.2">
      <c r="A214" s="22" t="s">
        <v>99</v>
      </c>
      <c r="B214" s="8" t="s">
        <v>59</v>
      </c>
      <c r="C214" s="8" t="s">
        <v>77</v>
      </c>
      <c r="D214" s="8"/>
      <c r="E214" s="8"/>
      <c r="F214" s="50">
        <f>F224+F236+F215+F228+F232</f>
        <v>2024.80225</v>
      </c>
    </row>
    <row r="215" spans="1:7" ht="51" x14ac:dyDescent="0.2">
      <c r="A215" s="38" t="s">
        <v>537</v>
      </c>
      <c r="B215" s="10" t="s">
        <v>59</v>
      </c>
      <c r="C215" s="10" t="s">
        <v>77</v>
      </c>
      <c r="D215" s="10" t="s">
        <v>188</v>
      </c>
      <c r="E215" s="10"/>
      <c r="F215" s="51">
        <f>F216+F220</f>
        <v>1010.00225</v>
      </c>
    </row>
    <row r="216" spans="1:7" ht="40.5" x14ac:dyDescent="0.25">
      <c r="A216" s="63" t="s">
        <v>1</v>
      </c>
      <c r="B216" s="7" t="s">
        <v>59</v>
      </c>
      <c r="C216" s="7" t="s">
        <v>77</v>
      </c>
      <c r="D216" s="7" t="s">
        <v>189</v>
      </c>
      <c r="E216" s="7"/>
      <c r="F216" s="42">
        <f>F217</f>
        <v>690.00225</v>
      </c>
    </row>
    <row r="217" spans="1:7" ht="38.25" x14ac:dyDescent="0.2">
      <c r="A217" s="29" t="s">
        <v>315</v>
      </c>
      <c r="B217" s="4" t="s">
        <v>59</v>
      </c>
      <c r="C217" s="4" t="s">
        <v>77</v>
      </c>
      <c r="D217" s="4" t="s">
        <v>32</v>
      </c>
      <c r="E217" s="4"/>
      <c r="F217" s="5">
        <f>F218</f>
        <v>690.00225</v>
      </c>
    </row>
    <row r="218" spans="1:7" ht="25.5" x14ac:dyDescent="0.2">
      <c r="A218" s="16" t="s">
        <v>507</v>
      </c>
      <c r="B218" s="4" t="s">
        <v>59</v>
      </c>
      <c r="C218" s="4" t="s">
        <v>77</v>
      </c>
      <c r="D218" s="4" t="s">
        <v>508</v>
      </c>
      <c r="E218" s="4"/>
      <c r="F218" s="5">
        <f>F219</f>
        <v>690.00225</v>
      </c>
    </row>
    <row r="219" spans="1:7" ht="25.5" x14ac:dyDescent="0.2">
      <c r="A219" s="13" t="s">
        <v>108</v>
      </c>
      <c r="B219" s="6" t="s">
        <v>59</v>
      </c>
      <c r="C219" s="6" t="s">
        <v>77</v>
      </c>
      <c r="D219" s="6" t="s">
        <v>508</v>
      </c>
      <c r="E219" s="83" t="s">
        <v>109</v>
      </c>
      <c r="F219" s="108">
        <f>655.5+34.50225</f>
        <v>690.00225</v>
      </c>
      <c r="G219" s="1">
        <v>655.5</v>
      </c>
    </row>
    <row r="220" spans="1:7" ht="25.5" x14ac:dyDescent="0.2">
      <c r="A220" s="61" t="s">
        <v>2</v>
      </c>
      <c r="B220" s="10" t="s">
        <v>59</v>
      </c>
      <c r="C220" s="10" t="s">
        <v>77</v>
      </c>
      <c r="D220" s="10" t="s">
        <v>273</v>
      </c>
      <c r="E220" s="10"/>
      <c r="F220" s="51">
        <f>F221</f>
        <v>320</v>
      </c>
    </row>
    <row r="221" spans="1:7" ht="76.5" x14ac:dyDescent="0.2">
      <c r="A221" s="23" t="s">
        <v>316</v>
      </c>
      <c r="B221" s="4" t="s">
        <v>59</v>
      </c>
      <c r="C221" s="4" t="s">
        <v>77</v>
      </c>
      <c r="D221" s="4" t="s">
        <v>274</v>
      </c>
      <c r="E221" s="4"/>
      <c r="F221" s="5">
        <f>F222</f>
        <v>320</v>
      </c>
    </row>
    <row r="222" spans="1:7" ht="25.5" x14ac:dyDescent="0.2">
      <c r="A222" s="23" t="s">
        <v>14</v>
      </c>
      <c r="B222" s="4" t="s">
        <v>59</v>
      </c>
      <c r="C222" s="4" t="s">
        <v>77</v>
      </c>
      <c r="D222" s="4" t="s">
        <v>389</v>
      </c>
      <c r="E222" s="4"/>
      <c r="F222" s="5">
        <f>F223</f>
        <v>320</v>
      </c>
    </row>
    <row r="223" spans="1:7" ht="25.5" x14ac:dyDescent="0.2">
      <c r="A223" s="13" t="s">
        <v>108</v>
      </c>
      <c r="B223" s="6" t="s">
        <v>59</v>
      </c>
      <c r="C223" s="6" t="s">
        <v>77</v>
      </c>
      <c r="D223" s="6" t="s">
        <v>389</v>
      </c>
      <c r="E223" s="6" t="s">
        <v>109</v>
      </c>
      <c r="F223" s="19">
        <v>320</v>
      </c>
    </row>
    <row r="224" spans="1:7" ht="38.25" x14ac:dyDescent="0.2">
      <c r="A224" s="38" t="s">
        <v>540</v>
      </c>
      <c r="B224" s="10" t="s">
        <v>59</v>
      </c>
      <c r="C224" s="10" t="s">
        <v>77</v>
      </c>
      <c r="D224" s="11" t="s">
        <v>465</v>
      </c>
      <c r="E224" s="10"/>
      <c r="F224" s="51">
        <f>F225</f>
        <v>30</v>
      </c>
    </row>
    <row r="225" spans="1:7" s="39" customFormat="1" ht="38.25" x14ac:dyDescent="0.2">
      <c r="A225" s="15" t="s">
        <v>466</v>
      </c>
      <c r="B225" s="4" t="s">
        <v>59</v>
      </c>
      <c r="C225" s="4" t="s">
        <v>77</v>
      </c>
      <c r="D225" s="4" t="s">
        <v>464</v>
      </c>
      <c r="E225" s="4"/>
      <c r="F225" s="5">
        <f>F226</f>
        <v>30</v>
      </c>
    </row>
    <row r="226" spans="1:7" ht="25.5" x14ac:dyDescent="0.2">
      <c r="A226" s="16" t="s">
        <v>156</v>
      </c>
      <c r="B226" s="4" t="s">
        <v>59</v>
      </c>
      <c r="C226" s="4" t="s">
        <v>77</v>
      </c>
      <c r="D226" s="4" t="s">
        <v>463</v>
      </c>
      <c r="E226" s="4"/>
      <c r="F226" s="5">
        <f>F227</f>
        <v>30</v>
      </c>
    </row>
    <row r="227" spans="1:7" s="39" customFormat="1" ht="25.5" x14ac:dyDescent="0.2">
      <c r="A227" s="13" t="s">
        <v>108</v>
      </c>
      <c r="B227" s="6" t="s">
        <v>59</v>
      </c>
      <c r="C227" s="6" t="s">
        <v>77</v>
      </c>
      <c r="D227" s="6" t="s">
        <v>463</v>
      </c>
      <c r="E227" s="6" t="s">
        <v>109</v>
      </c>
      <c r="F227" s="19">
        <v>30</v>
      </c>
    </row>
    <row r="228" spans="1:7" ht="38.25" x14ac:dyDescent="0.2">
      <c r="A228" s="61" t="s">
        <v>541</v>
      </c>
      <c r="B228" s="10" t="s">
        <v>59</v>
      </c>
      <c r="C228" s="10" t="s">
        <v>77</v>
      </c>
      <c r="D228" s="10" t="s">
        <v>467</v>
      </c>
      <c r="E228" s="10"/>
      <c r="F228" s="51">
        <f>F229</f>
        <v>181</v>
      </c>
    </row>
    <row r="229" spans="1:7" ht="51" x14ac:dyDescent="0.2">
      <c r="A229" s="27" t="s">
        <v>470</v>
      </c>
      <c r="B229" s="4" t="s">
        <v>59</v>
      </c>
      <c r="C229" s="4" t="s">
        <v>77</v>
      </c>
      <c r="D229" s="4" t="s">
        <v>468</v>
      </c>
      <c r="E229" s="4"/>
      <c r="F229" s="5">
        <f>F230</f>
        <v>181</v>
      </c>
    </row>
    <row r="230" spans="1:7" ht="25.5" x14ac:dyDescent="0.2">
      <c r="A230" s="16" t="s">
        <v>156</v>
      </c>
      <c r="B230" s="4" t="s">
        <v>59</v>
      </c>
      <c r="C230" s="4" t="s">
        <v>77</v>
      </c>
      <c r="D230" s="4" t="s">
        <v>469</v>
      </c>
      <c r="E230" s="4"/>
      <c r="F230" s="5">
        <f>F231</f>
        <v>181</v>
      </c>
    </row>
    <row r="231" spans="1:7" ht="25.5" x14ac:dyDescent="0.2">
      <c r="A231" s="34" t="s">
        <v>108</v>
      </c>
      <c r="B231" s="6" t="s">
        <v>59</v>
      </c>
      <c r="C231" s="6" t="s">
        <v>77</v>
      </c>
      <c r="D231" s="6" t="s">
        <v>469</v>
      </c>
      <c r="E231" s="6" t="s">
        <v>109</v>
      </c>
      <c r="F231" s="79">
        <v>181</v>
      </c>
    </row>
    <row r="232" spans="1:7" ht="51" x14ac:dyDescent="0.2">
      <c r="A232" s="61" t="s">
        <v>542</v>
      </c>
      <c r="B232" s="10" t="s">
        <v>59</v>
      </c>
      <c r="C232" s="10" t="s">
        <v>77</v>
      </c>
      <c r="D232" s="10" t="s">
        <v>471</v>
      </c>
      <c r="E232" s="10"/>
      <c r="F232" s="51">
        <f>F233</f>
        <v>800</v>
      </c>
    </row>
    <row r="233" spans="1:7" ht="25.5" x14ac:dyDescent="0.2">
      <c r="A233" s="27" t="s">
        <v>473</v>
      </c>
      <c r="B233" s="4" t="s">
        <v>59</v>
      </c>
      <c r="C233" s="4" t="s">
        <v>77</v>
      </c>
      <c r="D233" s="4" t="s">
        <v>472</v>
      </c>
      <c r="E233" s="4"/>
      <c r="F233" s="89">
        <f>F234</f>
        <v>800</v>
      </c>
    </row>
    <row r="234" spans="1:7" ht="38.25" x14ac:dyDescent="0.2">
      <c r="A234" s="28" t="s">
        <v>482</v>
      </c>
      <c r="B234" s="4" t="s">
        <v>59</v>
      </c>
      <c r="C234" s="4" t="s">
        <v>77</v>
      </c>
      <c r="D234" s="4" t="s">
        <v>481</v>
      </c>
      <c r="E234" s="4"/>
      <c r="F234" s="5">
        <f>F235</f>
        <v>800</v>
      </c>
    </row>
    <row r="235" spans="1:7" ht="25.5" x14ac:dyDescent="0.2">
      <c r="A235" s="34" t="s">
        <v>108</v>
      </c>
      <c r="B235" s="6" t="s">
        <v>59</v>
      </c>
      <c r="C235" s="6" t="s">
        <v>77</v>
      </c>
      <c r="D235" s="6" t="s">
        <v>481</v>
      </c>
      <c r="E235" s="6" t="s">
        <v>109</v>
      </c>
      <c r="F235" s="108">
        <f>800</f>
        <v>800</v>
      </c>
      <c r="G235" s="1">
        <v>400</v>
      </c>
    </row>
    <row r="236" spans="1:7" s="39" customFormat="1" x14ac:dyDescent="0.2">
      <c r="A236" s="38" t="s">
        <v>147</v>
      </c>
      <c r="B236" s="10" t="s">
        <v>59</v>
      </c>
      <c r="C236" s="10" t="s">
        <v>77</v>
      </c>
      <c r="D236" s="10" t="s">
        <v>168</v>
      </c>
      <c r="E236" s="10"/>
      <c r="F236" s="51">
        <f>F237</f>
        <v>3.8</v>
      </c>
    </row>
    <row r="237" spans="1:7" ht="63.75" x14ac:dyDescent="0.2">
      <c r="A237" s="23" t="s">
        <v>103</v>
      </c>
      <c r="B237" s="4" t="s">
        <v>59</v>
      </c>
      <c r="C237" s="4" t="s">
        <v>77</v>
      </c>
      <c r="D237" s="4" t="s">
        <v>193</v>
      </c>
      <c r="E237" s="4"/>
      <c r="F237" s="89">
        <f>F238</f>
        <v>3.8</v>
      </c>
    </row>
    <row r="238" spans="1:7" ht="25.5" x14ac:dyDescent="0.2">
      <c r="A238" s="34" t="s">
        <v>108</v>
      </c>
      <c r="B238" s="6" t="s">
        <v>59</v>
      </c>
      <c r="C238" s="6" t="s">
        <v>77</v>
      </c>
      <c r="D238" s="6" t="s">
        <v>193</v>
      </c>
      <c r="E238" s="6" t="s">
        <v>109</v>
      </c>
      <c r="F238" s="108">
        <v>3.8</v>
      </c>
      <c r="G238" s="1">
        <v>3.8</v>
      </c>
    </row>
    <row r="239" spans="1:7" s="39" customFormat="1" x14ac:dyDescent="0.2">
      <c r="A239" s="32" t="s">
        <v>127</v>
      </c>
      <c r="B239" s="9" t="s">
        <v>61</v>
      </c>
      <c r="C239" s="9"/>
      <c r="D239" s="9"/>
      <c r="E239" s="9"/>
      <c r="F239" s="49">
        <f>F240+F253+F269</f>
        <v>184238.10185000001</v>
      </c>
    </row>
    <row r="240" spans="1:7" x14ac:dyDescent="0.2">
      <c r="A240" s="26" t="s">
        <v>83</v>
      </c>
      <c r="B240" s="8" t="s">
        <v>61</v>
      </c>
      <c r="C240" s="8" t="s">
        <v>58</v>
      </c>
      <c r="D240" s="8"/>
      <c r="E240" s="8"/>
      <c r="F240" s="50">
        <f>F246+F241</f>
        <v>50177.975000000006</v>
      </c>
    </row>
    <row r="241" spans="1:7" s="39" customFormat="1" ht="38.25" x14ac:dyDescent="0.2">
      <c r="A241" s="38" t="s">
        <v>495</v>
      </c>
      <c r="B241" s="10" t="s">
        <v>61</v>
      </c>
      <c r="C241" s="10" t="s">
        <v>58</v>
      </c>
      <c r="D241" s="10" t="s">
        <v>38</v>
      </c>
      <c r="E241" s="10"/>
      <c r="F241" s="51">
        <f>F242</f>
        <v>48032.800000000003</v>
      </c>
    </row>
    <row r="242" spans="1:7" s="39" customFormat="1" ht="51" x14ac:dyDescent="0.2">
      <c r="A242" s="15" t="s">
        <v>435</v>
      </c>
      <c r="B242" s="4" t="s">
        <v>61</v>
      </c>
      <c r="C242" s="4" t="s">
        <v>58</v>
      </c>
      <c r="D242" s="4" t="s">
        <v>431</v>
      </c>
      <c r="E242" s="4"/>
      <c r="F242" s="5">
        <f>F243</f>
        <v>48032.800000000003</v>
      </c>
    </row>
    <row r="243" spans="1:7" s="39" customFormat="1" ht="38.25" x14ac:dyDescent="0.2">
      <c r="A243" s="15" t="s">
        <v>433</v>
      </c>
      <c r="B243" s="4" t="s">
        <v>61</v>
      </c>
      <c r="C243" s="4" t="s">
        <v>58</v>
      </c>
      <c r="D243" s="4" t="s">
        <v>432</v>
      </c>
      <c r="E243" s="4"/>
      <c r="F243" s="5">
        <f>F244</f>
        <v>48032.800000000003</v>
      </c>
    </row>
    <row r="244" spans="1:7" s="39" customFormat="1" x14ac:dyDescent="0.2">
      <c r="A244" s="15" t="s">
        <v>415</v>
      </c>
      <c r="B244" s="4" t="s">
        <v>61</v>
      </c>
      <c r="C244" s="4" t="s">
        <v>58</v>
      </c>
      <c r="D244" s="4" t="s">
        <v>434</v>
      </c>
      <c r="E244" s="4"/>
      <c r="F244" s="5">
        <f>SUM(F245:F245)</f>
        <v>48032.800000000003</v>
      </c>
    </row>
    <row r="245" spans="1:7" s="39" customFormat="1" x14ac:dyDescent="0.2">
      <c r="A245" s="34" t="s">
        <v>159</v>
      </c>
      <c r="B245" s="6" t="s">
        <v>61</v>
      </c>
      <c r="C245" s="6" t="s">
        <v>58</v>
      </c>
      <c r="D245" s="6" t="s">
        <v>434</v>
      </c>
      <c r="E245" s="6" t="s">
        <v>113</v>
      </c>
      <c r="F245" s="108">
        <f>47072+960.8</f>
        <v>48032.800000000003</v>
      </c>
      <c r="G245" s="39">
        <v>48032.800000000003</v>
      </c>
    </row>
    <row r="246" spans="1:7" s="39" customFormat="1" x14ac:dyDescent="0.2">
      <c r="A246" s="17" t="s">
        <v>147</v>
      </c>
      <c r="B246" s="10" t="s">
        <v>61</v>
      </c>
      <c r="C246" s="10" t="s">
        <v>58</v>
      </c>
      <c r="D246" s="10" t="s">
        <v>168</v>
      </c>
      <c r="E246" s="10"/>
      <c r="F246" s="51">
        <f>F249+F251+F247</f>
        <v>2145.1750000000002</v>
      </c>
    </row>
    <row r="247" spans="1:7" s="39" customFormat="1" ht="89.25" x14ac:dyDescent="0.2">
      <c r="A247" s="101" t="s">
        <v>503</v>
      </c>
      <c r="B247" s="85" t="s">
        <v>61</v>
      </c>
      <c r="C247" s="85" t="s">
        <v>58</v>
      </c>
      <c r="D247" s="85" t="s">
        <v>504</v>
      </c>
      <c r="E247" s="85"/>
      <c r="F247" s="89">
        <f>SUM(F248:F248)</f>
        <v>685.17499999999995</v>
      </c>
    </row>
    <row r="248" spans="1:7" s="39" customFormat="1" x14ac:dyDescent="0.2">
      <c r="A248" s="34" t="s">
        <v>159</v>
      </c>
      <c r="B248" s="83" t="s">
        <v>61</v>
      </c>
      <c r="C248" s="83" t="s">
        <v>58</v>
      </c>
      <c r="D248" s="83" t="s">
        <v>504</v>
      </c>
      <c r="E248" s="83" t="s">
        <v>113</v>
      </c>
      <c r="F248" s="79">
        <v>685.17499999999995</v>
      </c>
    </row>
    <row r="249" spans="1:7" s="39" customFormat="1" ht="25.5" x14ac:dyDescent="0.2">
      <c r="A249" s="101" t="s">
        <v>156</v>
      </c>
      <c r="B249" s="85" t="s">
        <v>61</v>
      </c>
      <c r="C249" s="85" t="s">
        <v>58</v>
      </c>
      <c r="D249" s="85" t="s">
        <v>419</v>
      </c>
      <c r="E249" s="85"/>
      <c r="F249" s="89">
        <f>SUM(F250:F250)</f>
        <v>500</v>
      </c>
    </row>
    <row r="250" spans="1:7" s="39" customFormat="1" ht="25.5" x14ac:dyDescent="0.2">
      <c r="A250" s="34" t="s">
        <v>108</v>
      </c>
      <c r="B250" s="83" t="s">
        <v>61</v>
      </c>
      <c r="C250" s="83" t="s">
        <v>58</v>
      </c>
      <c r="D250" s="83" t="s">
        <v>419</v>
      </c>
      <c r="E250" s="83" t="s">
        <v>109</v>
      </c>
      <c r="F250" s="79">
        <v>500</v>
      </c>
    </row>
    <row r="251" spans="1:7" s="39" customFormat="1" ht="25.5" x14ac:dyDescent="0.2">
      <c r="A251" s="101" t="s">
        <v>486</v>
      </c>
      <c r="B251" s="85" t="s">
        <v>61</v>
      </c>
      <c r="C251" s="85" t="s">
        <v>58</v>
      </c>
      <c r="D251" s="85" t="s">
        <v>485</v>
      </c>
      <c r="E251" s="85"/>
      <c r="F251" s="89">
        <f>SUM(F252:F252)</f>
        <v>960</v>
      </c>
    </row>
    <row r="252" spans="1:7" s="39" customFormat="1" x14ac:dyDescent="0.2">
      <c r="A252" s="34" t="s">
        <v>159</v>
      </c>
      <c r="B252" s="83" t="s">
        <v>61</v>
      </c>
      <c r="C252" s="83" t="s">
        <v>58</v>
      </c>
      <c r="D252" s="83" t="s">
        <v>485</v>
      </c>
      <c r="E252" s="83" t="s">
        <v>113</v>
      </c>
      <c r="F252" s="108">
        <f>480+480</f>
        <v>960</v>
      </c>
      <c r="G252" s="39">
        <v>480</v>
      </c>
    </row>
    <row r="253" spans="1:7" x14ac:dyDescent="0.2">
      <c r="A253" s="26" t="s">
        <v>46</v>
      </c>
      <c r="B253" s="8" t="s">
        <v>61</v>
      </c>
      <c r="C253" s="8" t="s">
        <v>71</v>
      </c>
      <c r="D253" s="8"/>
      <c r="E253" s="8"/>
      <c r="F253" s="50">
        <f>F258+F262+F254</f>
        <v>29880.566850000003</v>
      </c>
    </row>
    <row r="254" spans="1:7" ht="38.25" x14ac:dyDescent="0.2">
      <c r="A254" s="38" t="s">
        <v>495</v>
      </c>
      <c r="B254" s="10" t="s">
        <v>61</v>
      </c>
      <c r="C254" s="10" t="s">
        <v>71</v>
      </c>
      <c r="D254" s="10" t="s">
        <v>38</v>
      </c>
      <c r="E254" s="10"/>
      <c r="F254" s="51">
        <f t="shared" ref="F254" si="0">F255</f>
        <v>143</v>
      </c>
    </row>
    <row r="255" spans="1:7" ht="38.25" x14ac:dyDescent="0.2">
      <c r="A255" s="15" t="s">
        <v>558</v>
      </c>
      <c r="B255" s="4" t="s">
        <v>61</v>
      </c>
      <c r="C255" s="4" t="s">
        <v>71</v>
      </c>
      <c r="D255" s="4" t="s">
        <v>559</v>
      </c>
      <c r="E255" s="4"/>
      <c r="F255" s="5">
        <f>F256</f>
        <v>143</v>
      </c>
    </row>
    <row r="256" spans="1:7" x14ac:dyDescent="0.2">
      <c r="A256" s="15" t="s">
        <v>415</v>
      </c>
      <c r="B256" s="4" t="s">
        <v>61</v>
      </c>
      <c r="C256" s="4" t="s">
        <v>71</v>
      </c>
      <c r="D256" s="4" t="s">
        <v>560</v>
      </c>
      <c r="E256" s="4"/>
      <c r="F256" s="5">
        <f>F257</f>
        <v>143</v>
      </c>
    </row>
    <row r="257" spans="1:7" x14ac:dyDescent="0.2">
      <c r="A257" s="34" t="s">
        <v>159</v>
      </c>
      <c r="B257" s="6" t="s">
        <v>61</v>
      </c>
      <c r="C257" s="6" t="s">
        <v>71</v>
      </c>
      <c r="D257" s="6" t="s">
        <v>560</v>
      </c>
      <c r="E257" s="6" t="s">
        <v>113</v>
      </c>
      <c r="F257" s="19">
        <f>143</f>
        <v>143</v>
      </c>
    </row>
    <row r="258" spans="1:7" ht="38.25" x14ac:dyDescent="0.2">
      <c r="A258" s="61" t="s">
        <v>497</v>
      </c>
      <c r="B258" s="10" t="s">
        <v>61</v>
      </c>
      <c r="C258" s="10" t="s">
        <v>71</v>
      </c>
      <c r="D258" s="10" t="s">
        <v>304</v>
      </c>
      <c r="E258" s="10"/>
      <c r="F258" s="51">
        <f>F259</f>
        <v>13800.586850000002</v>
      </c>
    </row>
    <row r="259" spans="1:7" ht="25.5" x14ac:dyDescent="0.2">
      <c r="A259" s="23" t="s">
        <v>305</v>
      </c>
      <c r="B259" s="4" t="s">
        <v>61</v>
      </c>
      <c r="C259" s="4" t="s">
        <v>71</v>
      </c>
      <c r="D259" s="4" t="s">
        <v>318</v>
      </c>
      <c r="E259" s="15"/>
      <c r="F259" s="19">
        <f>F260</f>
        <v>13800.586850000002</v>
      </c>
    </row>
    <row r="260" spans="1:7" ht="38.25" x14ac:dyDescent="0.2">
      <c r="A260" s="23" t="s">
        <v>339</v>
      </c>
      <c r="B260" s="4" t="s">
        <v>61</v>
      </c>
      <c r="C260" s="4" t="s">
        <v>71</v>
      </c>
      <c r="D260" s="4" t="s">
        <v>351</v>
      </c>
      <c r="E260" s="15"/>
      <c r="F260" s="89">
        <f>SUM(F261:F261)</f>
        <v>13800.586850000002</v>
      </c>
    </row>
    <row r="261" spans="1:7" x14ac:dyDescent="0.2">
      <c r="A261" s="86" t="s">
        <v>159</v>
      </c>
      <c r="B261" s="6" t="s">
        <v>61</v>
      </c>
      <c r="C261" s="6" t="s">
        <v>71</v>
      </c>
      <c r="D261" s="6" t="s">
        <v>351</v>
      </c>
      <c r="E261" s="6" t="s">
        <v>113</v>
      </c>
      <c r="F261" s="108">
        <f>13511.1+275.7+13.78685</f>
        <v>13800.586850000002</v>
      </c>
      <c r="G261" s="1">
        <v>13786.9</v>
      </c>
    </row>
    <row r="262" spans="1:7" ht="38.25" x14ac:dyDescent="0.2">
      <c r="A262" s="38" t="s">
        <v>543</v>
      </c>
      <c r="B262" s="10" t="s">
        <v>61</v>
      </c>
      <c r="C262" s="10" t="s">
        <v>71</v>
      </c>
      <c r="D262" s="10" t="s">
        <v>450</v>
      </c>
      <c r="E262" s="10"/>
      <c r="F262" s="51">
        <f>F263+F266</f>
        <v>15936.98</v>
      </c>
    </row>
    <row r="263" spans="1:7" ht="25.5" x14ac:dyDescent="0.2">
      <c r="A263" s="15" t="s">
        <v>455</v>
      </c>
      <c r="B263" s="4" t="s">
        <v>61</v>
      </c>
      <c r="C263" s="4" t="s">
        <v>71</v>
      </c>
      <c r="D263" s="4" t="s">
        <v>454</v>
      </c>
      <c r="E263" s="4"/>
      <c r="F263" s="89">
        <f>F264</f>
        <v>15696.98</v>
      </c>
    </row>
    <row r="264" spans="1:7" ht="25.5" x14ac:dyDescent="0.2">
      <c r="A264" s="16" t="s">
        <v>156</v>
      </c>
      <c r="B264" s="4" t="s">
        <v>61</v>
      </c>
      <c r="C264" s="4" t="s">
        <v>71</v>
      </c>
      <c r="D264" s="4" t="s">
        <v>456</v>
      </c>
      <c r="E264" s="4"/>
      <c r="F264" s="89">
        <f>F265</f>
        <v>15696.98</v>
      </c>
    </row>
    <row r="265" spans="1:7" x14ac:dyDescent="0.2">
      <c r="A265" s="34" t="s">
        <v>391</v>
      </c>
      <c r="B265" s="6" t="s">
        <v>61</v>
      </c>
      <c r="C265" s="6" t="s">
        <v>71</v>
      </c>
      <c r="D265" s="6" t="s">
        <v>456</v>
      </c>
      <c r="E265" s="6" t="s">
        <v>130</v>
      </c>
      <c r="F265" s="79">
        <f>16327.6-240-390.62</f>
        <v>15696.98</v>
      </c>
    </row>
    <row r="266" spans="1:7" ht="25.5" x14ac:dyDescent="0.2">
      <c r="A266" s="15" t="s">
        <v>459</v>
      </c>
      <c r="B266" s="4" t="s">
        <v>61</v>
      </c>
      <c r="C266" s="4" t="s">
        <v>71</v>
      </c>
      <c r="D266" s="4" t="s">
        <v>457</v>
      </c>
      <c r="E266" s="4"/>
      <c r="F266" s="89">
        <f>F267</f>
        <v>240</v>
      </c>
    </row>
    <row r="267" spans="1:7" ht="25.5" x14ac:dyDescent="0.2">
      <c r="A267" s="16" t="s">
        <v>156</v>
      </c>
      <c r="B267" s="4" t="s">
        <v>61</v>
      </c>
      <c r="C267" s="4" t="s">
        <v>71</v>
      </c>
      <c r="D267" s="4" t="s">
        <v>458</v>
      </c>
      <c r="E267" s="4"/>
      <c r="F267" s="89">
        <f>F268</f>
        <v>240</v>
      </c>
    </row>
    <row r="268" spans="1:7" x14ac:dyDescent="0.2">
      <c r="A268" s="34" t="s">
        <v>159</v>
      </c>
      <c r="B268" s="6" t="s">
        <v>61</v>
      </c>
      <c r="C268" s="6" t="s">
        <v>71</v>
      </c>
      <c r="D268" s="6" t="s">
        <v>458</v>
      </c>
      <c r="E268" s="6" t="s">
        <v>113</v>
      </c>
      <c r="F268" s="79">
        <v>240</v>
      </c>
    </row>
    <row r="269" spans="1:7" ht="25.5" x14ac:dyDescent="0.2">
      <c r="A269" s="26" t="s">
        <v>402</v>
      </c>
      <c r="B269" s="8" t="s">
        <v>61</v>
      </c>
      <c r="C269" s="8" t="s">
        <v>61</v>
      </c>
      <c r="D269" s="8"/>
      <c r="E269" s="8"/>
      <c r="F269" s="50">
        <f>F273+F270</f>
        <v>104179.56</v>
      </c>
    </row>
    <row r="270" spans="1:7" ht="38.25" x14ac:dyDescent="0.2">
      <c r="A270" s="61" t="s">
        <v>497</v>
      </c>
      <c r="B270" s="10" t="s">
        <v>61</v>
      </c>
      <c r="C270" s="10" t="s">
        <v>61</v>
      </c>
      <c r="D270" s="10" t="s">
        <v>304</v>
      </c>
      <c r="E270" s="10"/>
      <c r="F270" s="51">
        <f>F271</f>
        <v>50000</v>
      </c>
    </row>
    <row r="271" spans="1:7" ht="51" x14ac:dyDescent="0.2">
      <c r="A271" s="15" t="s">
        <v>513</v>
      </c>
      <c r="B271" s="4" t="s">
        <v>61</v>
      </c>
      <c r="C271" s="4" t="s">
        <v>61</v>
      </c>
      <c r="D271" s="4" t="s">
        <v>514</v>
      </c>
      <c r="E271" s="4"/>
      <c r="F271" s="89">
        <f>F272</f>
        <v>50000</v>
      </c>
    </row>
    <row r="272" spans="1:7" x14ac:dyDescent="0.2">
      <c r="A272" s="86" t="s">
        <v>159</v>
      </c>
      <c r="B272" s="6" t="s">
        <v>61</v>
      </c>
      <c r="C272" s="6" t="s">
        <v>61</v>
      </c>
      <c r="D272" s="6" t="s">
        <v>514</v>
      </c>
      <c r="E272" s="6" t="s">
        <v>113</v>
      </c>
      <c r="F272" s="108">
        <v>50000</v>
      </c>
      <c r="G272" s="1">
        <v>50000</v>
      </c>
    </row>
    <row r="273" spans="1:7" ht="25.5" x14ac:dyDescent="0.2">
      <c r="A273" s="38" t="s">
        <v>496</v>
      </c>
      <c r="B273" s="10" t="s">
        <v>61</v>
      </c>
      <c r="C273" s="10" t="s">
        <v>61</v>
      </c>
      <c r="D273" s="10" t="s">
        <v>317</v>
      </c>
      <c r="E273" s="10"/>
      <c r="F273" s="51">
        <f>F274</f>
        <v>54179.560000000005</v>
      </c>
    </row>
    <row r="274" spans="1:7" ht="25.5" x14ac:dyDescent="0.2">
      <c r="A274" s="101" t="s">
        <v>319</v>
      </c>
      <c r="B274" s="4" t="s">
        <v>61</v>
      </c>
      <c r="C274" s="4" t="s">
        <v>61</v>
      </c>
      <c r="D274" s="4" t="s">
        <v>499</v>
      </c>
      <c r="E274" s="4"/>
      <c r="F274" s="89">
        <f>F275</f>
        <v>54179.560000000005</v>
      </c>
    </row>
    <row r="275" spans="1:7" ht="25.5" x14ac:dyDescent="0.2">
      <c r="A275" s="15" t="s">
        <v>461</v>
      </c>
      <c r="B275" s="4" t="s">
        <v>61</v>
      </c>
      <c r="C275" s="4" t="s">
        <v>61</v>
      </c>
      <c r="D275" s="4" t="s">
        <v>460</v>
      </c>
      <c r="E275" s="4"/>
      <c r="F275" s="89">
        <f>F276</f>
        <v>54179.560000000005</v>
      </c>
    </row>
    <row r="276" spans="1:7" ht="38.25" x14ac:dyDescent="0.2">
      <c r="A276" s="105" t="s">
        <v>421</v>
      </c>
      <c r="B276" s="6" t="s">
        <v>61</v>
      </c>
      <c r="C276" s="6" t="s">
        <v>61</v>
      </c>
      <c r="D276" s="6" t="s">
        <v>460</v>
      </c>
      <c r="E276" s="6" t="s">
        <v>422</v>
      </c>
      <c r="F276" s="108">
        <f>53089.8+1084+5.76</f>
        <v>54179.560000000005</v>
      </c>
      <c r="G276" s="1">
        <v>54173.8</v>
      </c>
    </row>
    <row r="277" spans="1:7" x14ac:dyDescent="0.2">
      <c r="A277" s="20" t="s">
        <v>115</v>
      </c>
      <c r="B277" s="9" t="s">
        <v>60</v>
      </c>
      <c r="C277" s="9"/>
      <c r="D277" s="9"/>
      <c r="E277" s="9"/>
      <c r="F277" s="53">
        <f>F278+F291+F321+F351+F371+F345</f>
        <v>984884.79356999998</v>
      </c>
    </row>
    <row r="278" spans="1:7" x14ac:dyDescent="0.2">
      <c r="A278" s="26" t="s">
        <v>51</v>
      </c>
      <c r="B278" s="8" t="s">
        <v>60</v>
      </c>
      <c r="C278" s="8" t="s">
        <v>57</v>
      </c>
      <c r="D278" s="8"/>
      <c r="E278" s="8"/>
      <c r="F278" s="50">
        <f>F279</f>
        <v>246244.19999999998</v>
      </c>
    </row>
    <row r="279" spans="1:7" ht="25.5" x14ac:dyDescent="0.2">
      <c r="A279" s="33" t="s">
        <v>498</v>
      </c>
      <c r="B279" s="10" t="s">
        <v>60</v>
      </c>
      <c r="C279" s="10" t="s">
        <v>57</v>
      </c>
      <c r="D279" s="10" t="s">
        <v>225</v>
      </c>
      <c r="E279" s="10"/>
      <c r="F279" s="51">
        <f>F280</f>
        <v>246244.19999999998</v>
      </c>
    </row>
    <row r="280" spans="1:7" s="39" customFormat="1" ht="27" x14ac:dyDescent="0.2">
      <c r="A280" s="30" t="s">
        <v>353</v>
      </c>
      <c r="B280" s="7" t="s">
        <v>60</v>
      </c>
      <c r="C280" s="7" t="s">
        <v>57</v>
      </c>
      <c r="D280" s="7" t="s">
        <v>226</v>
      </c>
      <c r="E280" s="7"/>
      <c r="F280" s="42">
        <f>F281</f>
        <v>246244.19999999998</v>
      </c>
    </row>
    <row r="281" spans="1:7" ht="38.25" x14ac:dyDescent="0.2">
      <c r="A281" s="29" t="s">
        <v>227</v>
      </c>
      <c r="B281" s="4" t="s">
        <v>60</v>
      </c>
      <c r="C281" s="4" t="s">
        <v>57</v>
      </c>
      <c r="D281" s="4" t="s">
        <v>228</v>
      </c>
      <c r="E281" s="4"/>
      <c r="F281" s="5">
        <f>F282+F284+F286+F289</f>
        <v>246244.19999999998</v>
      </c>
    </row>
    <row r="282" spans="1:7" ht="25.5" x14ac:dyDescent="0.2">
      <c r="A282" s="21" t="s">
        <v>151</v>
      </c>
      <c r="B282" s="4" t="s">
        <v>60</v>
      </c>
      <c r="C282" s="4" t="s">
        <v>57</v>
      </c>
      <c r="D282" s="4" t="s">
        <v>231</v>
      </c>
      <c r="E282" s="4"/>
      <c r="F282" s="5">
        <f>F283</f>
        <v>133179.4</v>
      </c>
    </row>
    <row r="283" spans="1:7" ht="51" x14ac:dyDescent="0.2">
      <c r="A283" s="56" t="s">
        <v>117</v>
      </c>
      <c r="B283" s="6" t="s">
        <v>60</v>
      </c>
      <c r="C283" s="6" t="s">
        <v>57</v>
      </c>
      <c r="D283" s="6" t="s">
        <v>231</v>
      </c>
      <c r="E283" s="6" t="s">
        <v>123</v>
      </c>
      <c r="F283" s="108">
        <v>133179.4</v>
      </c>
      <c r="G283" s="1">
        <v>133179.4</v>
      </c>
    </row>
    <row r="284" spans="1:7" ht="38.25" x14ac:dyDescent="0.2">
      <c r="A284" s="94" t="s">
        <v>397</v>
      </c>
      <c r="B284" s="4" t="s">
        <v>60</v>
      </c>
      <c r="C284" s="4" t="s">
        <v>57</v>
      </c>
      <c r="D284" s="4" t="s">
        <v>396</v>
      </c>
      <c r="E284" s="4"/>
      <c r="F284" s="89">
        <f>F285</f>
        <v>563</v>
      </c>
    </row>
    <row r="285" spans="1:7" ht="51" x14ac:dyDescent="0.2">
      <c r="A285" s="56" t="s">
        <v>117</v>
      </c>
      <c r="B285" s="6" t="s">
        <v>60</v>
      </c>
      <c r="C285" s="6" t="s">
        <v>57</v>
      </c>
      <c r="D285" s="6" t="s">
        <v>396</v>
      </c>
      <c r="E285" s="6" t="s">
        <v>123</v>
      </c>
      <c r="F285" s="108">
        <v>563</v>
      </c>
      <c r="G285" s="1">
        <v>563</v>
      </c>
    </row>
    <row r="286" spans="1:7" ht="25.5" x14ac:dyDescent="0.2">
      <c r="A286" s="29" t="s">
        <v>229</v>
      </c>
      <c r="B286" s="4" t="s">
        <v>60</v>
      </c>
      <c r="C286" s="4" t="s">
        <v>57</v>
      </c>
      <c r="D286" s="4" t="s">
        <v>230</v>
      </c>
      <c r="E286" s="4"/>
      <c r="F286" s="89">
        <f>SUM(F287:F288)</f>
        <v>34498.699999999997</v>
      </c>
    </row>
    <row r="287" spans="1:7" ht="51" x14ac:dyDescent="0.2">
      <c r="A287" s="56" t="s">
        <v>117</v>
      </c>
      <c r="B287" s="6" t="s">
        <v>60</v>
      </c>
      <c r="C287" s="6" t="s">
        <v>57</v>
      </c>
      <c r="D287" s="6" t="s">
        <v>230</v>
      </c>
      <c r="E287" s="6" t="s">
        <v>123</v>
      </c>
      <c r="F287" s="79">
        <v>34447</v>
      </c>
    </row>
    <row r="288" spans="1:7" x14ac:dyDescent="0.2">
      <c r="A288" s="13" t="s">
        <v>119</v>
      </c>
      <c r="B288" s="6" t="s">
        <v>60</v>
      </c>
      <c r="C288" s="6" t="s">
        <v>57</v>
      </c>
      <c r="D288" s="6" t="s">
        <v>230</v>
      </c>
      <c r="E288" s="6" t="s">
        <v>120</v>
      </c>
      <c r="F288" s="79">
        <v>51.7</v>
      </c>
    </row>
    <row r="289" spans="1:7" ht="25.5" x14ac:dyDescent="0.2">
      <c r="A289" s="29" t="s">
        <v>561</v>
      </c>
      <c r="B289" s="4" t="s">
        <v>60</v>
      </c>
      <c r="C289" s="4" t="s">
        <v>57</v>
      </c>
      <c r="D289" s="4" t="s">
        <v>562</v>
      </c>
      <c r="E289" s="4"/>
      <c r="F289" s="110">
        <f>F290</f>
        <v>78003.100000000006</v>
      </c>
    </row>
    <row r="290" spans="1:7" ht="51" x14ac:dyDescent="0.2">
      <c r="A290" s="56" t="s">
        <v>117</v>
      </c>
      <c r="B290" s="6" t="s">
        <v>60</v>
      </c>
      <c r="C290" s="6" t="s">
        <v>57</v>
      </c>
      <c r="D290" s="6" t="s">
        <v>562</v>
      </c>
      <c r="E290" s="6" t="s">
        <v>123</v>
      </c>
      <c r="F290" s="79">
        <f>75663.1+2340</f>
        <v>78003.100000000006</v>
      </c>
      <c r="G290" s="1">
        <v>75663.100000000006</v>
      </c>
    </row>
    <row r="291" spans="1:7" x14ac:dyDescent="0.2">
      <c r="A291" s="22" t="s">
        <v>52</v>
      </c>
      <c r="B291" s="8" t="s">
        <v>60</v>
      </c>
      <c r="C291" s="8" t="s">
        <v>58</v>
      </c>
      <c r="D291" s="8"/>
      <c r="E291" s="8"/>
      <c r="F291" s="50">
        <f>F292+F317</f>
        <v>585266.55275000003</v>
      </c>
    </row>
    <row r="292" spans="1:7" ht="25.5" x14ac:dyDescent="0.2">
      <c r="A292" s="33" t="s">
        <v>498</v>
      </c>
      <c r="B292" s="10" t="s">
        <v>60</v>
      </c>
      <c r="C292" s="10" t="s">
        <v>58</v>
      </c>
      <c r="D292" s="10" t="s">
        <v>225</v>
      </c>
      <c r="E292" s="10"/>
      <c r="F292" s="51">
        <f>F293</f>
        <v>576445.5</v>
      </c>
    </row>
    <row r="293" spans="1:7" ht="27" x14ac:dyDescent="0.2">
      <c r="A293" s="30" t="s">
        <v>354</v>
      </c>
      <c r="B293" s="7" t="s">
        <v>60</v>
      </c>
      <c r="C293" s="7" t="s">
        <v>58</v>
      </c>
      <c r="D293" s="7" t="s">
        <v>232</v>
      </c>
      <c r="E293" s="7"/>
      <c r="F293" s="42">
        <f>F294+F314</f>
        <v>576445.5</v>
      </c>
    </row>
    <row r="294" spans="1:7" ht="25.5" x14ac:dyDescent="0.2">
      <c r="A294" s="29" t="s">
        <v>238</v>
      </c>
      <c r="B294" s="4" t="s">
        <v>60</v>
      </c>
      <c r="C294" s="4" t="s">
        <v>58</v>
      </c>
      <c r="D294" s="4" t="s">
        <v>234</v>
      </c>
      <c r="E294" s="4"/>
      <c r="F294" s="5">
        <f>F297+F299+F301+F308+F306+F304+F310+F295+F312</f>
        <v>576145.5</v>
      </c>
    </row>
    <row r="295" spans="1:7" s="39" customFormat="1" ht="51" x14ac:dyDescent="0.2">
      <c r="A295" s="29" t="s">
        <v>509</v>
      </c>
      <c r="B295" s="4" t="s">
        <v>60</v>
      </c>
      <c r="C295" s="4" t="s">
        <v>58</v>
      </c>
      <c r="D295" s="4" t="s">
        <v>510</v>
      </c>
      <c r="E295" s="4"/>
      <c r="F295" s="89">
        <f>F296</f>
        <v>31351.9</v>
      </c>
    </row>
    <row r="296" spans="1:7" x14ac:dyDescent="0.2">
      <c r="A296" s="13" t="s">
        <v>119</v>
      </c>
      <c r="B296" s="6" t="s">
        <v>60</v>
      </c>
      <c r="C296" s="6" t="s">
        <v>58</v>
      </c>
      <c r="D296" s="6" t="s">
        <v>510</v>
      </c>
      <c r="E296" s="6" t="s">
        <v>120</v>
      </c>
      <c r="F296" s="108">
        <v>31351.9</v>
      </c>
      <c r="G296" s="1">
        <v>31351.9</v>
      </c>
    </row>
    <row r="297" spans="1:7" ht="63.75" x14ac:dyDescent="0.2">
      <c r="A297" s="23" t="s">
        <v>154</v>
      </c>
      <c r="B297" s="4" t="s">
        <v>60</v>
      </c>
      <c r="C297" s="4" t="s">
        <v>58</v>
      </c>
      <c r="D297" s="4" t="s">
        <v>239</v>
      </c>
      <c r="E297" s="4"/>
      <c r="F297" s="89">
        <f>F298</f>
        <v>259444.1</v>
      </c>
    </row>
    <row r="298" spans="1:7" ht="51" x14ac:dyDescent="0.2">
      <c r="A298" s="24" t="s">
        <v>117</v>
      </c>
      <c r="B298" s="6" t="s">
        <v>60</v>
      </c>
      <c r="C298" s="6" t="s">
        <v>58</v>
      </c>
      <c r="D298" s="6" t="s">
        <v>240</v>
      </c>
      <c r="E298" s="6" t="s">
        <v>123</v>
      </c>
      <c r="F298" s="108">
        <v>259444.1</v>
      </c>
      <c r="G298" s="1">
        <v>259444.1</v>
      </c>
    </row>
    <row r="299" spans="1:7" s="39" customFormat="1" ht="25.5" x14ac:dyDescent="0.2">
      <c r="A299" s="23" t="s">
        <v>153</v>
      </c>
      <c r="B299" s="4" t="s">
        <v>60</v>
      </c>
      <c r="C299" s="4" t="s">
        <v>58</v>
      </c>
      <c r="D299" s="4" t="s">
        <v>241</v>
      </c>
      <c r="E299" s="4"/>
      <c r="F299" s="89">
        <f>F300</f>
        <v>5565.8</v>
      </c>
    </row>
    <row r="300" spans="1:7" s="39" customFormat="1" x14ac:dyDescent="0.2">
      <c r="A300" s="13" t="s">
        <v>119</v>
      </c>
      <c r="B300" s="6" t="s">
        <v>60</v>
      </c>
      <c r="C300" s="6" t="s">
        <v>58</v>
      </c>
      <c r="D300" s="6" t="s">
        <v>241</v>
      </c>
      <c r="E300" s="6" t="s">
        <v>120</v>
      </c>
      <c r="F300" s="108">
        <v>5565.8</v>
      </c>
      <c r="G300" s="39">
        <v>5565.8</v>
      </c>
    </row>
    <row r="301" spans="1:7" ht="38.25" x14ac:dyDescent="0.2">
      <c r="A301" s="29" t="s">
        <v>235</v>
      </c>
      <c r="B301" s="4" t="s">
        <v>60</v>
      </c>
      <c r="C301" s="4" t="s">
        <v>58</v>
      </c>
      <c r="D301" s="4" t="s">
        <v>236</v>
      </c>
      <c r="E301" s="4"/>
      <c r="F301" s="89">
        <f>SUM(F302:F303)</f>
        <v>88269.4</v>
      </c>
    </row>
    <row r="302" spans="1:7" ht="51" x14ac:dyDescent="0.2">
      <c r="A302" s="24" t="s">
        <v>117</v>
      </c>
      <c r="B302" s="6" t="s">
        <v>60</v>
      </c>
      <c r="C302" s="6" t="s">
        <v>58</v>
      </c>
      <c r="D302" s="6" t="s">
        <v>237</v>
      </c>
      <c r="E302" s="6" t="s">
        <v>123</v>
      </c>
      <c r="F302" s="79">
        <f>88217.7</f>
        <v>88217.7</v>
      </c>
    </row>
    <row r="303" spans="1:7" x14ac:dyDescent="0.2">
      <c r="A303" s="13" t="s">
        <v>119</v>
      </c>
      <c r="B303" s="6" t="s">
        <v>60</v>
      </c>
      <c r="C303" s="6" t="s">
        <v>58</v>
      </c>
      <c r="D303" s="6" t="s">
        <v>237</v>
      </c>
      <c r="E303" s="6" t="s">
        <v>120</v>
      </c>
      <c r="F303" s="79">
        <v>51.7</v>
      </c>
    </row>
    <row r="304" spans="1:7" ht="51" x14ac:dyDescent="0.2">
      <c r="A304" s="16" t="s">
        <v>412</v>
      </c>
      <c r="B304" s="4" t="s">
        <v>60</v>
      </c>
      <c r="C304" s="4" t="s">
        <v>58</v>
      </c>
      <c r="D304" s="4" t="s">
        <v>302</v>
      </c>
      <c r="E304" s="4"/>
      <c r="F304" s="89">
        <f>F305</f>
        <v>29649.200000000001</v>
      </c>
    </row>
    <row r="305" spans="1:7" x14ac:dyDescent="0.2">
      <c r="A305" s="13" t="s">
        <v>119</v>
      </c>
      <c r="B305" s="6" t="s">
        <v>60</v>
      </c>
      <c r="C305" s="6" t="s">
        <v>58</v>
      </c>
      <c r="D305" s="6" t="s">
        <v>302</v>
      </c>
      <c r="E305" s="6" t="s">
        <v>120</v>
      </c>
      <c r="F305" s="108">
        <f>29352.7+296.5</f>
        <v>29649.200000000001</v>
      </c>
      <c r="G305" s="1">
        <v>29352.7</v>
      </c>
    </row>
    <row r="306" spans="1:7" s="39" customFormat="1" ht="51" x14ac:dyDescent="0.2">
      <c r="A306" s="29" t="s">
        <v>413</v>
      </c>
      <c r="B306" s="4" t="s">
        <v>60</v>
      </c>
      <c r="C306" s="4" t="s">
        <v>58</v>
      </c>
      <c r="D306" s="4" t="s">
        <v>347</v>
      </c>
      <c r="E306" s="4"/>
      <c r="F306" s="89">
        <f>F307</f>
        <v>132589.20000000001</v>
      </c>
    </row>
    <row r="307" spans="1:7" s="39" customFormat="1" ht="51" x14ac:dyDescent="0.2">
      <c r="A307" s="24" t="s">
        <v>117</v>
      </c>
      <c r="B307" s="6" t="s">
        <v>60</v>
      </c>
      <c r="C307" s="6" t="s">
        <v>58</v>
      </c>
      <c r="D307" s="6" t="s">
        <v>347</v>
      </c>
      <c r="E307" s="6" t="s">
        <v>123</v>
      </c>
      <c r="F307" s="108">
        <f>116435+16154.2</f>
        <v>132589.20000000001</v>
      </c>
      <c r="G307" s="39">
        <v>116435</v>
      </c>
    </row>
    <row r="308" spans="1:7" s="39" customFormat="1" ht="38.25" x14ac:dyDescent="0.2">
      <c r="A308" s="16" t="s">
        <v>414</v>
      </c>
      <c r="B308" s="4" t="s">
        <v>60</v>
      </c>
      <c r="C308" s="4" t="s">
        <v>58</v>
      </c>
      <c r="D308" s="4" t="s">
        <v>373</v>
      </c>
      <c r="E308" s="4"/>
      <c r="F308" s="89">
        <f>F309</f>
        <v>23338.799999999999</v>
      </c>
    </row>
    <row r="309" spans="1:7" s="39" customFormat="1" x14ac:dyDescent="0.2">
      <c r="A309" s="13" t="s">
        <v>119</v>
      </c>
      <c r="B309" s="6" t="s">
        <v>60</v>
      </c>
      <c r="C309" s="6" t="s">
        <v>58</v>
      </c>
      <c r="D309" s="6" t="s">
        <v>373</v>
      </c>
      <c r="E309" s="6" t="s">
        <v>120</v>
      </c>
      <c r="F309" s="108">
        <f>11669.4+11669.4</f>
        <v>23338.799999999999</v>
      </c>
      <c r="G309" s="39">
        <v>11669.4</v>
      </c>
    </row>
    <row r="310" spans="1:7" s="39" customFormat="1" ht="102" x14ac:dyDescent="0.2">
      <c r="A310" s="16" t="s">
        <v>475</v>
      </c>
      <c r="B310" s="4" t="s">
        <v>60</v>
      </c>
      <c r="C310" s="4" t="s">
        <v>58</v>
      </c>
      <c r="D310" s="4" t="s">
        <v>474</v>
      </c>
      <c r="E310" s="4"/>
      <c r="F310" s="89">
        <f>F311</f>
        <v>1554.6999999999998</v>
      </c>
    </row>
    <row r="311" spans="1:7" s="39" customFormat="1" x14ac:dyDescent="0.2">
      <c r="A311" s="13" t="s">
        <v>119</v>
      </c>
      <c r="B311" s="6" t="s">
        <v>60</v>
      </c>
      <c r="C311" s="6" t="s">
        <v>58</v>
      </c>
      <c r="D311" s="6" t="s">
        <v>474</v>
      </c>
      <c r="E311" s="6" t="s">
        <v>120</v>
      </c>
      <c r="F311" s="108">
        <f>1523.6+31.1</f>
        <v>1554.6999999999998</v>
      </c>
      <c r="G311" s="39">
        <v>1523.6</v>
      </c>
    </row>
    <row r="312" spans="1:7" s="99" customFormat="1" ht="51" x14ac:dyDescent="0.2">
      <c r="A312" s="107" t="s">
        <v>511</v>
      </c>
      <c r="B312" s="85" t="s">
        <v>60</v>
      </c>
      <c r="C312" s="85" t="s">
        <v>58</v>
      </c>
      <c r="D312" s="85" t="s">
        <v>512</v>
      </c>
      <c r="E312" s="85"/>
      <c r="F312" s="89">
        <f>F313</f>
        <v>4382.3999999999996</v>
      </c>
    </row>
    <row r="313" spans="1:7" s="99" customFormat="1" x14ac:dyDescent="0.2">
      <c r="A313" s="13" t="s">
        <v>119</v>
      </c>
      <c r="B313" s="83" t="s">
        <v>60</v>
      </c>
      <c r="C313" s="83" t="s">
        <v>58</v>
      </c>
      <c r="D313" s="83" t="s">
        <v>512</v>
      </c>
      <c r="E313" s="83" t="s">
        <v>120</v>
      </c>
      <c r="F313" s="108">
        <v>4382.3999999999996</v>
      </c>
      <c r="G313" s="99">
        <v>4382.3999999999996</v>
      </c>
    </row>
    <row r="314" spans="1:7" s="39" customFormat="1" ht="38.25" x14ac:dyDescent="0.2">
      <c r="A314" s="16" t="s">
        <v>383</v>
      </c>
      <c r="B314" s="4" t="s">
        <v>60</v>
      </c>
      <c r="C314" s="4" t="s">
        <v>58</v>
      </c>
      <c r="D314" s="4" t="s">
        <v>385</v>
      </c>
      <c r="E314" s="4"/>
      <c r="F314" s="5">
        <f>F315</f>
        <v>300</v>
      </c>
    </row>
    <row r="315" spans="1:7" s="39" customFormat="1" ht="25.5" x14ac:dyDescent="0.2">
      <c r="A315" s="16" t="s">
        <v>384</v>
      </c>
      <c r="B315" s="4" t="s">
        <v>60</v>
      </c>
      <c r="C315" s="4" t="s">
        <v>58</v>
      </c>
      <c r="D315" s="4" t="s">
        <v>386</v>
      </c>
      <c r="E315" s="4"/>
      <c r="F315" s="5">
        <f>F316</f>
        <v>300</v>
      </c>
    </row>
    <row r="316" spans="1:7" s="39" customFormat="1" x14ac:dyDescent="0.2">
      <c r="A316" s="13" t="s">
        <v>119</v>
      </c>
      <c r="B316" s="6" t="s">
        <v>60</v>
      </c>
      <c r="C316" s="6" t="s">
        <v>58</v>
      </c>
      <c r="D316" s="6" t="s">
        <v>386</v>
      </c>
      <c r="E316" s="6" t="s">
        <v>120</v>
      </c>
      <c r="F316" s="19">
        <v>300</v>
      </c>
    </row>
    <row r="317" spans="1:7" s="99" customFormat="1" ht="38.25" x14ac:dyDescent="0.2">
      <c r="A317" s="37" t="s">
        <v>477</v>
      </c>
      <c r="B317" s="84" t="s">
        <v>60</v>
      </c>
      <c r="C317" s="84" t="s">
        <v>58</v>
      </c>
      <c r="D317" s="84" t="s">
        <v>478</v>
      </c>
      <c r="E317" s="84"/>
      <c r="F317" s="100">
        <f>F318</f>
        <v>8821.0527500000007</v>
      </c>
    </row>
    <row r="318" spans="1:7" s="99" customFormat="1" ht="38.25" x14ac:dyDescent="0.2">
      <c r="A318" s="16" t="s">
        <v>479</v>
      </c>
      <c r="B318" s="85" t="s">
        <v>60</v>
      </c>
      <c r="C318" s="85" t="s">
        <v>58</v>
      </c>
      <c r="D318" s="85" t="s">
        <v>480</v>
      </c>
      <c r="E318" s="85"/>
      <c r="F318" s="89">
        <f>F319</f>
        <v>8821.0527500000007</v>
      </c>
    </row>
    <row r="319" spans="1:7" ht="63.75" x14ac:dyDescent="0.2">
      <c r="A319" s="29" t="s">
        <v>158</v>
      </c>
      <c r="B319" s="4" t="s">
        <v>60</v>
      </c>
      <c r="C319" s="4" t="s">
        <v>58</v>
      </c>
      <c r="D319" s="4" t="s">
        <v>476</v>
      </c>
      <c r="E319" s="4"/>
      <c r="F319" s="89">
        <f>F320</f>
        <v>8821.0527500000007</v>
      </c>
    </row>
    <row r="320" spans="1:7" x14ac:dyDescent="0.2">
      <c r="A320" s="13" t="s">
        <v>119</v>
      </c>
      <c r="B320" s="6" t="s">
        <v>60</v>
      </c>
      <c r="C320" s="6" t="s">
        <v>58</v>
      </c>
      <c r="D320" s="6" t="s">
        <v>476</v>
      </c>
      <c r="E320" s="6" t="s">
        <v>120</v>
      </c>
      <c r="F320" s="108">
        <f>8380+441.05275</f>
        <v>8821.0527500000007</v>
      </c>
      <c r="G320" s="1">
        <v>8380</v>
      </c>
    </row>
    <row r="321" spans="1:7" s="39" customFormat="1" x14ac:dyDescent="0.2">
      <c r="A321" s="22" t="s">
        <v>276</v>
      </c>
      <c r="B321" s="8" t="s">
        <v>60</v>
      </c>
      <c r="C321" s="8" t="s">
        <v>71</v>
      </c>
      <c r="D321" s="8"/>
      <c r="E321" s="8"/>
      <c r="F321" s="50">
        <f>F322+F329</f>
        <v>101483.7</v>
      </c>
    </row>
    <row r="322" spans="1:7" ht="25.5" x14ac:dyDescent="0.2">
      <c r="A322" s="17" t="s">
        <v>544</v>
      </c>
      <c r="B322" s="10" t="s">
        <v>60</v>
      </c>
      <c r="C322" s="10" t="s">
        <v>71</v>
      </c>
      <c r="D322" s="10" t="s">
        <v>199</v>
      </c>
      <c r="E322" s="10"/>
      <c r="F322" s="51">
        <f>F323</f>
        <v>25611.199999999997</v>
      </c>
    </row>
    <row r="323" spans="1:7" ht="27" x14ac:dyDescent="0.2">
      <c r="A323" s="41" t="s">
        <v>3</v>
      </c>
      <c r="B323" s="7" t="s">
        <v>60</v>
      </c>
      <c r="C323" s="7" t="s">
        <v>71</v>
      </c>
      <c r="D323" s="7" t="s">
        <v>200</v>
      </c>
      <c r="E323" s="7"/>
      <c r="F323" s="42">
        <f>F324</f>
        <v>25611.199999999997</v>
      </c>
    </row>
    <row r="324" spans="1:7" ht="25.5" x14ac:dyDescent="0.2">
      <c r="A324" s="23" t="s">
        <v>201</v>
      </c>
      <c r="B324" s="4" t="s">
        <v>60</v>
      </c>
      <c r="C324" s="4" t="s">
        <v>71</v>
      </c>
      <c r="D324" s="4" t="s">
        <v>202</v>
      </c>
      <c r="E324" s="4"/>
      <c r="F324" s="5">
        <f>F325+F327</f>
        <v>25611.199999999997</v>
      </c>
    </row>
    <row r="325" spans="1:7" ht="38.25" x14ac:dyDescent="0.2">
      <c r="A325" s="14" t="s">
        <v>203</v>
      </c>
      <c r="B325" s="6" t="s">
        <v>60</v>
      </c>
      <c r="C325" s="6" t="s">
        <v>71</v>
      </c>
      <c r="D325" s="4" t="s">
        <v>204</v>
      </c>
      <c r="E325" s="6"/>
      <c r="F325" s="89">
        <f>F326</f>
        <v>12264.9</v>
      </c>
    </row>
    <row r="326" spans="1:7" ht="51" x14ac:dyDescent="0.2">
      <c r="A326" s="24" t="s">
        <v>118</v>
      </c>
      <c r="B326" s="6" t="s">
        <v>60</v>
      </c>
      <c r="C326" s="6" t="s">
        <v>71</v>
      </c>
      <c r="D326" s="6" t="s">
        <v>204</v>
      </c>
      <c r="E326" s="6" t="s">
        <v>122</v>
      </c>
      <c r="F326" s="79">
        <v>12264.9</v>
      </c>
    </row>
    <row r="327" spans="1:7" ht="76.5" x14ac:dyDescent="0.2">
      <c r="A327" s="23" t="s">
        <v>403</v>
      </c>
      <c r="B327" s="4" t="s">
        <v>60</v>
      </c>
      <c r="C327" s="4" t="s">
        <v>71</v>
      </c>
      <c r="D327" s="4" t="s">
        <v>320</v>
      </c>
      <c r="E327" s="4"/>
      <c r="F327" s="5">
        <f>F328</f>
        <v>13346.3</v>
      </c>
    </row>
    <row r="328" spans="1:7" ht="51" x14ac:dyDescent="0.2">
      <c r="A328" s="24" t="s">
        <v>118</v>
      </c>
      <c r="B328" s="6" t="s">
        <v>60</v>
      </c>
      <c r="C328" s="6" t="s">
        <v>71</v>
      </c>
      <c r="D328" s="6" t="s">
        <v>320</v>
      </c>
      <c r="E328" s="6" t="s">
        <v>122</v>
      </c>
      <c r="F328" s="108">
        <v>13346.3</v>
      </c>
      <c r="G328" s="1">
        <v>13346.3</v>
      </c>
    </row>
    <row r="329" spans="1:7" s="39" customFormat="1" ht="25.5" x14ac:dyDescent="0.2">
      <c r="A329" s="33" t="s">
        <v>498</v>
      </c>
      <c r="B329" s="10" t="s">
        <v>60</v>
      </c>
      <c r="C329" s="10" t="s">
        <v>71</v>
      </c>
      <c r="D329" s="10" t="s">
        <v>225</v>
      </c>
      <c r="E329" s="10"/>
      <c r="F329" s="51">
        <f>F330+F341</f>
        <v>75872.5</v>
      </c>
    </row>
    <row r="330" spans="1:7" s="39" customFormat="1" ht="27" x14ac:dyDescent="0.2">
      <c r="A330" s="30" t="s">
        <v>355</v>
      </c>
      <c r="B330" s="7" t="s">
        <v>60</v>
      </c>
      <c r="C330" s="7" t="s">
        <v>71</v>
      </c>
      <c r="D330" s="7" t="s">
        <v>242</v>
      </c>
      <c r="E330" s="7"/>
      <c r="F330" s="42">
        <f>F331</f>
        <v>75766.899999999994</v>
      </c>
    </row>
    <row r="331" spans="1:7" s="39" customFormat="1" ht="38.25" x14ac:dyDescent="0.2">
      <c r="A331" s="29" t="s">
        <v>233</v>
      </c>
      <c r="B331" s="4" t="s">
        <v>60</v>
      </c>
      <c r="C331" s="4" t="s">
        <v>71</v>
      </c>
      <c r="D331" s="4" t="s">
        <v>243</v>
      </c>
      <c r="E331" s="4"/>
      <c r="F331" s="5">
        <f>F332+F335+F338</f>
        <v>75766.899999999994</v>
      </c>
    </row>
    <row r="332" spans="1:7" s="39" customFormat="1" ht="38.25" x14ac:dyDescent="0.2">
      <c r="A332" s="29" t="s">
        <v>244</v>
      </c>
      <c r="B332" s="4" t="s">
        <v>60</v>
      </c>
      <c r="C332" s="4" t="s">
        <v>71</v>
      </c>
      <c r="D332" s="4" t="s">
        <v>245</v>
      </c>
      <c r="E332" s="4"/>
      <c r="F332" s="5">
        <f>F333+F334</f>
        <v>2325.6999999999998</v>
      </c>
    </row>
    <row r="333" spans="1:7" s="39" customFormat="1" ht="51" x14ac:dyDescent="0.2">
      <c r="A333" s="24" t="s">
        <v>117</v>
      </c>
      <c r="B333" s="6" t="s">
        <v>60</v>
      </c>
      <c r="C333" s="6" t="s">
        <v>71</v>
      </c>
      <c r="D333" s="6" t="s">
        <v>245</v>
      </c>
      <c r="E333" s="6" t="s">
        <v>123</v>
      </c>
      <c r="F333" s="77">
        <f>768.2</f>
        <v>768.2</v>
      </c>
    </row>
    <row r="334" spans="1:7" s="39" customFormat="1" ht="51" x14ac:dyDescent="0.2">
      <c r="A334" s="13" t="s">
        <v>118</v>
      </c>
      <c r="B334" s="6" t="s">
        <v>60</v>
      </c>
      <c r="C334" s="6" t="s">
        <v>71</v>
      </c>
      <c r="D334" s="6" t="s">
        <v>245</v>
      </c>
      <c r="E334" s="6" t="s">
        <v>122</v>
      </c>
      <c r="F334" s="95">
        <v>1557.5</v>
      </c>
    </row>
    <row r="335" spans="1:7" s="39" customFormat="1" ht="38.25" x14ac:dyDescent="0.2">
      <c r="A335" s="16" t="s">
        <v>155</v>
      </c>
      <c r="B335" s="4" t="s">
        <v>60</v>
      </c>
      <c r="C335" s="4" t="s">
        <v>71</v>
      </c>
      <c r="D335" s="4" t="s">
        <v>332</v>
      </c>
      <c r="E335" s="4"/>
      <c r="F335" s="5">
        <f>F336+F337</f>
        <v>57941.200000000004</v>
      </c>
    </row>
    <row r="336" spans="1:7" s="39" customFormat="1" ht="51" x14ac:dyDescent="0.2">
      <c r="A336" s="24" t="s">
        <v>117</v>
      </c>
      <c r="B336" s="6" t="s">
        <v>60</v>
      </c>
      <c r="C336" s="6" t="s">
        <v>71</v>
      </c>
      <c r="D336" s="6" t="s">
        <v>332</v>
      </c>
      <c r="E336" s="6" t="s">
        <v>123</v>
      </c>
      <c r="F336" s="108">
        <f>10159.152+10604.1-5300</f>
        <v>15463.252</v>
      </c>
      <c r="G336" s="39">
        <v>10159.152</v>
      </c>
    </row>
    <row r="337" spans="1:7" s="39" customFormat="1" ht="51" x14ac:dyDescent="0.2">
      <c r="A337" s="13" t="s">
        <v>118</v>
      </c>
      <c r="B337" s="6" t="s">
        <v>60</v>
      </c>
      <c r="C337" s="6" t="s">
        <v>71</v>
      </c>
      <c r="D337" s="6" t="s">
        <v>332</v>
      </c>
      <c r="E337" s="6" t="s">
        <v>122</v>
      </c>
      <c r="F337" s="108">
        <f>32170.648+20507.3-10200</f>
        <v>42477.948000000004</v>
      </c>
      <c r="G337" s="39">
        <v>32170.648000000001</v>
      </c>
    </row>
    <row r="338" spans="1:7" s="39" customFormat="1" ht="25.5" x14ac:dyDescent="0.2">
      <c r="A338" s="29" t="s">
        <v>561</v>
      </c>
      <c r="B338" s="4" t="s">
        <v>60</v>
      </c>
      <c r="C338" s="4" t="s">
        <v>71</v>
      </c>
      <c r="D338" s="4" t="s">
        <v>565</v>
      </c>
      <c r="E338" s="4"/>
      <c r="F338" s="89">
        <f>SUM(F339:F340)</f>
        <v>15500</v>
      </c>
    </row>
    <row r="339" spans="1:7" s="39" customFormat="1" ht="51" x14ac:dyDescent="0.2">
      <c r="A339" s="24" t="s">
        <v>117</v>
      </c>
      <c r="B339" s="6" t="s">
        <v>60</v>
      </c>
      <c r="C339" s="6" t="s">
        <v>71</v>
      </c>
      <c r="D339" s="6" t="s">
        <v>565</v>
      </c>
      <c r="E339" s="6" t="s">
        <v>123</v>
      </c>
      <c r="F339" s="79">
        <f>5141+159</f>
        <v>5300</v>
      </c>
      <c r="G339" s="39">
        <v>5141</v>
      </c>
    </row>
    <row r="340" spans="1:7" s="39" customFormat="1" ht="51" x14ac:dyDescent="0.2">
      <c r="A340" s="13" t="s">
        <v>118</v>
      </c>
      <c r="B340" s="6" t="s">
        <v>60</v>
      </c>
      <c r="C340" s="6" t="s">
        <v>71</v>
      </c>
      <c r="D340" s="6" t="s">
        <v>565</v>
      </c>
      <c r="E340" s="6" t="s">
        <v>122</v>
      </c>
      <c r="F340" s="79">
        <f>9894+306</f>
        <v>10200</v>
      </c>
      <c r="G340" s="39">
        <v>9894</v>
      </c>
    </row>
    <row r="341" spans="1:7" ht="13.5" x14ac:dyDescent="0.2">
      <c r="A341" s="58" t="s">
        <v>4</v>
      </c>
      <c r="B341" s="7" t="s">
        <v>60</v>
      </c>
      <c r="C341" s="7" t="s">
        <v>71</v>
      </c>
      <c r="D341" s="7" t="s">
        <v>287</v>
      </c>
      <c r="E341" s="7"/>
      <c r="F341" s="42">
        <f>F342</f>
        <v>105.6</v>
      </c>
    </row>
    <row r="342" spans="1:7" ht="25.5" x14ac:dyDescent="0.2">
      <c r="A342" s="59" t="s">
        <v>288</v>
      </c>
      <c r="B342" s="4" t="s">
        <v>60</v>
      </c>
      <c r="C342" s="4" t="s">
        <v>71</v>
      </c>
      <c r="D342" s="4" t="s">
        <v>289</v>
      </c>
      <c r="E342" s="4"/>
      <c r="F342" s="5">
        <f>F343</f>
        <v>105.6</v>
      </c>
    </row>
    <row r="343" spans="1:7" ht="25.5" x14ac:dyDescent="0.2">
      <c r="A343" s="59" t="s">
        <v>290</v>
      </c>
      <c r="B343" s="4" t="s">
        <v>60</v>
      </c>
      <c r="C343" s="4" t="s">
        <v>71</v>
      </c>
      <c r="D343" s="4" t="s">
        <v>291</v>
      </c>
      <c r="E343" s="4"/>
      <c r="F343" s="5">
        <f>F344</f>
        <v>105.6</v>
      </c>
    </row>
    <row r="344" spans="1:7" x14ac:dyDescent="0.2">
      <c r="A344" s="60" t="s">
        <v>129</v>
      </c>
      <c r="B344" s="6" t="s">
        <v>60</v>
      </c>
      <c r="C344" s="6" t="s">
        <v>71</v>
      </c>
      <c r="D344" s="6" t="s">
        <v>291</v>
      </c>
      <c r="E344" s="6" t="s">
        <v>130</v>
      </c>
      <c r="F344" s="79">
        <v>105.6</v>
      </c>
    </row>
    <row r="345" spans="1:7" s="39" customFormat="1" ht="25.5" x14ac:dyDescent="0.2">
      <c r="A345" s="22" t="s">
        <v>47</v>
      </c>
      <c r="B345" s="73" t="s">
        <v>60</v>
      </c>
      <c r="C345" s="73" t="s">
        <v>61</v>
      </c>
      <c r="D345" s="22"/>
      <c r="E345" s="22"/>
      <c r="F345" s="50">
        <f>F346</f>
        <v>403.1</v>
      </c>
    </row>
    <row r="346" spans="1:7" s="39" customFormat="1" ht="25.5" x14ac:dyDescent="0.2">
      <c r="A346" s="33" t="s">
        <v>498</v>
      </c>
      <c r="B346" s="10" t="s">
        <v>60</v>
      </c>
      <c r="C346" s="10" t="s">
        <v>61</v>
      </c>
      <c r="D346" s="10" t="s">
        <v>225</v>
      </c>
      <c r="E346" s="10"/>
      <c r="F346" s="51">
        <f>F347</f>
        <v>403.1</v>
      </c>
    </row>
    <row r="347" spans="1:7" s="39" customFormat="1" ht="27" x14ac:dyDescent="0.2">
      <c r="A347" s="30" t="s">
        <v>354</v>
      </c>
      <c r="B347" s="7" t="s">
        <v>60</v>
      </c>
      <c r="C347" s="7" t="s">
        <v>61</v>
      </c>
      <c r="D347" s="7" t="s">
        <v>232</v>
      </c>
      <c r="E347" s="7"/>
      <c r="F347" s="42">
        <f>F349</f>
        <v>403.1</v>
      </c>
    </row>
    <row r="348" spans="1:7" s="39" customFormat="1" ht="25.5" x14ac:dyDescent="0.2">
      <c r="A348" s="29" t="s">
        <v>238</v>
      </c>
      <c r="B348" s="4" t="s">
        <v>60</v>
      </c>
      <c r="C348" s="4" t="s">
        <v>61</v>
      </c>
      <c r="D348" s="4" t="s">
        <v>234</v>
      </c>
      <c r="E348" s="4"/>
      <c r="F348" s="5">
        <f>F349</f>
        <v>403.1</v>
      </c>
    </row>
    <row r="349" spans="1:7" s="39" customFormat="1" ht="38.25" x14ac:dyDescent="0.2">
      <c r="A349" s="23" t="s">
        <v>360</v>
      </c>
      <c r="B349" s="4" t="s">
        <v>60</v>
      </c>
      <c r="C349" s="4" t="s">
        <v>61</v>
      </c>
      <c r="D349" s="4" t="s">
        <v>48</v>
      </c>
      <c r="E349" s="4"/>
      <c r="F349" s="89">
        <f>F350</f>
        <v>403.1</v>
      </c>
    </row>
    <row r="350" spans="1:7" s="39" customFormat="1" x14ac:dyDescent="0.2">
      <c r="A350" s="24" t="s">
        <v>119</v>
      </c>
      <c r="B350" s="6" t="s">
        <v>60</v>
      </c>
      <c r="C350" s="6" t="s">
        <v>61</v>
      </c>
      <c r="D350" s="6" t="s">
        <v>48</v>
      </c>
      <c r="E350" s="6" t="s">
        <v>120</v>
      </c>
      <c r="F350" s="108">
        <f>395+8.1</f>
        <v>403.1</v>
      </c>
      <c r="G350" s="39">
        <v>395</v>
      </c>
    </row>
    <row r="351" spans="1:7" s="39" customFormat="1" x14ac:dyDescent="0.2">
      <c r="A351" s="22" t="s">
        <v>75</v>
      </c>
      <c r="B351" s="8" t="s">
        <v>60</v>
      </c>
      <c r="C351" s="8" t="s">
        <v>60</v>
      </c>
      <c r="D351" s="8"/>
      <c r="E351" s="8"/>
      <c r="F351" s="50">
        <f>F361+F352</f>
        <v>12895.94082</v>
      </c>
    </row>
    <row r="352" spans="1:7" s="39" customFormat="1" ht="38.25" x14ac:dyDescent="0.2">
      <c r="A352" s="17" t="s">
        <v>545</v>
      </c>
      <c r="B352" s="87" t="s">
        <v>60</v>
      </c>
      <c r="C352" s="87" t="s">
        <v>60</v>
      </c>
      <c r="D352" s="84" t="s">
        <v>224</v>
      </c>
      <c r="E352" s="84"/>
      <c r="F352" s="51">
        <f>F353+F357</f>
        <v>1812.8408199999999</v>
      </c>
    </row>
    <row r="353" spans="1:7" s="39" customFormat="1" ht="27" x14ac:dyDescent="0.2">
      <c r="A353" s="30" t="s">
        <v>11</v>
      </c>
      <c r="B353" s="87" t="s">
        <v>60</v>
      </c>
      <c r="C353" s="87" t="s">
        <v>60</v>
      </c>
      <c r="D353" s="87" t="s">
        <v>342</v>
      </c>
      <c r="E353" s="84"/>
      <c r="F353" s="42">
        <f>F354</f>
        <v>102.04082</v>
      </c>
    </row>
    <row r="354" spans="1:7" s="39" customFormat="1" ht="38.25" x14ac:dyDescent="0.2">
      <c r="A354" s="29" t="s">
        <v>372</v>
      </c>
      <c r="B354" s="85" t="s">
        <v>60</v>
      </c>
      <c r="C354" s="85" t="s">
        <v>60</v>
      </c>
      <c r="D354" s="85" t="s">
        <v>376</v>
      </c>
      <c r="E354" s="84"/>
      <c r="F354" s="5">
        <f>F355</f>
        <v>102.04082</v>
      </c>
    </row>
    <row r="355" spans="1:7" s="39" customFormat="1" ht="25.5" x14ac:dyDescent="0.2">
      <c r="A355" s="93" t="s">
        <v>378</v>
      </c>
      <c r="B355" s="85" t="s">
        <v>60</v>
      </c>
      <c r="C355" s="85" t="s">
        <v>60</v>
      </c>
      <c r="D355" s="85" t="s">
        <v>377</v>
      </c>
      <c r="E355" s="84"/>
      <c r="F355" s="5">
        <f>F356</f>
        <v>102.04082</v>
      </c>
    </row>
    <row r="356" spans="1:7" x14ac:dyDescent="0.2">
      <c r="A356" s="86" t="s">
        <v>379</v>
      </c>
      <c r="B356" s="83" t="s">
        <v>60</v>
      </c>
      <c r="C356" s="83" t="s">
        <v>60</v>
      </c>
      <c r="D356" s="83" t="s">
        <v>377</v>
      </c>
      <c r="E356" s="83" t="s">
        <v>109</v>
      </c>
      <c r="F356" s="109">
        <f>100+2.04082</f>
        <v>102.04082</v>
      </c>
      <c r="G356" s="1">
        <v>100</v>
      </c>
    </row>
    <row r="357" spans="1:7" s="65" customFormat="1" ht="27" x14ac:dyDescent="0.25">
      <c r="A357" s="41" t="s">
        <v>8</v>
      </c>
      <c r="B357" s="7" t="s">
        <v>60</v>
      </c>
      <c r="C357" s="7" t="s">
        <v>60</v>
      </c>
      <c r="D357" s="7" t="s">
        <v>411</v>
      </c>
      <c r="E357" s="7"/>
      <c r="F357" s="90">
        <f>F359</f>
        <v>1710.8</v>
      </c>
    </row>
    <row r="358" spans="1:7" s="65" customFormat="1" ht="25.5" x14ac:dyDescent="0.25">
      <c r="A358" s="23" t="s">
        <v>371</v>
      </c>
      <c r="B358" s="4" t="s">
        <v>60</v>
      </c>
      <c r="C358" s="4" t="s">
        <v>60</v>
      </c>
      <c r="D358" s="4" t="s">
        <v>13</v>
      </c>
      <c r="E358" s="4"/>
      <c r="F358" s="89">
        <f>F359</f>
        <v>1710.8</v>
      </c>
    </row>
    <row r="359" spans="1:7" s="39" customFormat="1" ht="38.25" x14ac:dyDescent="0.2">
      <c r="A359" s="23" t="s">
        <v>324</v>
      </c>
      <c r="B359" s="4" t="s">
        <v>60</v>
      </c>
      <c r="C359" s="4" t="s">
        <v>60</v>
      </c>
      <c r="D359" s="4" t="s">
        <v>18</v>
      </c>
      <c r="E359" s="4"/>
      <c r="F359" s="89">
        <f>F360</f>
        <v>1710.8</v>
      </c>
    </row>
    <row r="360" spans="1:7" ht="51" x14ac:dyDescent="0.2">
      <c r="A360" s="14" t="s">
        <v>118</v>
      </c>
      <c r="B360" s="6" t="s">
        <v>60</v>
      </c>
      <c r="C360" s="6" t="s">
        <v>60</v>
      </c>
      <c r="D360" s="6" t="s">
        <v>18</v>
      </c>
      <c r="E360" s="6" t="s">
        <v>122</v>
      </c>
      <c r="F360" s="79">
        <v>1710.8</v>
      </c>
    </row>
    <row r="361" spans="1:7" s="39" customFormat="1" ht="25.5" x14ac:dyDescent="0.2">
      <c r="A361" s="33" t="s">
        <v>498</v>
      </c>
      <c r="B361" s="10" t="s">
        <v>60</v>
      </c>
      <c r="C361" s="10" t="s">
        <v>60</v>
      </c>
      <c r="D361" s="10" t="s">
        <v>246</v>
      </c>
      <c r="E361" s="10"/>
      <c r="F361" s="51">
        <f>F362</f>
        <v>11083.1</v>
      </c>
    </row>
    <row r="362" spans="1:7" s="39" customFormat="1" ht="13.5" x14ac:dyDescent="0.2">
      <c r="A362" s="30" t="s">
        <v>356</v>
      </c>
      <c r="B362" s="7" t="s">
        <v>60</v>
      </c>
      <c r="C362" s="7" t="s">
        <v>60</v>
      </c>
      <c r="D362" s="7" t="s">
        <v>247</v>
      </c>
      <c r="E362" s="7"/>
      <c r="F362" s="42">
        <f>F363</f>
        <v>11083.1</v>
      </c>
    </row>
    <row r="363" spans="1:7" s="39" customFormat="1" ht="25.5" x14ac:dyDescent="0.2">
      <c r="A363" s="29" t="s">
        <v>248</v>
      </c>
      <c r="B363" s="4" t="s">
        <v>60</v>
      </c>
      <c r="C363" s="4" t="s">
        <v>60</v>
      </c>
      <c r="D363" s="4" t="s">
        <v>249</v>
      </c>
      <c r="E363" s="10"/>
      <c r="F363" s="5">
        <f>F364+F366+F368</f>
        <v>11083.1</v>
      </c>
    </row>
    <row r="364" spans="1:7" s="39" customFormat="1" ht="25.5" x14ac:dyDescent="0.2">
      <c r="A364" s="23" t="s">
        <v>152</v>
      </c>
      <c r="B364" s="4" t="s">
        <v>60</v>
      </c>
      <c r="C364" s="4" t="s">
        <v>60</v>
      </c>
      <c r="D364" s="4" t="s">
        <v>250</v>
      </c>
      <c r="E364" s="4"/>
      <c r="F364" s="5">
        <f>SUM(F365:F365)</f>
        <v>5352.5</v>
      </c>
      <c r="G364" s="39">
        <v>5352.5</v>
      </c>
    </row>
    <row r="365" spans="1:7" s="39" customFormat="1" ht="25.5" x14ac:dyDescent="0.2">
      <c r="A365" s="13" t="s">
        <v>19</v>
      </c>
      <c r="B365" s="6" t="s">
        <v>60</v>
      </c>
      <c r="C365" s="6" t="s">
        <v>60</v>
      </c>
      <c r="D365" s="6" t="s">
        <v>250</v>
      </c>
      <c r="E365" s="6" t="s">
        <v>20</v>
      </c>
      <c r="F365" s="108">
        <v>5352.5</v>
      </c>
    </row>
    <row r="366" spans="1:7" s="39" customFormat="1" ht="25.5" x14ac:dyDescent="0.2">
      <c r="A366" s="16" t="s">
        <v>277</v>
      </c>
      <c r="B366" s="4" t="s">
        <v>60</v>
      </c>
      <c r="C366" s="4" t="s">
        <v>60</v>
      </c>
      <c r="D366" s="4" t="s">
        <v>251</v>
      </c>
      <c r="E366" s="4"/>
      <c r="F366" s="110">
        <f>F367</f>
        <v>5645.9</v>
      </c>
      <c r="G366" s="39">
        <v>5645.9</v>
      </c>
    </row>
    <row r="367" spans="1:7" s="39" customFormat="1" ht="25.5" x14ac:dyDescent="0.2">
      <c r="A367" s="13" t="s">
        <v>19</v>
      </c>
      <c r="B367" s="6" t="s">
        <v>60</v>
      </c>
      <c r="C367" s="6" t="s">
        <v>60</v>
      </c>
      <c r="D367" s="6" t="s">
        <v>251</v>
      </c>
      <c r="E367" s="6" t="s">
        <v>20</v>
      </c>
      <c r="F367" s="79">
        <v>5645.9</v>
      </c>
    </row>
    <row r="368" spans="1:7" s="39" customFormat="1" ht="38.25" x14ac:dyDescent="0.2">
      <c r="A368" s="23" t="s">
        <v>278</v>
      </c>
      <c r="B368" s="4" t="s">
        <v>60</v>
      </c>
      <c r="C368" s="4" t="s">
        <v>60</v>
      </c>
      <c r="D368" s="4" t="s">
        <v>282</v>
      </c>
      <c r="E368" s="4"/>
      <c r="F368" s="110">
        <f>F369+F370</f>
        <v>84.699999999999989</v>
      </c>
      <c r="G368" s="39">
        <v>84.7</v>
      </c>
    </row>
    <row r="369" spans="1:7" s="39" customFormat="1" x14ac:dyDescent="0.2">
      <c r="A369" s="36" t="s">
        <v>270</v>
      </c>
      <c r="B369" s="6" t="s">
        <v>60</v>
      </c>
      <c r="C369" s="6" t="s">
        <v>60</v>
      </c>
      <c r="D369" s="6" t="s">
        <v>282</v>
      </c>
      <c r="E369" s="6" t="s">
        <v>136</v>
      </c>
      <c r="F369" s="79">
        <v>65.099999999999994</v>
      </c>
    </row>
    <row r="370" spans="1:7" s="39" customFormat="1" ht="38.25" x14ac:dyDescent="0.2">
      <c r="A370" s="13" t="s">
        <v>267</v>
      </c>
      <c r="B370" s="6" t="s">
        <v>60</v>
      </c>
      <c r="C370" s="6" t="s">
        <v>60</v>
      </c>
      <c r="D370" s="6" t="s">
        <v>282</v>
      </c>
      <c r="E370" s="6" t="s">
        <v>187</v>
      </c>
      <c r="F370" s="79">
        <v>19.600000000000001</v>
      </c>
    </row>
    <row r="371" spans="1:7" s="39" customFormat="1" x14ac:dyDescent="0.2">
      <c r="A371" s="26" t="s">
        <v>53</v>
      </c>
      <c r="B371" s="8" t="s">
        <v>60</v>
      </c>
      <c r="C371" s="8" t="s">
        <v>62</v>
      </c>
      <c r="D371" s="8"/>
      <c r="E371" s="8"/>
      <c r="F371" s="50">
        <f>F372</f>
        <v>38591.300000000003</v>
      </c>
    </row>
    <row r="372" spans="1:7" s="39" customFormat="1" ht="25.5" x14ac:dyDescent="0.2">
      <c r="A372" s="33" t="s">
        <v>498</v>
      </c>
      <c r="B372" s="10" t="s">
        <v>60</v>
      </c>
      <c r="C372" s="10" t="s">
        <v>62</v>
      </c>
      <c r="D372" s="10" t="s">
        <v>225</v>
      </c>
      <c r="E372" s="10"/>
      <c r="F372" s="51">
        <f>F378+F373+F397</f>
        <v>38591.300000000003</v>
      </c>
    </row>
    <row r="373" spans="1:7" s="39" customFormat="1" ht="13.5" x14ac:dyDescent="0.2">
      <c r="A373" s="30" t="s">
        <v>356</v>
      </c>
      <c r="B373" s="7" t="s">
        <v>60</v>
      </c>
      <c r="C373" s="7" t="s">
        <v>62</v>
      </c>
      <c r="D373" s="7" t="s">
        <v>247</v>
      </c>
      <c r="E373" s="7"/>
      <c r="F373" s="42">
        <f>F374</f>
        <v>80.3</v>
      </c>
    </row>
    <row r="374" spans="1:7" s="39" customFormat="1" ht="25.5" x14ac:dyDescent="0.2">
      <c r="A374" s="29" t="s">
        <v>248</v>
      </c>
      <c r="B374" s="4" t="s">
        <v>60</v>
      </c>
      <c r="C374" s="4" t="s">
        <v>62</v>
      </c>
      <c r="D374" s="4" t="s">
        <v>249</v>
      </c>
      <c r="E374" s="10"/>
      <c r="F374" s="5">
        <f>F375</f>
        <v>80.3</v>
      </c>
    </row>
    <row r="375" spans="1:7" s="39" customFormat="1" ht="38.25" x14ac:dyDescent="0.2">
      <c r="A375" s="16" t="s">
        <v>272</v>
      </c>
      <c r="B375" s="4" t="s">
        <v>60</v>
      </c>
      <c r="C375" s="4" t="s">
        <v>62</v>
      </c>
      <c r="D375" s="4" t="s">
        <v>271</v>
      </c>
      <c r="E375" s="4"/>
      <c r="F375" s="110">
        <f>F376+F377</f>
        <v>80.3</v>
      </c>
      <c r="G375" s="39">
        <v>80.3</v>
      </c>
    </row>
    <row r="376" spans="1:7" s="39" customFormat="1" x14ac:dyDescent="0.2">
      <c r="A376" s="36" t="s">
        <v>270</v>
      </c>
      <c r="B376" s="6" t="s">
        <v>60</v>
      </c>
      <c r="C376" s="6" t="s">
        <v>62</v>
      </c>
      <c r="D376" s="6" t="s">
        <v>271</v>
      </c>
      <c r="E376" s="6" t="s">
        <v>136</v>
      </c>
      <c r="F376" s="79">
        <v>61.674999999999997</v>
      </c>
    </row>
    <row r="377" spans="1:7" s="39" customFormat="1" ht="38.25" x14ac:dyDescent="0.2">
      <c r="A377" s="13" t="s">
        <v>267</v>
      </c>
      <c r="B377" s="6" t="s">
        <v>60</v>
      </c>
      <c r="C377" s="6" t="s">
        <v>62</v>
      </c>
      <c r="D377" s="6" t="s">
        <v>271</v>
      </c>
      <c r="E377" s="6" t="s">
        <v>187</v>
      </c>
      <c r="F377" s="79">
        <v>18.625</v>
      </c>
    </row>
    <row r="378" spans="1:7" s="39" customFormat="1" ht="27" x14ac:dyDescent="0.2">
      <c r="A378" s="30" t="s">
        <v>357</v>
      </c>
      <c r="B378" s="10" t="s">
        <v>60</v>
      </c>
      <c r="C378" s="10" t="s">
        <v>62</v>
      </c>
      <c r="D378" s="10" t="s">
        <v>252</v>
      </c>
      <c r="E378" s="10"/>
      <c r="F378" s="100">
        <f>F379</f>
        <v>38213</v>
      </c>
    </row>
    <row r="379" spans="1:7" s="39" customFormat="1" ht="25.5" x14ac:dyDescent="0.2">
      <c r="A379" s="29" t="s">
        <v>253</v>
      </c>
      <c r="B379" s="4" t="s">
        <v>60</v>
      </c>
      <c r="C379" s="4" t="s">
        <v>62</v>
      </c>
      <c r="D379" s="4" t="s">
        <v>254</v>
      </c>
      <c r="E379" s="4"/>
      <c r="F379" s="89">
        <f>F382+F385+F380+F394</f>
        <v>38213</v>
      </c>
    </row>
    <row r="380" spans="1:7" s="39" customFormat="1" ht="89.25" x14ac:dyDescent="0.2">
      <c r="A380" s="23" t="s">
        <v>97</v>
      </c>
      <c r="B380" s="4" t="s">
        <v>60</v>
      </c>
      <c r="C380" s="4" t="s">
        <v>62</v>
      </c>
      <c r="D380" s="4" t="s">
        <v>257</v>
      </c>
      <c r="E380" s="4"/>
      <c r="F380" s="89">
        <f>F381</f>
        <v>83.5</v>
      </c>
    </row>
    <row r="381" spans="1:7" s="39" customFormat="1" ht="25.5" x14ac:dyDescent="0.2">
      <c r="A381" s="13" t="s">
        <v>108</v>
      </c>
      <c r="B381" s="6" t="s">
        <v>60</v>
      </c>
      <c r="C381" s="6" t="s">
        <v>62</v>
      </c>
      <c r="D381" s="6" t="s">
        <v>257</v>
      </c>
      <c r="E381" s="6" t="s">
        <v>109</v>
      </c>
      <c r="F381" s="108">
        <v>83.5</v>
      </c>
      <c r="G381" s="39">
        <v>83.5</v>
      </c>
    </row>
    <row r="382" spans="1:7" s="39" customFormat="1" ht="25.5" x14ac:dyDescent="0.2">
      <c r="A382" s="29" t="s">
        <v>132</v>
      </c>
      <c r="B382" s="4" t="s">
        <v>60</v>
      </c>
      <c r="C382" s="4" t="s">
        <v>62</v>
      </c>
      <c r="D382" s="4" t="s">
        <v>269</v>
      </c>
      <c r="E382" s="4"/>
      <c r="F382" s="5">
        <f>F383+F384</f>
        <v>962.7</v>
      </c>
    </row>
    <row r="383" spans="1:7" s="39" customFormat="1" ht="25.5" x14ac:dyDescent="0.2">
      <c r="A383" s="36" t="s">
        <v>166</v>
      </c>
      <c r="B383" s="6" t="s">
        <v>60</v>
      </c>
      <c r="C383" s="6" t="s">
        <v>62</v>
      </c>
      <c r="D383" s="6" t="s">
        <v>269</v>
      </c>
      <c r="E383" s="6" t="s">
        <v>105</v>
      </c>
      <c r="F383" s="19">
        <v>739.4</v>
      </c>
    </row>
    <row r="384" spans="1:7" ht="38.25" x14ac:dyDescent="0.2">
      <c r="A384" s="13" t="s">
        <v>167</v>
      </c>
      <c r="B384" s="6" t="s">
        <v>60</v>
      </c>
      <c r="C384" s="6" t="s">
        <v>62</v>
      </c>
      <c r="D384" s="6" t="s">
        <v>269</v>
      </c>
      <c r="E384" s="6" t="s">
        <v>160</v>
      </c>
      <c r="F384" s="19">
        <v>223.3</v>
      </c>
    </row>
    <row r="385" spans="1:7" ht="51" x14ac:dyDescent="0.2">
      <c r="A385" s="23" t="s">
        <v>255</v>
      </c>
      <c r="B385" s="4" t="s">
        <v>60</v>
      </c>
      <c r="C385" s="4" t="s">
        <v>62</v>
      </c>
      <c r="D385" s="4" t="s">
        <v>256</v>
      </c>
      <c r="E385" s="4"/>
      <c r="F385" s="5">
        <f>SUM(F386:F393)</f>
        <v>5163.8</v>
      </c>
    </row>
    <row r="386" spans="1:7" x14ac:dyDescent="0.2">
      <c r="A386" s="36" t="s">
        <v>266</v>
      </c>
      <c r="B386" s="6" t="s">
        <v>60</v>
      </c>
      <c r="C386" s="6" t="s">
        <v>62</v>
      </c>
      <c r="D386" s="6" t="s">
        <v>256</v>
      </c>
      <c r="E386" s="6" t="s">
        <v>136</v>
      </c>
      <c r="F386" s="19">
        <v>0</v>
      </c>
    </row>
    <row r="387" spans="1:7" ht="38.25" x14ac:dyDescent="0.2">
      <c r="A387" s="13" t="s">
        <v>267</v>
      </c>
      <c r="B387" s="6" t="s">
        <v>60</v>
      </c>
      <c r="C387" s="6" t="s">
        <v>62</v>
      </c>
      <c r="D387" s="6" t="s">
        <v>256</v>
      </c>
      <c r="E387" s="6" t="s">
        <v>187</v>
      </c>
      <c r="F387" s="19">
        <v>0</v>
      </c>
    </row>
    <row r="388" spans="1:7" ht="25.5" x14ac:dyDescent="0.2">
      <c r="A388" s="13" t="s">
        <v>106</v>
      </c>
      <c r="B388" s="6" t="s">
        <v>60</v>
      </c>
      <c r="C388" s="6" t="s">
        <v>62</v>
      </c>
      <c r="D388" s="6" t="s">
        <v>256</v>
      </c>
      <c r="E388" s="6" t="s">
        <v>107</v>
      </c>
      <c r="F388" s="19">
        <f>275.4+700.4</f>
        <v>975.8</v>
      </c>
    </row>
    <row r="389" spans="1:7" s="39" customFormat="1" ht="25.5" x14ac:dyDescent="0.2">
      <c r="A389" s="13" t="s">
        <v>108</v>
      </c>
      <c r="B389" s="6" t="s">
        <v>60</v>
      </c>
      <c r="C389" s="6" t="s">
        <v>62</v>
      </c>
      <c r="D389" s="6" t="s">
        <v>256</v>
      </c>
      <c r="E389" s="6" t="s">
        <v>109</v>
      </c>
      <c r="F389" s="19">
        <v>3019.6</v>
      </c>
    </row>
    <row r="390" spans="1:7" s="39" customFormat="1" x14ac:dyDescent="0.2">
      <c r="A390" s="13" t="s">
        <v>381</v>
      </c>
      <c r="B390" s="6" t="s">
        <v>60</v>
      </c>
      <c r="C390" s="6" t="s">
        <v>62</v>
      </c>
      <c r="D390" s="6" t="s">
        <v>256</v>
      </c>
      <c r="E390" s="6" t="s">
        <v>380</v>
      </c>
      <c r="F390" s="19">
        <v>907.8</v>
      </c>
    </row>
    <row r="391" spans="1:7" s="39" customFormat="1" x14ac:dyDescent="0.2">
      <c r="A391" s="13" t="s">
        <v>488</v>
      </c>
      <c r="B391" s="6" t="s">
        <v>60</v>
      </c>
      <c r="C391" s="6" t="s">
        <v>62</v>
      </c>
      <c r="D391" s="6" t="s">
        <v>256</v>
      </c>
      <c r="E391" s="6" t="s">
        <v>487</v>
      </c>
      <c r="F391" s="19">
        <v>194</v>
      </c>
    </row>
    <row r="392" spans="1:7" s="39" customFormat="1" ht="25.5" x14ac:dyDescent="0.2">
      <c r="A392" s="13" t="s">
        <v>436</v>
      </c>
      <c r="B392" s="6" t="s">
        <v>60</v>
      </c>
      <c r="C392" s="6" t="s">
        <v>62</v>
      </c>
      <c r="D392" s="6" t="s">
        <v>256</v>
      </c>
      <c r="E392" s="6" t="s">
        <v>424</v>
      </c>
      <c r="F392" s="19">
        <f>19.7+10.1</f>
        <v>29.799999999999997</v>
      </c>
    </row>
    <row r="393" spans="1:7" s="39" customFormat="1" x14ac:dyDescent="0.2">
      <c r="A393" s="13" t="s">
        <v>426</v>
      </c>
      <c r="B393" s="6" t="s">
        <v>60</v>
      </c>
      <c r="C393" s="6" t="s">
        <v>62</v>
      </c>
      <c r="D393" s="6" t="s">
        <v>256</v>
      </c>
      <c r="E393" s="6" t="s">
        <v>425</v>
      </c>
      <c r="F393" s="19">
        <v>36.799999999999997</v>
      </c>
    </row>
    <row r="394" spans="1:7" ht="25.5" x14ac:dyDescent="0.2">
      <c r="A394" s="29" t="s">
        <v>561</v>
      </c>
      <c r="B394" s="4" t="s">
        <v>60</v>
      </c>
      <c r="C394" s="4" t="s">
        <v>62</v>
      </c>
      <c r="D394" s="4" t="s">
        <v>563</v>
      </c>
      <c r="E394" s="4"/>
      <c r="F394" s="110">
        <f>F395+F396</f>
        <v>32003</v>
      </c>
    </row>
    <row r="395" spans="1:7" x14ac:dyDescent="0.2">
      <c r="A395" s="36" t="s">
        <v>265</v>
      </c>
      <c r="B395" s="6" t="s">
        <v>60</v>
      </c>
      <c r="C395" s="6" t="s">
        <v>62</v>
      </c>
      <c r="D395" s="6" t="s">
        <v>564</v>
      </c>
      <c r="E395" s="6" t="s">
        <v>136</v>
      </c>
      <c r="F395" s="79">
        <f>23850+737.6</f>
        <v>24587.599999999999</v>
      </c>
      <c r="G395" s="1">
        <v>23850</v>
      </c>
    </row>
    <row r="396" spans="1:7" ht="38.25" x14ac:dyDescent="0.2">
      <c r="A396" s="13" t="s">
        <v>267</v>
      </c>
      <c r="B396" s="6" t="s">
        <v>60</v>
      </c>
      <c r="C396" s="6" t="s">
        <v>62</v>
      </c>
      <c r="D396" s="6" t="s">
        <v>563</v>
      </c>
      <c r="E396" s="6" t="s">
        <v>187</v>
      </c>
      <c r="F396" s="79">
        <f>7192.9+222.5</f>
        <v>7415.4</v>
      </c>
      <c r="G396" s="1">
        <v>7192.9</v>
      </c>
    </row>
    <row r="397" spans="1:7" ht="13.5" x14ac:dyDescent="0.2">
      <c r="A397" s="58" t="s">
        <v>358</v>
      </c>
      <c r="B397" s="10" t="s">
        <v>60</v>
      </c>
      <c r="C397" s="10" t="s">
        <v>62</v>
      </c>
      <c r="D397" s="10" t="s">
        <v>287</v>
      </c>
      <c r="E397" s="10"/>
      <c r="F397" s="51">
        <f>F398+F401</f>
        <v>298</v>
      </c>
    </row>
    <row r="398" spans="1:7" ht="25.5" x14ac:dyDescent="0.2">
      <c r="A398" s="59" t="s">
        <v>288</v>
      </c>
      <c r="B398" s="4" t="s">
        <v>60</v>
      </c>
      <c r="C398" s="4" t="s">
        <v>62</v>
      </c>
      <c r="D398" s="4" t="s">
        <v>289</v>
      </c>
      <c r="E398" s="4"/>
      <c r="F398" s="5">
        <f>F399</f>
        <v>200</v>
      </c>
    </row>
    <row r="399" spans="1:7" ht="25.5" x14ac:dyDescent="0.2">
      <c r="A399" s="13" t="s">
        <v>108</v>
      </c>
      <c r="B399" s="4" t="s">
        <v>60</v>
      </c>
      <c r="C399" s="4" t="s">
        <v>62</v>
      </c>
      <c r="D399" s="4" t="s">
        <v>291</v>
      </c>
      <c r="E399" s="4"/>
      <c r="F399" s="5">
        <f>F400</f>
        <v>200</v>
      </c>
    </row>
    <row r="400" spans="1:7" ht="25.5" x14ac:dyDescent="0.2">
      <c r="A400" s="13" t="s">
        <v>108</v>
      </c>
      <c r="B400" s="6" t="s">
        <v>60</v>
      </c>
      <c r="C400" s="6" t="s">
        <v>62</v>
      </c>
      <c r="D400" s="6" t="s">
        <v>291</v>
      </c>
      <c r="E400" s="6" t="s">
        <v>109</v>
      </c>
      <c r="F400" s="19">
        <v>200</v>
      </c>
    </row>
    <row r="401" spans="1:7" ht="38.25" x14ac:dyDescent="0.2">
      <c r="A401" s="23" t="s">
        <v>21</v>
      </c>
      <c r="B401" s="4" t="s">
        <v>60</v>
      </c>
      <c r="C401" s="4" t="s">
        <v>62</v>
      </c>
      <c r="D401" s="4" t="s">
        <v>22</v>
      </c>
      <c r="E401" s="69"/>
      <c r="F401" s="5">
        <f>F402</f>
        <v>98</v>
      </c>
    </row>
    <row r="402" spans="1:7" ht="38.25" x14ac:dyDescent="0.2">
      <c r="A402" s="23" t="s">
        <v>23</v>
      </c>
      <c r="B402" s="4" t="s">
        <v>60</v>
      </c>
      <c r="C402" s="4" t="s">
        <v>62</v>
      </c>
      <c r="D402" s="4" t="s">
        <v>24</v>
      </c>
      <c r="E402" s="69"/>
      <c r="F402" s="5">
        <f>F403</f>
        <v>98</v>
      </c>
    </row>
    <row r="403" spans="1:7" ht="25.5" x14ac:dyDescent="0.2">
      <c r="A403" s="13" t="s">
        <v>108</v>
      </c>
      <c r="B403" s="6" t="s">
        <v>60</v>
      </c>
      <c r="C403" s="6" t="s">
        <v>62</v>
      </c>
      <c r="D403" s="6" t="s">
        <v>24</v>
      </c>
      <c r="E403" s="69" t="s">
        <v>109</v>
      </c>
      <c r="F403" s="19">
        <v>98</v>
      </c>
    </row>
    <row r="404" spans="1:7" s="39" customFormat="1" x14ac:dyDescent="0.2">
      <c r="A404" s="20" t="s">
        <v>121</v>
      </c>
      <c r="B404" s="9" t="s">
        <v>73</v>
      </c>
      <c r="C404" s="9"/>
      <c r="D404" s="9"/>
      <c r="E404" s="9"/>
      <c r="F404" s="49">
        <f>F405+F436</f>
        <v>72313.600000000006</v>
      </c>
    </row>
    <row r="405" spans="1:7" x14ac:dyDescent="0.2">
      <c r="A405" s="22" t="s">
        <v>54</v>
      </c>
      <c r="B405" s="8" t="s">
        <v>73</v>
      </c>
      <c r="C405" s="8" t="s">
        <v>57</v>
      </c>
      <c r="D405" s="8"/>
      <c r="E405" s="8"/>
      <c r="F405" s="50">
        <f>F406+F433+F429</f>
        <v>60465.100000000006</v>
      </c>
    </row>
    <row r="406" spans="1:7" ht="25.5" x14ac:dyDescent="0.2">
      <c r="A406" s="17" t="s">
        <v>544</v>
      </c>
      <c r="B406" s="10" t="s">
        <v>63</v>
      </c>
      <c r="C406" s="10" t="s">
        <v>57</v>
      </c>
      <c r="D406" s="10" t="s">
        <v>199</v>
      </c>
      <c r="E406" s="10"/>
      <c r="F406" s="51">
        <f>F425+F417+F407</f>
        <v>52397.600000000006</v>
      </c>
    </row>
    <row r="407" spans="1:7" s="39" customFormat="1" ht="13.5" x14ac:dyDescent="0.2">
      <c r="A407" s="41" t="s">
        <v>5</v>
      </c>
      <c r="B407" s="7" t="s">
        <v>73</v>
      </c>
      <c r="C407" s="7" t="s">
        <v>57</v>
      </c>
      <c r="D407" s="7" t="s">
        <v>205</v>
      </c>
      <c r="E407" s="7"/>
      <c r="F407" s="42">
        <f>F408</f>
        <v>19980.800000000003</v>
      </c>
    </row>
    <row r="408" spans="1:7" ht="25.5" x14ac:dyDescent="0.2">
      <c r="A408" s="23" t="s">
        <v>206</v>
      </c>
      <c r="B408" s="4" t="s">
        <v>63</v>
      </c>
      <c r="C408" s="4" t="s">
        <v>57</v>
      </c>
      <c r="D408" s="4" t="s">
        <v>207</v>
      </c>
      <c r="E408" s="4"/>
      <c r="F408" s="5">
        <f>F415+F409+F413+F411</f>
        <v>19980.800000000003</v>
      </c>
    </row>
    <row r="409" spans="1:7" ht="25.5" x14ac:dyDescent="0.2">
      <c r="A409" s="21" t="s">
        <v>208</v>
      </c>
      <c r="B409" s="4" t="s">
        <v>63</v>
      </c>
      <c r="C409" s="4" t="s">
        <v>57</v>
      </c>
      <c r="D409" s="4" t="s">
        <v>209</v>
      </c>
      <c r="E409" s="4"/>
      <c r="F409" s="89">
        <f>F410</f>
        <v>6980.3</v>
      </c>
    </row>
    <row r="410" spans="1:7" ht="51" x14ac:dyDescent="0.2">
      <c r="A410" s="14" t="s">
        <v>117</v>
      </c>
      <c r="B410" s="6" t="s">
        <v>63</v>
      </c>
      <c r="C410" s="6" t="s">
        <v>57</v>
      </c>
      <c r="D410" s="6" t="s">
        <v>209</v>
      </c>
      <c r="E410" s="6" t="s">
        <v>123</v>
      </c>
      <c r="F410" s="79">
        <v>6980.3</v>
      </c>
    </row>
    <row r="411" spans="1:7" ht="25.5" x14ac:dyDescent="0.2">
      <c r="A411" s="21" t="s">
        <v>520</v>
      </c>
      <c r="B411" s="4" t="s">
        <v>63</v>
      </c>
      <c r="C411" s="4" t="s">
        <v>57</v>
      </c>
      <c r="D411" s="4" t="s">
        <v>519</v>
      </c>
      <c r="E411" s="4"/>
      <c r="F411" s="89">
        <f>F412</f>
        <v>230.4</v>
      </c>
    </row>
    <row r="412" spans="1:7" x14ac:dyDescent="0.2">
      <c r="A412" s="60" t="s">
        <v>119</v>
      </c>
      <c r="B412" s="6" t="s">
        <v>63</v>
      </c>
      <c r="C412" s="6" t="s">
        <v>57</v>
      </c>
      <c r="D412" s="6" t="s">
        <v>519</v>
      </c>
      <c r="E412" s="6" t="s">
        <v>120</v>
      </c>
      <c r="F412" s="108">
        <f>216.6+13.8</f>
        <v>230.4</v>
      </c>
      <c r="G412" s="1">
        <v>230.4</v>
      </c>
    </row>
    <row r="413" spans="1:7" s="39" customFormat="1" ht="25.5" x14ac:dyDescent="0.2">
      <c r="A413" s="29" t="s">
        <v>561</v>
      </c>
      <c r="B413" s="4" t="s">
        <v>63</v>
      </c>
      <c r="C413" s="4" t="s">
        <v>57</v>
      </c>
      <c r="D413" s="4" t="s">
        <v>566</v>
      </c>
      <c r="E413" s="4"/>
      <c r="F413" s="89">
        <f>F414</f>
        <v>4500</v>
      </c>
    </row>
    <row r="414" spans="1:7" s="39" customFormat="1" ht="51" x14ac:dyDescent="0.2">
      <c r="A414" s="24" t="s">
        <v>117</v>
      </c>
      <c r="B414" s="6" t="s">
        <v>63</v>
      </c>
      <c r="C414" s="6" t="s">
        <v>57</v>
      </c>
      <c r="D414" s="6" t="s">
        <v>566</v>
      </c>
      <c r="E414" s="6" t="s">
        <v>123</v>
      </c>
      <c r="F414" s="108">
        <f>4365+135</f>
        <v>4500</v>
      </c>
      <c r="G414" s="39">
        <v>4365</v>
      </c>
    </row>
    <row r="415" spans="1:7" ht="25.5" x14ac:dyDescent="0.2">
      <c r="A415" s="21" t="s">
        <v>210</v>
      </c>
      <c r="B415" s="4" t="s">
        <v>63</v>
      </c>
      <c r="C415" s="4" t="s">
        <v>57</v>
      </c>
      <c r="D415" s="4" t="s">
        <v>321</v>
      </c>
      <c r="E415" s="4"/>
      <c r="F415" s="5">
        <f>F416</f>
        <v>8270.1</v>
      </c>
    </row>
    <row r="416" spans="1:7" s="39" customFormat="1" ht="51" x14ac:dyDescent="0.2">
      <c r="A416" s="14" t="s">
        <v>117</v>
      </c>
      <c r="B416" s="6" t="s">
        <v>63</v>
      </c>
      <c r="C416" s="6" t="s">
        <v>57</v>
      </c>
      <c r="D416" s="6" t="s">
        <v>321</v>
      </c>
      <c r="E416" s="6" t="s">
        <v>123</v>
      </c>
      <c r="F416" s="108">
        <v>8270.1</v>
      </c>
      <c r="G416" s="39">
        <v>8270.1</v>
      </c>
    </row>
    <row r="417" spans="1:7" ht="27" x14ac:dyDescent="0.25">
      <c r="A417" s="62" t="s">
        <v>6</v>
      </c>
      <c r="B417" s="7" t="s">
        <v>73</v>
      </c>
      <c r="C417" s="7" t="s">
        <v>57</v>
      </c>
      <c r="D417" s="7" t="s">
        <v>211</v>
      </c>
      <c r="E417" s="7"/>
      <c r="F417" s="42">
        <f>F418</f>
        <v>31871.8</v>
      </c>
    </row>
    <row r="418" spans="1:7" ht="25.5" x14ac:dyDescent="0.2">
      <c r="A418" s="23" t="s">
        <v>212</v>
      </c>
      <c r="B418" s="4" t="s">
        <v>63</v>
      </c>
      <c r="C418" s="4" t="s">
        <v>57</v>
      </c>
      <c r="D418" s="4" t="s">
        <v>213</v>
      </c>
      <c r="E418" s="4"/>
      <c r="F418" s="5">
        <f>F423+F419+F421</f>
        <v>31871.8</v>
      </c>
    </row>
    <row r="419" spans="1:7" ht="38.25" x14ac:dyDescent="0.2">
      <c r="A419" s="21" t="s">
        <v>214</v>
      </c>
      <c r="B419" s="4" t="s">
        <v>73</v>
      </c>
      <c r="C419" s="4" t="s">
        <v>57</v>
      </c>
      <c r="D419" s="4" t="s">
        <v>215</v>
      </c>
      <c r="E419" s="4"/>
      <c r="F419" s="89">
        <f>SUM(F420:F420)</f>
        <v>10045.9</v>
      </c>
    </row>
    <row r="420" spans="1:7" ht="51" x14ac:dyDescent="0.2">
      <c r="A420" s="24" t="s">
        <v>118</v>
      </c>
      <c r="B420" s="6" t="s">
        <v>63</v>
      </c>
      <c r="C420" s="6" t="s">
        <v>57</v>
      </c>
      <c r="D420" s="6" t="s">
        <v>215</v>
      </c>
      <c r="E420" s="6" t="s">
        <v>122</v>
      </c>
      <c r="F420" s="79">
        <v>10045.9</v>
      </c>
    </row>
    <row r="421" spans="1:7" ht="25.5" x14ac:dyDescent="0.2">
      <c r="A421" s="29" t="s">
        <v>561</v>
      </c>
      <c r="B421" s="4" t="s">
        <v>63</v>
      </c>
      <c r="C421" s="4" t="s">
        <v>57</v>
      </c>
      <c r="D421" s="4" t="s">
        <v>567</v>
      </c>
      <c r="E421" s="4"/>
      <c r="F421" s="110">
        <f>F422</f>
        <v>8883.5</v>
      </c>
    </row>
    <row r="422" spans="1:7" ht="51" x14ac:dyDescent="0.2">
      <c r="A422" s="24" t="s">
        <v>118</v>
      </c>
      <c r="B422" s="6" t="s">
        <v>63</v>
      </c>
      <c r="C422" s="6" t="s">
        <v>57</v>
      </c>
      <c r="D422" s="6" t="s">
        <v>567</v>
      </c>
      <c r="E422" s="6" t="s">
        <v>122</v>
      </c>
      <c r="F422" s="79">
        <f>8616.9+266.6</f>
        <v>8883.5</v>
      </c>
      <c r="G422" s="1">
        <v>8616.9</v>
      </c>
    </row>
    <row r="423" spans="1:7" ht="25.5" x14ac:dyDescent="0.2">
      <c r="A423" s="21" t="s">
        <v>210</v>
      </c>
      <c r="B423" s="4" t="s">
        <v>63</v>
      </c>
      <c r="C423" s="4" t="s">
        <v>57</v>
      </c>
      <c r="D423" s="4" t="s">
        <v>322</v>
      </c>
      <c r="E423" s="4"/>
      <c r="F423" s="5">
        <f>F424</f>
        <v>12942.4</v>
      </c>
    </row>
    <row r="424" spans="1:7" ht="51" x14ac:dyDescent="0.2">
      <c r="A424" s="24" t="s">
        <v>118</v>
      </c>
      <c r="B424" s="6" t="s">
        <v>63</v>
      </c>
      <c r="C424" s="6" t="s">
        <v>57</v>
      </c>
      <c r="D424" s="6" t="s">
        <v>322</v>
      </c>
      <c r="E424" s="6" t="s">
        <v>122</v>
      </c>
      <c r="F424" s="108">
        <v>12942.4</v>
      </c>
      <c r="G424" s="1">
        <v>12942.4</v>
      </c>
    </row>
    <row r="425" spans="1:7" ht="13.5" x14ac:dyDescent="0.2">
      <c r="A425" s="41" t="s">
        <v>7</v>
      </c>
      <c r="B425" s="7" t="s">
        <v>63</v>
      </c>
      <c r="C425" s="7" t="s">
        <v>57</v>
      </c>
      <c r="D425" s="7" t="s">
        <v>216</v>
      </c>
      <c r="E425" s="7"/>
      <c r="F425" s="42">
        <f>F426</f>
        <v>545</v>
      </c>
    </row>
    <row r="426" spans="1:7" ht="25.5" x14ac:dyDescent="0.2">
      <c r="A426" s="23" t="s">
        <v>217</v>
      </c>
      <c r="B426" s="4" t="s">
        <v>63</v>
      </c>
      <c r="C426" s="4" t="s">
        <v>57</v>
      </c>
      <c r="D426" s="4" t="s">
        <v>218</v>
      </c>
      <c r="E426" s="4"/>
      <c r="F426" s="5">
        <f>F427</f>
        <v>545</v>
      </c>
    </row>
    <row r="427" spans="1:7" ht="25.5" x14ac:dyDescent="0.2">
      <c r="A427" s="15" t="s">
        <v>219</v>
      </c>
      <c r="B427" s="4" t="s">
        <v>63</v>
      </c>
      <c r="C427" s="4" t="s">
        <v>57</v>
      </c>
      <c r="D427" s="4" t="s">
        <v>220</v>
      </c>
      <c r="E427" s="4"/>
      <c r="F427" s="5">
        <f>SUM(F428:F428)</f>
        <v>545</v>
      </c>
    </row>
    <row r="428" spans="1:7" ht="25.5" x14ac:dyDescent="0.2">
      <c r="A428" s="14" t="s">
        <v>134</v>
      </c>
      <c r="B428" s="6" t="s">
        <v>63</v>
      </c>
      <c r="C428" s="6" t="s">
        <v>57</v>
      </c>
      <c r="D428" s="6" t="s">
        <v>220</v>
      </c>
      <c r="E428" s="6" t="s">
        <v>109</v>
      </c>
      <c r="F428" s="79">
        <v>545</v>
      </c>
    </row>
    <row r="429" spans="1:7" ht="38.25" x14ac:dyDescent="0.2">
      <c r="A429" s="106" t="s">
        <v>546</v>
      </c>
      <c r="B429" s="84" t="s">
        <v>63</v>
      </c>
      <c r="C429" s="84" t="s">
        <v>57</v>
      </c>
      <c r="D429" s="84" t="s">
        <v>393</v>
      </c>
      <c r="E429" s="84"/>
      <c r="F429" s="100">
        <f>F430</f>
        <v>360</v>
      </c>
    </row>
    <row r="430" spans="1:7" ht="25.5" x14ac:dyDescent="0.2">
      <c r="A430" s="16" t="s">
        <v>399</v>
      </c>
      <c r="B430" s="4" t="s">
        <v>63</v>
      </c>
      <c r="C430" s="4" t="s">
        <v>57</v>
      </c>
      <c r="D430" s="4" t="s">
        <v>400</v>
      </c>
      <c r="E430" s="4"/>
      <c r="F430" s="5">
        <f>F431</f>
        <v>360</v>
      </c>
    </row>
    <row r="431" spans="1:7" ht="38.25" x14ac:dyDescent="0.2">
      <c r="A431" s="16" t="s">
        <v>392</v>
      </c>
      <c r="B431" s="4" t="s">
        <v>63</v>
      </c>
      <c r="C431" s="4" t="s">
        <v>57</v>
      </c>
      <c r="D431" s="4" t="s">
        <v>398</v>
      </c>
      <c r="E431" s="4"/>
      <c r="F431" s="5">
        <f>F432</f>
        <v>360</v>
      </c>
    </row>
    <row r="432" spans="1:7" ht="51" x14ac:dyDescent="0.2">
      <c r="A432" s="24" t="s">
        <v>118</v>
      </c>
      <c r="B432" s="83" t="s">
        <v>63</v>
      </c>
      <c r="C432" s="83" t="s">
        <v>57</v>
      </c>
      <c r="D432" s="6" t="s">
        <v>398</v>
      </c>
      <c r="E432" s="83" t="s">
        <v>122</v>
      </c>
      <c r="F432" s="19">
        <v>360</v>
      </c>
    </row>
    <row r="433" spans="1:7" x14ac:dyDescent="0.2">
      <c r="A433" s="17" t="s">
        <v>222</v>
      </c>
      <c r="B433" s="10" t="s">
        <v>63</v>
      </c>
      <c r="C433" s="10" t="s">
        <v>57</v>
      </c>
      <c r="D433" s="10" t="s">
        <v>168</v>
      </c>
      <c r="E433" s="10"/>
      <c r="F433" s="88">
        <f>F434</f>
        <v>7707.5</v>
      </c>
    </row>
    <row r="434" spans="1:7" ht="25.5" x14ac:dyDescent="0.2">
      <c r="A434" s="21" t="s">
        <v>210</v>
      </c>
      <c r="B434" s="4" t="s">
        <v>63</v>
      </c>
      <c r="C434" s="4" t="s">
        <v>57</v>
      </c>
      <c r="D434" s="4" t="s">
        <v>323</v>
      </c>
      <c r="E434" s="4"/>
      <c r="F434" s="89">
        <f>F435</f>
        <v>7707.5</v>
      </c>
    </row>
    <row r="435" spans="1:7" x14ac:dyDescent="0.2">
      <c r="A435" s="24" t="s">
        <v>159</v>
      </c>
      <c r="B435" s="6" t="s">
        <v>63</v>
      </c>
      <c r="C435" s="6" t="s">
        <v>57</v>
      </c>
      <c r="D435" s="6" t="s">
        <v>323</v>
      </c>
      <c r="E435" s="6" t="s">
        <v>113</v>
      </c>
      <c r="F435" s="108">
        <v>7707.5</v>
      </c>
      <c r="G435" s="1">
        <v>7707.5</v>
      </c>
    </row>
    <row r="436" spans="1:7" x14ac:dyDescent="0.2">
      <c r="A436" s="25" t="s">
        <v>145</v>
      </c>
      <c r="B436" s="8" t="s">
        <v>63</v>
      </c>
      <c r="C436" s="8" t="s">
        <v>59</v>
      </c>
      <c r="D436" s="8"/>
      <c r="E436" s="8"/>
      <c r="F436" s="50">
        <f>F437+F449</f>
        <v>11848.5</v>
      </c>
    </row>
    <row r="437" spans="1:7" ht="25.5" x14ac:dyDescent="0.2">
      <c r="A437" s="17" t="s">
        <v>544</v>
      </c>
      <c r="B437" s="10" t="s">
        <v>73</v>
      </c>
      <c r="C437" s="10" t="s">
        <v>59</v>
      </c>
      <c r="D437" s="10" t="s">
        <v>199</v>
      </c>
      <c r="E437" s="10"/>
      <c r="F437" s="51">
        <f>F438</f>
        <v>11697.5</v>
      </c>
    </row>
    <row r="438" spans="1:7" ht="13.5" x14ac:dyDescent="0.2">
      <c r="A438" s="41" t="s">
        <v>7</v>
      </c>
      <c r="B438" s="7" t="s">
        <v>63</v>
      </c>
      <c r="C438" s="7" t="s">
        <v>59</v>
      </c>
      <c r="D438" s="7" t="s">
        <v>216</v>
      </c>
      <c r="E438" s="7"/>
      <c r="F438" s="42">
        <f>F440+F443</f>
        <v>11697.5</v>
      </c>
    </row>
    <row r="439" spans="1:7" ht="25.5" x14ac:dyDescent="0.2">
      <c r="A439" s="23" t="s">
        <v>368</v>
      </c>
      <c r="B439" s="4" t="s">
        <v>63</v>
      </c>
      <c r="C439" s="4" t="s">
        <v>59</v>
      </c>
      <c r="D439" s="4" t="s">
        <v>369</v>
      </c>
      <c r="E439" s="4"/>
      <c r="F439" s="5">
        <f>F440</f>
        <v>963.5</v>
      </c>
    </row>
    <row r="440" spans="1:7" ht="25.5" x14ac:dyDescent="0.2">
      <c r="A440" s="23" t="s">
        <v>132</v>
      </c>
      <c r="B440" s="4" t="s">
        <v>63</v>
      </c>
      <c r="C440" s="4" t="s">
        <v>59</v>
      </c>
      <c r="D440" s="4" t="s">
        <v>268</v>
      </c>
      <c r="E440" s="4"/>
      <c r="F440" s="5">
        <f>SUM(F441:F442)</f>
        <v>963.5</v>
      </c>
    </row>
    <row r="441" spans="1:7" ht="25.5" x14ac:dyDescent="0.2">
      <c r="A441" s="13" t="s">
        <v>166</v>
      </c>
      <c r="B441" s="6" t="s">
        <v>63</v>
      </c>
      <c r="C441" s="6" t="s">
        <v>59</v>
      </c>
      <c r="D441" s="6" t="s">
        <v>268</v>
      </c>
      <c r="E441" s="6" t="s">
        <v>105</v>
      </c>
      <c r="F441" s="79">
        <v>740</v>
      </c>
    </row>
    <row r="442" spans="1:7" ht="38.25" x14ac:dyDescent="0.2">
      <c r="A442" s="13" t="s">
        <v>167</v>
      </c>
      <c r="B442" s="6" t="s">
        <v>63</v>
      </c>
      <c r="C442" s="6" t="s">
        <v>59</v>
      </c>
      <c r="D442" s="6" t="s">
        <v>268</v>
      </c>
      <c r="E442" s="6" t="s">
        <v>160</v>
      </c>
      <c r="F442" s="79">
        <v>223.5</v>
      </c>
    </row>
    <row r="443" spans="1:7" ht="25.5" x14ac:dyDescent="0.2">
      <c r="A443" s="15" t="s">
        <v>335</v>
      </c>
      <c r="B443" s="4" t="s">
        <v>63</v>
      </c>
      <c r="C443" s="4" t="s">
        <v>59</v>
      </c>
      <c r="D443" s="4" t="s">
        <v>221</v>
      </c>
      <c r="E443" s="4"/>
      <c r="F443" s="89">
        <f>SUM(F444:F448)</f>
        <v>10734</v>
      </c>
    </row>
    <row r="444" spans="1:7" x14ac:dyDescent="0.2">
      <c r="A444" s="14" t="s">
        <v>265</v>
      </c>
      <c r="B444" s="6" t="s">
        <v>63</v>
      </c>
      <c r="C444" s="6" t="s">
        <v>59</v>
      </c>
      <c r="D444" s="6" t="s">
        <v>221</v>
      </c>
      <c r="E444" s="6" t="s">
        <v>136</v>
      </c>
      <c r="F444" s="79">
        <v>7896.2</v>
      </c>
    </row>
    <row r="445" spans="1:7" ht="38.25" x14ac:dyDescent="0.2">
      <c r="A445" s="14" t="s">
        <v>264</v>
      </c>
      <c r="B445" s="6" t="s">
        <v>63</v>
      </c>
      <c r="C445" s="6" t="s">
        <v>59</v>
      </c>
      <c r="D445" s="6" t="s">
        <v>221</v>
      </c>
      <c r="E445" s="6" t="s">
        <v>187</v>
      </c>
      <c r="F445" s="79">
        <v>2384.6999999999998</v>
      </c>
    </row>
    <row r="446" spans="1:7" ht="25.5" x14ac:dyDescent="0.2">
      <c r="A446" s="14" t="s">
        <v>133</v>
      </c>
      <c r="B446" s="6" t="s">
        <v>63</v>
      </c>
      <c r="C446" s="6" t="s">
        <v>59</v>
      </c>
      <c r="D446" s="6" t="s">
        <v>221</v>
      </c>
      <c r="E446" s="6" t="s">
        <v>107</v>
      </c>
      <c r="F446" s="79">
        <f>47.1+22+39.6+98</f>
        <v>206.7</v>
      </c>
    </row>
    <row r="447" spans="1:7" ht="25.5" x14ac:dyDescent="0.2">
      <c r="A447" s="14" t="s">
        <v>134</v>
      </c>
      <c r="B447" s="6" t="s">
        <v>63</v>
      </c>
      <c r="C447" s="6" t="s">
        <v>59</v>
      </c>
      <c r="D447" s="6" t="s">
        <v>221</v>
      </c>
      <c r="E447" s="6" t="s">
        <v>109</v>
      </c>
      <c r="F447" s="79">
        <v>239.9</v>
      </c>
    </row>
    <row r="448" spans="1:7" x14ac:dyDescent="0.2">
      <c r="A448" s="14" t="s">
        <v>427</v>
      </c>
      <c r="B448" s="6" t="s">
        <v>63</v>
      </c>
      <c r="C448" s="6" t="s">
        <v>59</v>
      </c>
      <c r="D448" s="6" t="s">
        <v>221</v>
      </c>
      <c r="E448" s="6" t="s">
        <v>425</v>
      </c>
      <c r="F448" s="79">
        <v>6.5</v>
      </c>
    </row>
    <row r="449" spans="1:7" ht="25.5" x14ac:dyDescent="0.2">
      <c r="A449" s="17" t="s">
        <v>547</v>
      </c>
      <c r="B449" s="10" t="s">
        <v>63</v>
      </c>
      <c r="C449" s="10" t="s">
        <v>59</v>
      </c>
      <c r="D449" s="10" t="s">
        <v>283</v>
      </c>
      <c r="E449" s="10"/>
      <c r="F449" s="51">
        <f>F450</f>
        <v>151</v>
      </c>
    </row>
    <row r="450" spans="1:7" s="39" customFormat="1" ht="25.5" x14ac:dyDescent="0.2">
      <c r="A450" s="23" t="s">
        <v>296</v>
      </c>
      <c r="B450" s="4" t="s">
        <v>63</v>
      </c>
      <c r="C450" s="4" t="s">
        <v>59</v>
      </c>
      <c r="D450" s="4" t="s">
        <v>33</v>
      </c>
      <c r="E450" s="4"/>
      <c r="F450" s="54">
        <f>F451</f>
        <v>151</v>
      </c>
    </row>
    <row r="451" spans="1:7" s="39" customFormat="1" ht="25.5" x14ac:dyDescent="0.2">
      <c r="A451" s="21" t="s">
        <v>284</v>
      </c>
      <c r="B451" s="4" t="s">
        <v>63</v>
      </c>
      <c r="C451" s="4" t="s">
        <v>59</v>
      </c>
      <c r="D451" s="4" t="s">
        <v>34</v>
      </c>
      <c r="E451" s="4"/>
      <c r="F451" s="5">
        <f>F452</f>
        <v>151</v>
      </c>
    </row>
    <row r="452" spans="1:7" x14ac:dyDescent="0.2">
      <c r="A452" s="14" t="s">
        <v>387</v>
      </c>
      <c r="B452" s="6" t="s">
        <v>63</v>
      </c>
      <c r="C452" s="6" t="s">
        <v>59</v>
      </c>
      <c r="D452" s="6" t="s">
        <v>34</v>
      </c>
      <c r="E452" s="6" t="s">
        <v>388</v>
      </c>
      <c r="F452" s="79">
        <v>151</v>
      </c>
    </row>
    <row r="453" spans="1:7" x14ac:dyDescent="0.2">
      <c r="A453" s="20" t="s">
        <v>116</v>
      </c>
      <c r="B453" s="9" t="s">
        <v>65</v>
      </c>
      <c r="C453" s="9"/>
      <c r="D453" s="9"/>
      <c r="E453" s="9"/>
      <c r="F453" s="49">
        <f>F454+F479+F459+F473</f>
        <v>43456.486999999994</v>
      </c>
    </row>
    <row r="454" spans="1:7" x14ac:dyDescent="0.2">
      <c r="A454" s="26" t="s">
        <v>55</v>
      </c>
      <c r="B454" s="8" t="s">
        <v>65</v>
      </c>
      <c r="C454" s="8" t="s">
        <v>57</v>
      </c>
      <c r="D454" s="8"/>
      <c r="E454" s="8"/>
      <c r="F454" s="50">
        <f>F455</f>
        <v>5328.92508</v>
      </c>
    </row>
    <row r="455" spans="1:7" x14ac:dyDescent="0.2">
      <c r="A455" s="33" t="s">
        <v>147</v>
      </c>
      <c r="B455" s="10" t="s">
        <v>65</v>
      </c>
      <c r="C455" s="10" t="s">
        <v>57</v>
      </c>
      <c r="D455" s="10" t="s">
        <v>168</v>
      </c>
      <c r="E455" s="10"/>
      <c r="F455" s="51">
        <f>F456</f>
        <v>5328.92508</v>
      </c>
    </row>
    <row r="456" spans="1:7" ht="25.5" x14ac:dyDescent="0.2">
      <c r="A456" s="23" t="s">
        <v>80</v>
      </c>
      <c r="B456" s="4" t="s">
        <v>65</v>
      </c>
      <c r="C456" s="4" t="s">
        <v>57</v>
      </c>
      <c r="D456" s="4" t="s">
        <v>194</v>
      </c>
      <c r="E456" s="4"/>
      <c r="F456" s="5">
        <f>F457</f>
        <v>5328.92508</v>
      </c>
    </row>
    <row r="457" spans="1:7" x14ac:dyDescent="0.2">
      <c r="A457" s="70" t="s">
        <v>137</v>
      </c>
      <c r="B457" s="4" t="s">
        <v>65</v>
      </c>
      <c r="C457" s="4" t="s">
        <v>57</v>
      </c>
      <c r="D457" s="4" t="s">
        <v>195</v>
      </c>
      <c r="E457" s="4"/>
      <c r="F457" s="5">
        <f>F458</f>
        <v>5328.92508</v>
      </c>
    </row>
    <row r="458" spans="1:7" x14ac:dyDescent="0.2">
      <c r="A458" s="18" t="s">
        <v>307</v>
      </c>
      <c r="B458" s="6" t="s">
        <v>65</v>
      </c>
      <c r="C458" s="6" t="s">
        <v>57</v>
      </c>
      <c r="D458" s="6" t="s">
        <v>195</v>
      </c>
      <c r="E458" s="6" t="s">
        <v>303</v>
      </c>
      <c r="F458" s="19">
        <v>5328.92508</v>
      </c>
    </row>
    <row r="459" spans="1:7" x14ac:dyDescent="0.2">
      <c r="A459" s="26" t="s">
        <v>149</v>
      </c>
      <c r="B459" s="8" t="s">
        <v>65</v>
      </c>
      <c r="C459" s="8" t="s">
        <v>71</v>
      </c>
      <c r="D459" s="8"/>
      <c r="E459" s="8"/>
      <c r="F459" s="50">
        <f>F467+F460</f>
        <v>33366.361919999996</v>
      </c>
    </row>
    <row r="460" spans="1:7" ht="38.25" x14ac:dyDescent="0.2">
      <c r="A460" s="61" t="s">
        <v>495</v>
      </c>
      <c r="B460" s="10" t="s">
        <v>65</v>
      </c>
      <c r="C460" s="10" t="s">
        <v>71</v>
      </c>
      <c r="D460" s="10" t="s">
        <v>38</v>
      </c>
      <c r="E460" s="10"/>
      <c r="F460" s="97">
        <f>F464+F461</f>
        <v>11101.861919999999</v>
      </c>
      <c r="G460" s="12"/>
    </row>
    <row r="461" spans="1:7" ht="38.25" x14ac:dyDescent="0.2">
      <c r="A461" s="15" t="s">
        <v>439</v>
      </c>
      <c r="B461" s="4" t="s">
        <v>65</v>
      </c>
      <c r="C461" s="4" t="s">
        <v>71</v>
      </c>
      <c r="D461" s="4" t="s">
        <v>534</v>
      </c>
      <c r="E461" s="4"/>
      <c r="F461" s="111">
        <f>F462</f>
        <v>9733.4564599999994</v>
      </c>
    </row>
    <row r="462" spans="1:7" x14ac:dyDescent="0.2">
      <c r="A462" s="98" t="s">
        <v>415</v>
      </c>
      <c r="B462" s="4" t="s">
        <v>65</v>
      </c>
      <c r="C462" s="4" t="s">
        <v>71</v>
      </c>
      <c r="D462" s="4" t="s">
        <v>535</v>
      </c>
      <c r="E462" s="4"/>
      <c r="F462" s="54">
        <f>F463</f>
        <v>9733.4564599999994</v>
      </c>
    </row>
    <row r="463" spans="1:7" ht="25.5" x14ac:dyDescent="0.2">
      <c r="A463" s="14" t="s">
        <v>134</v>
      </c>
      <c r="B463" s="83" t="s">
        <v>65</v>
      </c>
      <c r="C463" s="83" t="s">
        <v>71</v>
      </c>
      <c r="D463" s="83" t="s">
        <v>535</v>
      </c>
      <c r="E463" s="83" t="s">
        <v>109</v>
      </c>
      <c r="F463" s="79">
        <f>9176.5+187.5+369.45646</f>
        <v>9733.4564599999994</v>
      </c>
      <c r="G463" s="1">
        <v>9364</v>
      </c>
    </row>
    <row r="464" spans="1:7" ht="51" x14ac:dyDescent="0.2">
      <c r="A464" s="15" t="s">
        <v>536</v>
      </c>
      <c r="B464" s="4" t="s">
        <v>65</v>
      </c>
      <c r="C464" s="4" t="s">
        <v>71</v>
      </c>
      <c r="D464" s="4" t="s">
        <v>438</v>
      </c>
      <c r="E464" s="4"/>
      <c r="F464" s="111">
        <f>F465</f>
        <v>1368.4054600000002</v>
      </c>
    </row>
    <row r="465" spans="1:7" x14ac:dyDescent="0.2">
      <c r="A465" s="98" t="s">
        <v>415</v>
      </c>
      <c r="B465" s="4" t="s">
        <v>65</v>
      </c>
      <c r="C465" s="4" t="s">
        <v>71</v>
      </c>
      <c r="D465" s="4" t="s">
        <v>437</v>
      </c>
      <c r="E465" s="4"/>
      <c r="F465" s="54">
        <f>F466</f>
        <v>1368.4054600000002</v>
      </c>
    </row>
    <row r="466" spans="1:7" x14ac:dyDescent="0.2">
      <c r="A466" s="24" t="s">
        <v>129</v>
      </c>
      <c r="B466" s="83" t="s">
        <v>65</v>
      </c>
      <c r="C466" s="83" t="s">
        <v>71</v>
      </c>
      <c r="D466" s="83" t="s">
        <v>437</v>
      </c>
      <c r="E466" s="83" t="s">
        <v>130</v>
      </c>
      <c r="F466" s="79">
        <f>1125.4+23+220.00546</f>
        <v>1368.4054600000002</v>
      </c>
      <c r="G466" s="1">
        <v>1148.4000000000001</v>
      </c>
    </row>
    <row r="467" spans="1:7" x14ac:dyDescent="0.2">
      <c r="A467" s="33" t="s">
        <v>147</v>
      </c>
      <c r="B467" s="10" t="s">
        <v>65</v>
      </c>
      <c r="C467" s="10" t="s">
        <v>71</v>
      </c>
      <c r="D467" s="10" t="s">
        <v>168</v>
      </c>
      <c r="E467" s="10"/>
      <c r="F467" s="51">
        <f>F470+F468</f>
        <v>22264.5</v>
      </c>
    </row>
    <row r="468" spans="1:7" ht="38.25" x14ac:dyDescent="0.2">
      <c r="A468" s="29" t="s">
        <v>515</v>
      </c>
      <c r="B468" s="4" t="s">
        <v>65</v>
      </c>
      <c r="C468" s="4" t="s">
        <v>71</v>
      </c>
      <c r="D468" s="4" t="s">
        <v>516</v>
      </c>
      <c r="E468" s="4"/>
      <c r="F468" s="110">
        <f>F469</f>
        <v>19662.3</v>
      </c>
    </row>
    <row r="469" spans="1:7" x14ac:dyDescent="0.2">
      <c r="A469" s="56" t="s">
        <v>517</v>
      </c>
      <c r="B469" s="6" t="s">
        <v>65</v>
      </c>
      <c r="C469" s="6" t="s">
        <v>71</v>
      </c>
      <c r="D469" s="6" t="s">
        <v>516</v>
      </c>
      <c r="E469" s="6" t="s">
        <v>518</v>
      </c>
      <c r="F469" s="79">
        <v>19662.3</v>
      </c>
      <c r="G469" s="1">
        <v>19662.3</v>
      </c>
    </row>
    <row r="470" spans="1:7" s="39" customFormat="1" ht="204" x14ac:dyDescent="0.2">
      <c r="A470" s="21" t="s">
        <v>404</v>
      </c>
      <c r="B470" s="4" t="s">
        <v>65</v>
      </c>
      <c r="C470" s="4" t="s">
        <v>71</v>
      </c>
      <c r="D470" s="4" t="s">
        <v>223</v>
      </c>
      <c r="E470" s="4"/>
      <c r="F470" s="111">
        <f>F471+F472</f>
        <v>2602.1999999999998</v>
      </c>
      <c r="G470" s="39">
        <v>2602.1999999999998</v>
      </c>
    </row>
    <row r="471" spans="1:7" s="40" customFormat="1" x14ac:dyDescent="0.2">
      <c r="A471" s="13" t="s">
        <v>119</v>
      </c>
      <c r="B471" s="6" t="s">
        <v>65</v>
      </c>
      <c r="C471" s="6" t="s">
        <v>71</v>
      </c>
      <c r="D471" s="6" t="s">
        <v>223</v>
      </c>
      <c r="E471" s="6" t="s">
        <v>120</v>
      </c>
      <c r="F471" s="91">
        <v>2293.1</v>
      </c>
    </row>
    <row r="472" spans="1:7" x14ac:dyDescent="0.2">
      <c r="A472" s="24" t="s">
        <v>129</v>
      </c>
      <c r="B472" s="6" t="s">
        <v>65</v>
      </c>
      <c r="C472" s="6" t="s">
        <v>71</v>
      </c>
      <c r="D472" s="6" t="s">
        <v>223</v>
      </c>
      <c r="E472" s="6" t="s">
        <v>130</v>
      </c>
      <c r="F472" s="79">
        <v>309.10000000000002</v>
      </c>
    </row>
    <row r="473" spans="1:7" x14ac:dyDescent="0.2">
      <c r="A473" s="26" t="s">
        <v>576</v>
      </c>
      <c r="B473" s="8" t="s">
        <v>65</v>
      </c>
      <c r="C473" s="8" t="s">
        <v>59</v>
      </c>
      <c r="D473" s="8"/>
      <c r="E473" s="8"/>
      <c r="F473" s="50">
        <f>F474</f>
        <v>564.1</v>
      </c>
    </row>
    <row r="474" spans="1:7" ht="38.25" x14ac:dyDescent="0.2">
      <c r="A474" s="17" t="s">
        <v>585</v>
      </c>
      <c r="B474" s="10" t="s">
        <v>65</v>
      </c>
      <c r="C474" s="10" t="s">
        <v>59</v>
      </c>
      <c r="D474" s="10" t="s">
        <v>224</v>
      </c>
      <c r="E474" s="10"/>
      <c r="F474" s="88">
        <f>F475</f>
        <v>564.1</v>
      </c>
    </row>
    <row r="475" spans="1:7" ht="13.5" x14ac:dyDescent="0.2">
      <c r="A475" s="41" t="s">
        <v>577</v>
      </c>
      <c r="B475" s="7" t="s">
        <v>65</v>
      </c>
      <c r="C475" s="7" t="s">
        <v>59</v>
      </c>
      <c r="D475" s="7" t="s">
        <v>578</v>
      </c>
      <c r="E475" s="7"/>
      <c r="F475" s="115">
        <f>F476</f>
        <v>564.1</v>
      </c>
    </row>
    <row r="476" spans="1:7" ht="25.5" x14ac:dyDescent="0.2">
      <c r="A476" s="23" t="s">
        <v>579</v>
      </c>
      <c r="B476" s="4" t="s">
        <v>65</v>
      </c>
      <c r="C476" s="4" t="s">
        <v>59</v>
      </c>
      <c r="D476" s="4" t="s">
        <v>580</v>
      </c>
      <c r="E476" s="4"/>
      <c r="F476" s="54">
        <f>F477</f>
        <v>564.1</v>
      </c>
    </row>
    <row r="477" spans="1:7" ht="25.5" x14ac:dyDescent="0.2">
      <c r="A477" s="23" t="s">
        <v>581</v>
      </c>
      <c r="B477" s="4" t="s">
        <v>65</v>
      </c>
      <c r="C477" s="4" t="s">
        <v>59</v>
      </c>
      <c r="D477" s="4" t="s">
        <v>582</v>
      </c>
      <c r="E477" s="4"/>
      <c r="F477" s="54">
        <f>F478</f>
        <v>564.1</v>
      </c>
    </row>
    <row r="478" spans="1:7" x14ac:dyDescent="0.2">
      <c r="A478" s="24" t="s">
        <v>517</v>
      </c>
      <c r="B478" s="6" t="s">
        <v>65</v>
      </c>
      <c r="C478" s="6" t="s">
        <v>59</v>
      </c>
      <c r="D478" s="6" t="s">
        <v>582</v>
      </c>
      <c r="E478" s="6" t="s">
        <v>518</v>
      </c>
      <c r="F478" s="91">
        <f>564.1</f>
        <v>564.1</v>
      </c>
    </row>
    <row r="479" spans="1:7" x14ac:dyDescent="0.2">
      <c r="A479" s="26" t="s">
        <v>84</v>
      </c>
      <c r="B479" s="8" t="s">
        <v>65</v>
      </c>
      <c r="C479" s="8" t="s">
        <v>64</v>
      </c>
      <c r="D479" s="8"/>
      <c r="E479" s="8"/>
      <c r="F479" s="50">
        <f>F480</f>
        <v>4197.0999999999995</v>
      </c>
    </row>
    <row r="480" spans="1:7" x14ac:dyDescent="0.2">
      <c r="A480" s="33" t="s">
        <v>147</v>
      </c>
      <c r="B480" s="10" t="s">
        <v>65</v>
      </c>
      <c r="C480" s="10" t="s">
        <v>64</v>
      </c>
      <c r="D480" s="10" t="s">
        <v>168</v>
      </c>
      <c r="E480" s="10"/>
      <c r="F480" s="51">
        <f>F481+F486+F491</f>
        <v>4197.0999999999995</v>
      </c>
    </row>
    <row r="481" spans="1:7" ht="51" x14ac:dyDescent="0.2">
      <c r="A481" s="23" t="s">
        <v>101</v>
      </c>
      <c r="B481" s="4" t="s">
        <v>65</v>
      </c>
      <c r="C481" s="4" t="s">
        <v>64</v>
      </c>
      <c r="D481" s="4" t="s">
        <v>196</v>
      </c>
      <c r="E481" s="4"/>
      <c r="F481" s="110">
        <f>SUM(F482:F485)</f>
        <v>1618</v>
      </c>
      <c r="G481" s="1">
        <v>1618</v>
      </c>
    </row>
    <row r="482" spans="1:7" ht="25.5" x14ac:dyDescent="0.2">
      <c r="A482" s="34" t="s">
        <v>166</v>
      </c>
      <c r="B482" s="6" t="s">
        <v>65</v>
      </c>
      <c r="C482" s="6" t="s">
        <v>64</v>
      </c>
      <c r="D482" s="6" t="s">
        <v>196</v>
      </c>
      <c r="E482" s="6" t="s">
        <v>105</v>
      </c>
      <c r="F482" s="79">
        <v>1188.94</v>
      </c>
    </row>
    <row r="483" spans="1:7" ht="38.25" x14ac:dyDescent="0.2">
      <c r="A483" s="34" t="s">
        <v>167</v>
      </c>
      <c r="B483" s="6" t="s">
        <v>65</v>
      </c>
      <c r="C483" s="6" t="s">
        <v>64</v>
      </c>
      <c r="D483" s="6" t="s">
        <v>196</v>
      </c>
      <c r="E483" s="6" t="s">
        <v>160</v>
      </c>
      <c r="F483" s="79">
        <v>359.06</v>
      </c>
    </row>
    <row r="484" spans="1:7" ht="25.5" x14ac:dyDescent="0.2">
      <c r="A484" s="34" t="s">
        <v>106</v>
      </c>
      <c r="B484" s="6" t="s">
        <v>65</v>
      </c>
      <c r="C484" s="6" t="s">
        <v>64</v>
      </c>
      <c r="D484" s="6" t="s">
        <v>196</v>
      </c>
      <c r="E484" s="6" t="s">
        <v>107</v>
      </c>
      <c r="F484" s="79">
        <v>26</v>
      </c>
    </row>
    <row r="485" spans="1:7" ht="25.5" x14ac:dyDescent="0.2">
      <c r="A485" s="34" t="s">
        <v>108</v>
      </c>
      <c r="B485" s="6" t="s">
        <v>65</v>
      </c>
      <c r="C485" s="6" t="s">
        <v>64</v>
      </c>
      <c r="D485" s="6" t="s">
        <v>196</v>
      </c>
      <c r="E485" s="6" t="s">
        <v>109</v>
      </c>
      <c r="F485" s="79">
        <v>44</v>
      </c>
    </row>
    <row r="486" spans="1:7" ht="38.25" x14ac:dyDescent="0.2">
      <c r="A486" s="23" t="s">
        <v>100</v>
      </c>
      <c r="B486" s="4" t="s">
        <v>65</v>
      </c>
      <c r="C486" s="4" t="s">
        <v>64</v>
      </c>
      <c r="D486" s="4" t="s">
        <v>198</v>
      </c>
      <c r="E486" s="4"/>
      <c r="F486" s="110">
        <f>SUM(F487:F490)</f>
        <v>2157.2999999999997</v>
      </c>
      <c r="G486" s="1">
        <v>2157.3000000000002</v>
      </c>
    </row>
    <row r="487" spans="1:7" ht="25.5" x14ac:dyDescent="0.2">
      <c r="A487" s="34" t="s">
        <v>166</v>
      </c>
      <c r="B487" s="6" t="s">
        <v>65</v>
      </c>
      <c r="C487" s="6" t="s">
        <v>64</v>
      </c>
      <c r="D487" s="6" t="s">
        <v>198</v>
      </c>
      <c r="E487" s="6" t="s">
        <v>105</v>
      </c>
      <c r="F487" s="79">
        <v>1458.56</v>
      </c>
    </row>
    <row r="488" spans="1:7" s="39" customFormat="1" ht="38.25" x14ac:dyDescent="0.2">
      <c r="A488" s="34" t="s">
        <v>167</v>
      </c>
      <c r="B488" s="6" t="s">
        <v>65</v>
      </c>
      <c r="C488" s="6" t="s">
        <v>64</v>
      </c>
      <c r="D488" s="6" t="s">
        <v>198</v>
      </c>
      <c r="E488" s="6" t="s">
        <v>160</v>
      </c>
      <c r="F488" s="79">
        <v>445.54</v>
      </c>
    </row>
    <row r="489" spans="1:7" ht="25.5" x14ac:dyDescent="0.2">
      <c r="A489" s="34" t="s">
        <v>106</v>
      </c>
      <c r="B489" s="6" t="s">
        <v>65</v>
      </c>
      <c r="C489" s="6" t="s">
        <v>64</v>
      </c>
      <c r="D489" s="6" t="s">
        <v>198</v>
      </c>
      <c r="E489" s="6" t="s">
        <v>107</v>
      </c>
      <c r="F489" s="79">
        <v>100</v>
      </c>
    </row>
    <row r="490" spans="1:7" ht="25.5" x14ac:dyDescent="0.2">
      <c r="A490" s="34" t="s">
        <v>108</v>
      </c>
      <c r="B490" s="6" t="s">
        <v>65</v>
      </c>
      <c r="C490" s="6" t="s">
        <v>64</v>
      </c>
      <c r="D490" s="6" t="s">
        <v>198</v>
      </c>
      <c r="E490" s="6" t="s">
        <v>109</v>
      </c>
      <c r="F490" s="79">
        <v>153.19999999999999</v>
      </c>
    </row>
    <row r="491" spans="1:7" ht="51" x14ac:dyDescent="0.2">
      <c r="A491" s="81" t="s">
        <v>374</v>
      </c>
      <c r="B491" s="82" t="s">
        <v>65</v>
      </c>
      <c r="C491" s="82" t="s">
        <v>64</v>
      </c>
      <c r="D491" s="82" t="s">
        <v>375</v>
      </c>
      <c r="E491" s="82"/>
      <c r="F491" s="110">
        <f>SUM(F492:F494)</f>
        <v>421.79999999999995</v>
      </c>
      <c r="G491" s="1">
        <v>421.8</v>
      </c>
    </row>
    <row r="492" spans="1:7" ht="25.5" x14ac:dyDescent="0.2">
      <c r="A492" s="34" t="s">
        <v>166</v>
      </c>
      <c r="B492" s="6" t="s">
        <v>65</v>
      </c>
      <c r="C492" s="6" t="s">
        <v>64</v>
      </c>
      <c r="D492" s="6" t="s">
        <v>375</v>
      </c>
      <c r="E492" s="6" t="s">
        <v>105</v>
      </c>
      <c r="F492" s="79">
        <v>178.155</v>
      </c>
    </row>
    <row r="493" spans="1:7" ht="38.25" x14ac:dyDescent="0.2">
      <c r="A493" s="34" t="s">
        <v>167</v>
      </c>
      <c r="B493" s="6" t="s">
        <v>65</v>
      </c>
      <c r="C493" s="6" t="s">
        <v>64</v>
      </c>
      <c r="D493" s="6" t="s">
        <v>375</v>
      </c>
      <c r="E493" s="6" t="s">
        <v>160</v>
      </c>
      <c r="F493" s="79">
        <v>53.79</v>
      </c>
    </row>
    <row r="494" spans="1:7" ht="25.5" x14ac:dyDescent="0.2">
      <c r="A494" s="34" t="s">
        <v>108</v>
      </c>
      <c r="B494" s="6" t="s">
        <v>65</v>
      </c>
      <c r="C494" s="6" t="s">
        <v>64</v>
      </c>
      <c r="D494" s="6" t="s">
        <v>375</v>
      </c>
      <c r="E494" s="6" t="s">
        <v>109</v>
      </c>
      <c r="F494" s="79">
        <v>189.85499999999999</v>
      </c>
    </row>
    <row r="495" spans="1:7" x14ac:dyDescent="0.2">
      <c r="A495" s="32" t="s">
        <v>124</v>
      </c>
      <c r="B495" s="9" t="s">
        <v>76</v>
      </c>
      <c r="C495" s="9"/>
      <c r="D495" s="9"/>
      <c r="E495" s="9"/>
      <c r="F495" s="49">
        <f>F496+F512+F520</f>
        <v>168488.62796000001</v>
      </c>
    </row>
    <row r="496" spans="1:7" x14ac:dyDescent="0.2">
      <c r="A496" s="26" t="s">
        <v>98</v>
      </c>
      <c r="B496" s="8" t="s">
        <v>76</v>
      </c>
      <c r="C496" s="8" t="s">
        <v>58</v>
      </c>
      <c r="D496" s="8"/>
      <c r="E496" s="8"/>
      <c r="F496" s="50">
        <f>F502+F497</f>
        <v>122434.62796</v>
      </c>
    </row>
    <row r="497" spans="1:7" s="39" customFormat="1" ht="38.25" x14ac:dyDescent="0.2">
      <c r="A497" s="38" t="s">
        <v>495</v>
      </c>
      <c r="B497" s="10" t="s">
        <v>76</v>
      </c>
      <c r="C497" s="10" t="s">
        <v>58</v>
      </c>
      <c r="D497" s="10" t="s">
        <v>38</v>
      </c>
      <c r="E497" s="10"/>
      <c r="F497" s="51">
        <f>F498</f>
        <v>119390.02795999999</v>
      </c>
    </row>
    <row r="498" spans="1:7" s="39" customFormat="1" ht="51" x14ac:dyDescent="0.2">
      <c r="A498" s="15" t="s">
        <v>435</v>
      </c>
      <c r="B498" s="4" t="s">
        <v>76</v>
      </c>
      <c r="C498" s="4" t="s">
        <v>58</v>
      </c>
      <c r="D498" s="4" t="s">
        <v>431</v>
      </c>
      <c r="E498" s="4"/>
      <c r="F498" s="5">
        <f>F499</f>
        <v>119390.02795999999</v>
      </c>
    </row>
    <row r="499" spans="1:7" s="39" customFormat="1" ht="38.25" x14ac:dyDescent="0.2">
      <c r="A499" s="15" t="s">
        <v>442</v>
      </c>
      <c r="B499" s="4" t="s">
        <v>76</v>
      </c>
      <c r="C499" s="4" t="s">
        <v>58</v>
      </c>
      <c r="D499" s="4" t="s">
        <v>441</v>
      </c>
      <c r="E499" s="4"/>
      <c r="F499" s="5">
        <f>F500</f>
        <v>119390.02795999999</v>
      </c>
    </row>
    <row r="500" spans="1:7" s="39" customFormat="1" x14ac:dyDescent="0.2">
      <c r="A500" s="15" t="s">
        <v>415</v>
      </c>
      <c r="B500" s="4" t="s">
        <v>76</v>
      </c>
      <c r="C500" s="4" t="s">
        <v>58</v>
      </c>
      <c r="D500" s="4" t="s">
        <v>440</v>
      </c>
      <c r="E500" s="4"/>
      <c r="F500" s="5">
        <f>SUM(F501:F501)</f>
        <v>119390.02795999999</v>
      </c>
    </row>
    <row r="501" spans="1:7" s="39" customFormat="1" ht="38.25" x14ac:dyDescent="0.2">
      <c r="A501" s="105" t="s">
        <v>421</v>
      </c>
      <c r="B501" s="6" t="s">
        <v>76</v>
      </c>
      <c r="C501" s="6" t="s">
        <v>58</v>
      </c>
      <c r="D501" s="6" t="s">
        <v>440</v>
      </c>
      <c r="E501" s="6" t="s">
        <v>422</v>
      </c>
      <c r="F501" s="108">
        <f>112708.4+6083.4+598.22796</f>
        <v>119390.02795999999</v>
      </c>
      <c r="G501" s="39">
        <v>118791.8</v>
      </c>
    </row>
    <row r="502" spans="1:7" ht="38.25" x14ac:dyDescent="0.2">
      <c r="A502" s="17" t="s">
        <v>545</v>
      </c>
      <c r="B502" s="10" t="s">
        <v>76</v>
      </c>
      <c r="C502" s="10" t="s">
        <v>58</v>
      </c>
      <c r="D502" s="10" t="s">
        <v>224</v>
      </c>
      <c r="E502" s="10"/>
      <c r="F502" s="51">
        <f>F503+F507</f>
        <v>3044.6000000000004</v>
      </c>
    </row>
    <row r="503" spans="1:7" ht="27" x14ac:dyDescent="0.2">
      <c r="A503" s="41" t="s">
        <v>9</v>
      </c>
      <c r="B503" s="7" t="s">
        <v>76</v>
      </c>
      <c r="C503" s="7" t="s">
        <v>58</v>
      </c>
      <c r="D503" s="72" t="s">
        <v>325</v>
      </c>
      <c r="E503" s="7"/>
      <c r="F503" s="42">
        <f>F504</f>
        <v>500</v>
      </c>
    </row>
    <row r="504" spans="1:7" ht="25.5" x14ac:dyDescent="0.2">
      <c r="A504" s="23" t="s">
        <v>370</v>
      </c>
      <c r="B504" s="4" t="s">
        <v>76</v>
      </c>
      <c r="C504" s="4" t="s">
        <v>58</v>
      </c>
      <c r="D504" s="67" t="s">
        <v>326</v>
      </c>
      <c r="E504" s="7"/>
      <c r="F504" s="5">
        <f>F505</f>
        <v>500</v>
      </c>
    </row>
    <row r="505" spans="1:7" ht="25.5" x14ac:dyDescent="0.2">
      <c r="A505" s="23" t="s">
        <v>157</v>
      </c>
      <c r="B505" s="4" t="s">
        <v>76</v>
      </c>
      <c r="C505" s="4" t="s">
        <v>58</v>
      </c>
      <c r="D505" s="67" t="s">
        <v>326</v>
      </c>
      <c r="E505" s="4"/>
      <c r="F505" s="5">
        <f>SUM(F506:F506)</f>
        <v>500</v>
      </c>
    </row>
    <row r="506" spans="1:7" ht="25.5" x14ac:dyDescent="0.2">
      <c r="A506" s="14" t="s">
        <v>134</v>
      </c>
      <c r="B506" s="6" t="s">
        <v>76</v>
      </c>
      <c r="C506" s="6" t="s">
        <v>58</v>
      </c>
      <c r="D506" s="68" t="s">
        <v>326</v>
      </c>
      <c r="E506" s="6" t="s">
        <v>109</v>
      </c>
      <c r="F506" s="79">
        <v>500</v>
      </c>
    </row>
    <row r="507" spans="1:7" ht="27" x14ac:dyDescent="0.2">
      <c r="A507" s="41" t="s">
        <v>12</v>
      </c>
      <c r="B507" s="7" t="s">
        <v>76</v>
      </c>
      <c r="C507" s="7" t="s">
        <v>58</v>
      </c>
      <c r="D507" s="72" t="s">
        <v>423</v>
      </c>
      <c r="E507" s="7"/>
      <c r="F507" s="90">
        <f>F508</f>
        <v>2544.6000000000004</v>
      </c>
    </row>
    <row r="508" spans="1:7" ht="25.5" x14ac:dyDescent="0.2">
      <c r="A508" s="93" t="s">
        <v>428</v>
      </c>
      <c r="B508" s="4" t="s">
        <v>76</v>
      </c>
      <c r="C508" s="4" t="s">
        <v>58</v>
      </c>
      <c r="D508" s="67" t="s">
        <v>327</v>
      </c>
      <c r="E508" s="4"/>
      <c r="F508" s="89">
        <f>F509</f>
        <v>2544.6000000000004</v>
      </c>
    </row>
    <row r="509" spans="1:7" ht="25.5" x14ac:dyDescent="0.2">
      <c r="A509" s="15" t="s">
        <v>405</v>
      </c>
      <c r="B509" s="4" t="s">
        <v>76</v>
      </c>
      <c r="C509" s="4" t="s">
        <v>58</v>
      </c>
      <c r="D509" s="67" t="s">
        <v>328</v>
      </c>
      <c r="E509" s="4"/>
      <c r="F509" s="89">
        <f>F510+F511</f>
        <v>2544.6000000000004</v>
      </c>
    </row>
    <row r="510" spans="1:7" x14ac:dyDescent="0.2">
      <c r="A510" s="14" t="s">
        <v>266</v>
      </c>
      <c r="B510" s="6" t="s">
        <v>76</v>
      </c>
      <c r="C510" s="6" t="s">
        <v>58</v>
      </c>
      <c r="D510" s="68" t="s">
        <v>328</v>
      </c>
      <c r="E510" s="83" t="s">
        <v>136</v>
      </c>
      <c r="F510" s="79">
        <v>1954.4</v>
      </c>
    </row>
    <row r="511" spans="1:7" ht="38.25" x14ac:dyDescent="0.2">
      <c r="A511" s="14" t="s">
        <v>267</v>
      </c>
      <c r="B511" s="6" t="s">
        <v>76</v>
      </c>
      <c r="C511" s="6" t="s">
        <v>58</v>
      </c>
      <c r="D511" s="68" t="s">
        <v>328</v>
      </c>
      <c r="E511" s="83" t="s">
        <v>187</v>
      </c>
      <c r="F511" s="79">
        <v>590.20000000000005</v>
      </c>
    </row>
    <row r="512" spans="1:7" x14ac:dyDescent="0.2">
      <c r="A512" s="22" t="s">
        <v>45</v>
      </c>
      <c r="B512" s="8" t="s">
        <v>76</v>
      </c>
      <c r="C512" s="8" t="s">
        <v>71</v>
      </c>
      <c r="D512" s="8"/>
      <c r="E512" s="8"/>
      <c r="F512" s="50">
        <f>F513</f>
        <v>41274</v>
      </c>
    </row>
    <row r="513" spans="1:7" ht="38.25" x14ac:dyDescent="0.2">
      <c r="A513" s="17" t="s">
        <v>548</v>
      </c>
      <c r="B513" s="10" t="s">
        <v>76</v>
      </c>
      <c r="C513" s="10" t="s">
        <v>71</v>
      </c>
      <c r="D513" s="10" t="s">
        <v>224</v>
      </c>
      <c r="E513" s="10"/>
      <c r="F513" s="51">
        <f>F514</f>
        <v>41274</v>
      </c>
    </row>
    <row r="514" spans="1:7" s="39" customFormat="1" ht="13.5" x14ac:dyDescent="0.2">
      <c r="A514" s="30" t="s">
        <v>10</v>
      </c>
      <c r="B514" s="7" t="s">
        <v>76</v>
      </c>
      <c r="C514" s="7" t="s">
        <v>71</v>
      </c>
      <c r="D514" s="7" t="s">
        <v>340</v>
      </c>
      <c r="E514" s="7"/>
      <c r="F514" s="42">
        <f>F515</f>
        <v>41274</v>
      </c>
    </row>
    <row r="515" spans="1:7" ht="25.5" x14ac:dyDescent="0.2">
      <c r="A515" s="23" t="s">
        <v>329</v>
      </c>
      <c r="B515" s="4" t="s">
        <v>76</v>
      </c>
      <c r="C515" s="4" t="s">
        <v>71</v>
      </c>
      <c r="D515" s="4" t="s">
        <v>330</v>
      </c>
      <c r="E515" s="4"/>
      <c r="F515" s="5">
        <f>F516+F518</f>
        <v>41274</v>
      </c>
    </row>
    <row r="516" spans="1:7" ht="25.5" x14ac:dyDescent="0.2">
      <c r="A516" s="23" t="s">
        <v>341</v>
      </c>
      <c r="B516" s="4" t="s">
        <v>76</v>
      </c>
      <c r="C516" s="4" t="s">
        <v>71</v>
      </c>
      <c r="D516" s="4" t="s">
        <v>331</v>
      </c>
      <c r="E516" s="4"/>
      <c r="F516" s="5">
        <f>SUM(F517:F517)</f>
        <v>27986.6</v>
      </c>
    </row>
    <row r="517" spans="1:7" s="39" customFormat="1" ht="51" x14ac:dyDescent="0.2">
      <c r="A517" s="24" t="s">
        <v>117</v>
      </c>
      <c r="B517" s="6" t="s">
        <v>76</v>
      </c>
      <c r="C517" s="6" t="s">
        <v>71</v>
      </c>
      <c r="D517" s="6" t="s">
        <v>331</v>
      </c>
      <c r="E517" s="6" t="s">
        <v>123</v>
      </c>
      <c r="F517" s="79">
        <f>26836.6+1150</f>
        <v>27986.6</v>
      </c>
    </row>
    <row r="518" spans="1:7" ht="25.5" x14ac:dyDescent="0.2">
      <c r="A518" s="23" t="s">
        <v>406</v>
      </c>
      <c r="B518" s="4" t="s">
        <v>76</v>
      </c>
      <c r="C518" s="4" t="s">
        <v>71</v>
      </c>
      <c r="D518" s="4" t="s">
        <v>346</v>
      </c>
      <c r="E518" s="4"/>
      <c r="F518" s="89">
        <f>F519</f>
        <v>13287.4</v>
      </c>
    </row>
    <row r="519" spans="1:7" ht="51" x14ac:dyDescent="0.2">
      <c r="A519" s="24" t="s">
        <v>117</v>
      </c>
      <c r="B519" s="6" t="s">
        <v>76</v>
      </c>
      <c r="C519" s="6" t="s">
        <v>71</v>
      </c>
      <c r="D519" s="6" t="s">
        <v>346</v>
      </c>
      <c r="E519" s="6" t="s">
        <v>123</v>
      </c>
      <c r="F519" s="108">
        <v>13287.4</v>
      </c>
      <c r="G519" s="1">
        <v>13287.4</v>
      </c>
    </row>
    <row r="520" spans="1:7" x14ac:dyDescent="0.2">
      <c r="A520" s="22" t="s">
        <v>44</v>
      </c>
      <c r="B520" s="8" t="s">
        <v>76</v>
      </c>
      <c r="C520" s="8" t="s">
        <v>61</v>
      </c>
      <c r="D520" s="8"/>
      <c r="E520" s="8"/>
      <c r="F520" s="50">
        <f>F521</f>
        <v>4780</v>
      </c>
    </row>
    <row r="521" spans="1:7" ht="38.25" x14ac:dyDescent="0.2">
      <c r="A521" s="17" t="s">
        <v>545</v>
      </c>
      <c r="B521" s="10" t="s">
        <v>76</v>
      </c>
      <c r="C521" s="10" t="s">
        <v>61</v>
      </c>
      <c r="D521" s="7" t="s">
        <v>224</v>
      </c>
      <c r="E521" s="10"/>
      <c r="F521" s="51">
        <f>F522</f>
        <v>4780</v>
      </c>
    </row>
    <row r="522" spans="1:7" ht="27" x14ac:dyDescent="0.2">
      <c r="A522" s="30" t="s">
        <v>11</v>
      </c>
      <c r="B522" s="7" t="s">
        <v>76</v>
      </c>
      <c r="C522" s="7" t="s">
        <v>61</v>
      </c>
      <c r="D522" s="7" t="s">
        <v>342</v>
      </c>
      <c r="E522" s="7"/>
      <c r="F522" s="42">
        <f>F523</f>
        <v>4780</v>
      </c>
    </row>
    <row r="523" spans="1:7" ht="38.25" x14ac:dyDescent="0.2">
      <c r="A523" s="29" t="s">
        <v>372</v>
      </c>
      <c r="B523" s="4" t="s">
        <v>76</v>
      </c>
      <c r="C523" s="4" t="s">
        <v>61</v>
      </c>
      <c r="D523" s="4" t="s">
        <v>342</v>
      </c>
      <c r="E523" s="4"/>
      <c r="F523" s="5">
        <f>F524+F527</f>
        <v>4780</v>
      </c>
    </row>
    <row r="524" spans="1:7" ht="25.5" x14ac:dyDescent="0.2">
      <c r="A524" s="23" t="s">
        <v>132</v>
      </c>
      <c r="B524" s="4" t="s">
        <v>76</v>
      </c>
      <c r="C524" s="4" t="s">
        <v>61</v>
      </c>
      <c r="D524" s="4" t="s">
        <v>333</v>
      </c>
      <c r="E524" s="4"/>
      <c r="F524" s="5">
        <f>F525+F526</f>
        <v>963.5</v>
      </c>
    </row>
    <row r="525" spans="1:7" ht="25.5" x14ac:dyDescent="0.2">
      <c r="A525" s="13" t="s">
        <v>166</v>
      </c>
      <c r="B525" s="6" t="s">
        <v>76</v>
      </c>
      <c r="C525" s="6" t="s">
        <v>61</v>
      </c>
      <c r="D525" s="6" t="s">
        <v>333</v>
      </c>
      <c r="E525" s="6" t="s">
        <v>105</v>
      </c>
      <c r="F525" s="79">
        <v>740</v>
      </c>
    </row>
    <row r="526" spans="1:7" ht="38.25" x14ac:dyDescent="0.2">
      <c r="A526" s="13" t="s">
        <v>167</v>
      </c>
      <c r="B526" s="6" t="s">
        <v>76</v>
      </c>
      <c r="C526" s="6" t="s">
        <v>61</v>
      </c>
      <c r="D526" s="6" t="s">
        <v>333</v>
      </c>
      <c r="E526" s="6" t="s">
        <v>160</v>
      </c>
      <c r="F526" s="79">
        <v>223.5</v>
      </c>
    </row>
    <row r="527" spans="1:7" ht="25.5" x14ac:dyDescent="0.2">
      <c r="A527" s="28" t="s">
        <v>43</v>
      </c>
      <c r="B527" s="4" t="s">
        <v>76</v>
      </c>
      <c r="C527" s="4" t="s">
        <v>61</v>
      </c>
      <c r="D527" s="4" t="s">
        <v>334</v>
      </c>
      <c r="E527" s="4"/>
      <c r="F527" s="89">
        <f>SUM(F528:F532)</f>
        <v>3816.5</v>
      </c>
    </row>
    <row r="528" spans="1:7" x14ac:dyDescent="0.2">
      <c r="A528" s="36" t="s">
        <v>265</v>
      </c>
      <c r="B528" s="6" t="s">
        <v>76</v>
      </c>
      <c r="C528" s="6" t="s">
        <v>61</v>
      </c>
      <c r="D528" s="6" t="s">
        <v>334</v>
      </c>
      <c r="E528" s="6" t="s">
        <v>136</v>
      </c>
      <c r="F528" s="79">
        <v>2636.4</v>
      </c>
    </row>
    <row r="529" spans="1:6" ht="38.25" x14ac:dyDescent="0.2">
      <c r="A529" s="13" t="s">
        <v>267</v>
      </c>
      <c r="B529" s="6" t="s">
        <v>76</v>
      </c>
      <c r="C529" s="6" t="s">
        <v>61</v>
      </c>
      <c r="D529" s="6" t="s">
        <v>334</v>
      </c>
      <c r="E529" s="6" t="s">
        <v>187</v>
      </c>
      <c r="F529" s="79">
        <v>796.1</v>
      </c>
    </row>
    <row r="530" spans="1:6" ht="25.5" x14ac:dyDescent="0.2">
      <c r="A530" s="13" t="s">
        <v>106</v>
      </c>
      <c r="B530" s="6" t="s">
        <v>76</v>
      </c>
      <c r="C530" s="6" t="s">
        <v>61</v>
      </c>
      <c r="D530" s="6" t="s">
        <v>334</v>
      </c>
      <c r="E530" s="6" t="s">
        <v>107</v>
      </c>
      <c r="F530" s="79">
        <f>15+114</f>
        <v>129</v>
      </c>
    </row>
    <row r="531" spans="1:6" ht="25.5" x14ac:dyDescent="0.2">
      <c r="A531" s="13" t="s">
        <v>108</v>
      </c>
      <c r="B531" s="6" t="s">
        <v>76</v>
      </c>
      <c r="C531" s="6" t="s">
        <v>61</v>
      </c>
      <c r="D531" s="6" t="s">
        <v>334</v>
      </c>
      <c r="E531" s="6" t="s">
        <v>109</v>
      </c>
      <c r="F531" s="79">
        <v>251</v>
      </c>
    </row>
    <row r="532" spans="1:6" x14ac:dyDescent="0.2">
      <c r="A532" s="13" t="s">
        <v>427</v>
      </c>
      <c r="B532" s="6" t="s">
        <v>76</v>
      </c>
      <c r="C532" s="6" t="s">
        <v>61</v>
      </c>
      <c r="D532" s="6" t="s">
        <v>334</v>
      </c>
      <c r="E532" s="6" t="s">
        <v>425</v>
      </c>
      <c r="F532" s="79">
        <v>4</v>
      </c>
    </row>
    <row r="533" spans="1:6" s="57" customFormat="1" ht="25.5" x14ac:dyDescent="0.2">
      <c r="A533" s="113" t="s">
        <v>524</v>
      </c>
      <c r="B533" s="9" t="s">
        <v>91</v>
      </c>
      <c r="C533" s="9"/>
      <c r="D533" s="9"/>
      <c r="E533" s="9"/>
      <c r="F533" s="49">
        <f>F534</f>
        <v>6.9816700000000003</v>
      </c>
    </row>
    <row r="534" spans="1:6" s="57" customFormat="1" ht="25.5" x14ac:dyDescent="0.2">
      <c r="A534" s="114" t="s">
        <v>525</v>
      </c>
      <c r="B534" s="8" t="s">
        <v>91</v>
      </c>
      <c r="C534" s="8" t="s">
        <v>57</v>
      </c>
      <c r="D534" s="8"/>
      <c r="E534" s="8"/>
      <c r="F534" s="50">
        <f>F535</f>
        <v>6.9816700000000003</v>
      </c>
    </row>
    <row r="535" spans="1:6" ht="25.5" x14ac:dyDescent="0.2">
      <c r="A535" s="38" t="s">
        <v>490</v>
      </c>
      <c r="B535" s="10" t="s">
        <v>91</v>
      </c>
      <c r="C535" s="10" t="s">
        <v>57</v>
      </c>
      <c r="D535" s="10" t="s">
        <v>162</v>
      </c>
      <c r="E535" s="10"/>
      <c r="F535" s="51">
        <f>F536</f>
        <v>6.9816700000000003</v>
      </c>
    </row>
    <row r="536" spans="1:6" ht="13.5" x14ac:dyDescent="0.25">
      <c r="A536" s="62" t="s">
        <v>526</v>
      </c>
      <c r="B536" s="7" t="s">
        <v>91</v>
      </c>
      <c r="C536" s="7" t="s">
        <v>57</v>
      </c>
      <c r="D536" s="7" t="s">
        <v>527</v>
      </c>
      <c r="E536" s="7"/>
      <c r="F536" s="42">
        <f>F537</f>
        <v>6.9816700000000003</v>
      </c>
    </row>
    <row r="537" spans="1:6" s="57" customFormat="1" ht="25.5" x14ac:dyDescent="0.2">
      <c r="A537" s="16" t="s">
        <v>528</v>
      </c>
      <c r="B537" s="4" t="s">
        <v>91</v>
      </c>
      <c r="C537" s="4" t="s">
        <v>57</v>
      </c>
      <c r="D537" s="4" t="s">
        <v>529</v>
      </c>
      <c r="E537" s="4"/>
      <c r="F537" s="5">
        <f>F538</f>
        <v>6.9816700000000003</v>
      </c>
    </row>
    <row r="538" spans="1:6" s="57" customFormat="1" x14ac:dyDescent="0.2">
      <c r="A538" s="16" t="s">
        <v>530</v>
      </c>
      <c r="B538" s="4" t="s">
        <v>91</v>
      </c>
      <c r="C538" s="4" t="s">
        <v>57</v>
      </c>
      <c r="D538" s="4" t="s">
        <v>531</v>
      </c>
      <c r="E538" s="4"/>
      <c r="F538" s="5">
        <f>SUM(F539)</f>
        <v>6.9816700000000003</v>
      </c>
    </row>
    <row r="539" spans="1:6" s="57" customFormat="1" x14ac:dyDescent="0.2">
      <c r="A539" s="112" t="s">
        <v>532</v>
      </c>
      <c r="B539" s="6" t="s">
        <v>91</v>
      </c>
      <c r="C539" s="6" t="s">
        <v>57</v>
      </c>
      <c r="D539" s="6" t="s">
        <v>531</v>
      </c>
      <c r="E539" s="6" t="s">
        <v>533</v>
      </c>
      <c r="F539" s="19">
        <v>6.9816700000000003</v>
      </c>
    </row>
    <row r="540" spans="1:6" s="57" customFormat="1" ht="38.25" x14ac:dyDescent="0.2">
      <c r="A540" s="20" t="s">
        <v>125</v>
      </c>
      <c r="B540" s="9" t="s">
        <v>78</v>
      </c>
      <c r="C540" s="9"/>
      <c r="D540" s="9"/>
      <c r="E540" s="9"/>
      <c r="F540" s="49">
        <f>F541</f>
        <v>23512.799999999999</v>
      </c>
    </row>
    <row r="541" spans="1:6" s="57" customFormat="1" ht="38.25" x14ac:dyDescent="0.2">
      <c r="A541" s="22" t="s">
        <v>96</v>
      </c>
      <c r="B541" s="8" t="s">
        <v>78</v>
      </c>
      <c r="C541" s="8" t="s">
        <v>57</v>
      </c>
      <c r="D541" s="8"/>
      <c r="E541" s="8"/>
      <c r="F541" s="50">
        <f>F542</f>
        <v>23512.799999999999</v>
      </c>
    </row>
    <row r="542" spans="1:6" ht="25.5" x14ac:dyDescent="0.2">
      <c r="A542" s="38" t="s">
        <v>490</v>
      </c>
      <c r="B542" s="10" t="s">
        <v>78</v>
      </c>
      <c r="C542" s="10" t="s">
        <v>57</v>
      </c>
      <c r="D542" s="10" t="s">
        <v>162</v>
      </c>
      <c r="E542" s="10"/>
      <c r="F542" s="51">
        <f>F543</f>
        <v>23512.799999999999</v>
      </c>
    </row>
    <row r="543" spans="1:6" ht="27" x14ac:dyDescent="0.2">
      <c r="A543" s="30" t="s">
        <v>352</v>
      </c>
      <c r="B543" s="7" t="s">
        <v>78</v>
      </c>
      <c r="C543" s="7" t="s">
        <v>57</v>
      </c>
      <c r="D543" s="7" t="s">
        <v>170</v>
      </c>
      <c r="E543" s="7"/>
      <c r="F543" s="42">
        <f>F544</f>
        <v>23512.799999999999</v>
      </c>
    </row>
    <row r="544" spans="1:6" s="57" customFormat="1" ht="25.5" x14ac:dyDescent="0.2">
      <c r="A544" s="15" t="s">
        <v>171</v>
      </c>
      <c r="B544" s="4" t="s">
        <v>78</v>
      </c>
      <c r="C544" s="4" t="s">
        <v>57</v>
      </c>
      <c r="D544" s="4" t="s">
        <v>172</v>
      </c>
      <c r="E544" s="4"/>
      <c r="F544" s="5">
        <f>F545+F547</f>
        <v>23512.799999999999</v>
      </c>
    </row>
    <row r="545" spans="1:8" s="57" customFormat="1" ht="25.5" x14ac:dyDescent="0.2">
      <c r="A545" s="15" t="s">
        <v>81</v>
      </c>
      <c r="B545" s="4" t="s">
        <v>78</v>
      </c>
      <c r="C545" s="4" t="s">
        <v>57</v>
      </c>
      <c r="D545" s="4" t="s">
        <v>178</v>
      </c>
      <c r="E545" s="4"/>
      <c r="F545" s="5">
        <f>SUM(F546)</f>
        <v>23391.200000000001</v>
      </c>
    </row>
    <row r="546" spans="1:8" s="57" customFormat="1" x14ac:dyDescent="0.2">
      <c r="A546" s="18" t="s">
        <v>139</v>
      </c>
      <c r="B546" s="6" t="s">
        <v>78</v>
      </c>
      <c r="C546" s="6" t="s">
        <v>57</v>
      </c>
      <c r="D546" s="6" t="s">
        <v>178</v>
      </c>
      <c r="E546" s="6" t="s">
        <v>126</v>
      </c>
      <c r="F546" s="19">
        <v>23391.200000000001</v>
      </c>
    </row>
    <row r="547" spans="1:8" s="57" customFormat="1" ht="25.5" x14ac:dyDescent="0.2">
      <c r="A547" s="27" t="s">
        <v>138</v>
      </c>
      <c r="B547" s="4" t="s">
        <v>78</v>
      </c>
      <c r="C547" s="4" t="s">
        <v>57</v>
      </c>
      <c r="D547" s="4" t="s">
        <v>173</v>
      </c>
      <c r="E547" s="4"/>
      <c r="F547" s="5">
        <f>SUM(F548)</f>
        <v>121.6</v>
      </c>
    </row>
    <row r="548" spans="1:8" s="57" customFormat="1" x14ac:dyDescent="0.2">
      <c r="A548" s="18" t="s">
        <v>139</v>
      </c>
      <c r="B548" s="6" t="s">
        <v>78</v>
      </c>
      <c r="C548" s="6" t="s">
        <v>57</v>
      </c>
      <c r="D548" s="6" t="s">
        <v>173</v>
      </c>
      <c r="E548" s="6" t="s">
        <v>126</v>
      </c>
      <c r="F548" s="108">
        <v>121.6</v>
      </c>
      <c r="G548" s="57">
        <v>121.6</v>
      </c>
    </row>
    <row r="549" spans="1:8" x14ac:dyDescent="0.2">
      <c r="A549" s="47" t="s">
        <v>74</v>
      </c>
      <c r="B549" s="55"/>
      <c r="C549" s="55"/>
      <c r="D549" s="55"/>
      <c r="E549" s="55"/>
      <c r="F549" s="48">
        <f>F14+F163+F169+F239+F277+F404+F453+F495+F540+F533</f>
        <v>1919060.9750000001</v>
      </c>
      <c r="H549" s="92"/>
    </row>
    <row r="551" spans="1:8" x14ac:dyDescent="0.2">
      <c r="E551" s="92"/>
      <c r="F551" s="92"/>
    </row>
    <row r="552" spans="1:8" x14ac:dyDescent="0.2">
      <c r="E552" s="12"/>
      <c r="F552" s="75">
        <f>224225-12161.175+1706997.15</f>
        <v>1919060.9749999999</v>
      </c>
      <c r="G552" s="1">
        <f>SUM(G14:G548)</f>
        <v>1504634.3999999997</v>
      </c>
    </row>
    <row r="553" spans="1:8" x14ac:dyDescent="0.2">
      <c r="E553" s="12"/>
      <c r="F553" s="75"/>
      <c r="G553" s="1">
        <v>1706997.15</v>
      </c>
    </row>
    <row r="554" spans="1:8" x14ac:dyDescent="0.2">
      <c r="E554" s="92"/>
      <c r="F554" s="75">
        <f>F549-F552</f>
        <v>0</v>
      </c>
      <c r="G554" s="1">
        <f>G552-G553</f>
        <v>-202362.75000000023</v>
      </c>
    </row>
    <row r="555" spans="1:8" x14ac:dyDescent="0.2">
      <c r="D555" s="12"/>
      <c r="E555" s="12"/>
      <c r="F555" s="75"/>
      <c r="G555" s="1">
        <v>199216.6</v>
      </c>
      <c r="H555" s="1" t="s">
        <v>521</v>
      </c>
    </row>
    <row r="556" spans="1:8" x14ac:dyDescent="0.2">
      <c r="F556" s="96"/>
      <c r="H556" s="1" t="s">
        <v>522</v>
      </c>
    </row>
    <row r="557" spans="1:8" x14ac:dyDescent="0.2">
      <c r="F557" s="12"/>
      <c r="G557" s="1">
        <f>84+531.48+2530.67</f>
        <v>3146.15</v>
      </c>
      <c r="H557" s="1" t="s">
        <v>523</v>
      </c>
    </row>
    <row r="558" spans="1:8" x14ac:dyDescent="0.2">
      <c r="F558" s="12"/>
    </row>
    <row r="559" spans="1:8" x14ac:dyDescent="0.2">
      <c r="F559" s="12"/>
    </row>
    <row r="560" spans="1:8" x14ac:dyDescent="0.2">
      <c r="F560" s="12"/>
      <c r="G560" s="1">
        <f>G553+G555+G556+G557+G558+G559</f>
        <v>1909359.9</v>
      </c>
    </row>
    <row r="561" spans="6:7" x14ac:dyDescent="0.2">
      <c r="F561" s="104"/>
      <c r="G561" s="1">
        <f>G553-G560</f>
        <v>-202362.75</v>
      </c>
    </row>
    <row r="562" spans="6:7" x14ac:dyDescent="0.2">
      <c r="F562" s="12"/>
    </row>
  </sheetData>
  <autoFilter ref="A13:F556" xr:uid="{00000000-0009-0000-0000-000000000000}"/>
  <customSheetViews>
    <customSheetView guid="{519080D0-14D4-455C-B695-47327DBB8058}" showPageBreaks="1" printArea="1" showAutoFilter="1" view="pageBreakPreview" topLeftCell="A144">
      <selection activeCell="F148" sqref="F14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3:F556" xr:uid="{6F3EAD36-3BF9-4AA6-9616-83CE8BB2811C}"/>
    </customSheetView>
    <customSheetView guid="{46268BFF-7767-41AD-8DD2-9220C9E060B5}" showPageBreaks="1" printArea="1" showAutoFilter="1" view="pageBreakPreview">
      <selection activeCell="F1" sqref="F1:F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530" xr:uid="{FDA39DA8-4BB6-4D6F-828D-91008D9AEE99}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530" xr:uid="{70B6103F-A5E2-4766-B8B3-9EBC9CE64B0A}"/>
    </customSheetView>
    <customSheetView guid="{629918FE-B1DF-464A-BF50-03D18729BC02}" showPageBreaks="1" printArea="1" showAutoFilter="1" view="pageBreakPreview" topLeftCell="A113">
      <selection activeCell="F120" sqref="F12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F493" xr:uid="{82C7F247-6C7A-4D2F-827A-30AA6A20857F}"/>
    </customSheetView>
  </customSheetViews>
  <mergeCells count="5">
    <mergeCell ref="E6:F6"/>
    <mergeCell ref="A10:F10"/>
    <mergeCell ref="F12:F13"/>
    <mergeCell ref="B12:E12"/>
    <mergeCell ref="A12:A13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2023-11-01T01:50:43Z</cp:lastPrinted>
  <dcterms:created xsi:type="dcterms:W3CDTF">2004-12-22T00:45:04Z</dcterms:created>
  <dcterms:modified xsi:type="dcterms:W3CDTF">2023-12-28T01:34:40Z</dcterms:modified>
</cp:coreProperties>
</file>